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960" windowWidth="19200" windowHeight="10530"/>
  </bookViews>
  <sheets>
    <sheet name="муниципальные" sheetId="33" r:id="rId1"/>
    <sheet name="АИП" sheetId="38" r:id="rId2"/>
    <sheet name="ведомственная" sheetId="36" state="hidden" r:id="rId3"/>
  </sheets>
  <externalReferences>
    <externalReference r:id="rId4"/>
  </externalReferences>
  <definedNames>
    <definedName name="_xlnm._FilterDatabase" localSheetId="0" hidden="1">муниципальные!$A$4:$Y$174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муниципальные!$A$1:$Y$310</definedName>
  </definedNames>
  <calcPr calcId="145621"/>
</workbook>
</file>

<file path=xl/calcChain.xml><?xml version="1.0" encoding="utf-8"?>
<calcChain xmlns="http://schemas.openxmlformats.org/spreadsheetml/2006/main">
  <c r="P9" i="38" l="1"/>
  <c r="P11" i="38"/>
  <c r="P12" i="38"/>
  <c r="P14" i="38"/>
  <c r="P16" i="38"/>
  <c r="P18" i="38"/>
  <c r="P19" i="38"/>
  <c r="P20" i="38"/>
  <c r="P21" i="38"/>
  <c r="I8" i="38"/>
  <c r="J8" i="38"/>
  <c r="K8" i="38"/>
  <c r="M8" i="38"/>
  <c r="N8" i="38"/>
  <c r="Q8" i="38"/>
  <c r="P8" i="38" s="1"/>
  <c r="R8" i="38"/>
  <c r="S8" i="38"/>
  <c r="P5" i="38" l="1"/>
  <c r="P76" i="33" l="1"/>
  <c r="P107" i="33"/>
  <c r="X49" i="33"/>
  <c r="X68" i="33"/>
  <c r="X160" i="33"/>
  <c r="X159" i="33"/>
  <c r="T174" i="33"/>
  <c r="T173" i="33" s="1"/>
  <c r="T172" i="33" s="1"/>
  <c r="T171" i="33" s="1"/>
  <c r="T170" i="33" s="1"/>
  <c r="T169" i="33" s="1"/>
  <c r="T168" i="33" s="1"/>
  <c r="P18" i="33" l="1"/>
  <c r="P19" i="33"/>
  <c r="P20" i="33"/>
  <c r="D10" i="33" l="1"/>
  <c r="H10" i="33"/>
  <c r="P10" i="33"/>
  <c r="P14" i="33"/>
  <c r="V14" i="33"/>
  <c r="D14" i="33"/>
  <c r="H14" i="33"/>
  <c r="G38" i="33"/>
  <c r="P68" i="33"/>
  <c r="U14" i="33" l="1"/>
  <c r="T10" i="33"/>
  <c r="U10" i="33"/>
  <c r="T14" i="33"/>
  <c r="V134" i="33"/>
  <c r="W134" i="33"/>
  <c r="V133" i="33"/>
  <c r="W133" i="33"/>
  <c r="D110" i="33"/>
  <c r="E143" i="33"/>
  <c r="F143" i="33"/>
  <c r="G143" i="33"/>
  <c r="I143" i="33"/>
  <c r="J143" i="33"/>
  <c r="K143" i="33"/>
  <c r="M143" i="33"/>
  <c r="N143" i="33"/>
  <c r="Q143" i="33"/>
  <c r="R143" i="33"/>
  <c r="S143" i="33"/>
  <c r="H174" i="33"/>
  <c r="V170" i="33" l="1"/>
  <c r="V172" i="33"/>
  <c r="V173" i="33"/>
  <c r="V174" i="33"/>
  <c r="X162" i="33"/>
  <c r="V159" i="33"/>
  <c r="V160" i="33"/>
  <c r="V162" i="33"/>
  <c r="X138" i="33" l="1"/>
  <c r="X139" i="33"/>
  <c r="X140" i="33"/>
  <c r="X141" i="33"/>
  <c r="X144" i="33"/>
  <c r="X145" i="33"/>
  <c r="X146" i="33"/>
  <c r="X147" i="33"/>
  <c r="X148" i="33"/>
  <c r="X150" i="33"/>
  <c r="X151" i="33"/>
  <c r="X153" i="33"/>
  <c r="X155" i="33"/>
  <c r="W138" i="33"/>
  <c r="W139" i="33"/>
  <c r="W140" i="33"/>
  <c r="W141" i="33"/>
  <c r="W155" i="33"/>
  <c r="W156" i="33"/>
  <c r="V138" i="33"/>
  <c r="V139" i="33"/>
  <c r="V140" i="33"/>
  <c r="V141" i="33"/>
  <c r="V144" i="33"/>
  <c r="V145" i="33"/>
  <c r="V146" i="33"/>
  <c r="V147" i="33"/>
  <c r="V148" i="33"/>
  <c r="V150" i="33"/>
  <c r="V151" i="33"/>
  <c r="V152" i="33"/>
  <c r="V155" i="33"/>
  <c r="X114" i="33"/>
  <c r="X116" i="33"/>
  <c r="X117" i="33"/>
  <c r="X119" i="33"/>
  <c r="X121" i="33"/>
  <c r="X124" i="33"/>
  <c r="X126" i="33"/>
  <c r="X128" i="33"/>
  <c r="X129" i="33"/>
  <c r="X130" i="33"/>
  <c r="V107" i="33"/>
  <c r="V108" i="33"/>
  <c r="V109" i="33"/>
  <c r="V110" i="33"/>
  <c r="V111" i="33"/>
  <c r="V112" i="33"/>
  <c r="V113" i="33"/>
  <c r="V114" i="33"/>
  <c r="V116" i="33"/>
  <c r="V117" i="33"/>
  <c r="V119" i="33"/>
  <c r="V121" i="33"/>
  <c r="V122" i="33"/>
  <c r="V124" i="33"/>
  <c r="V125" i="33"/>
  <c r="V126" i="33"/>
  <c r="V128" i="33"/>
  <c r="V129" i="33"/>
  <c r="V130" i="33"/>
  <c r="V131" i="33"/>
  <c r="X104" i="33"/>
  <c r="X105" i="33"/>
  <c r="V104" i="33"/>
  <c r="V105" i="33"/>
  <c r="V106" i="33"/>
  <c r="X76" i="33"/>
  <c r="X78" i="33"/>
  <c r="X79" i="33"/>
  <c r="X80" i="33"/>
  <c r="X83" i="33"/>
  <c r="X84" i="33"/>
  <c r="X86" i="33"/>
  <c r="X87" i="33"/>
  <c r="X89" i="33"/>
  <c r="X90" i="33"/>
  <c r="X93" i="33"/>
  <c r="X94" i="33"/>
  <c r="X95" i="33"/>
  <c r="X97" i="33"/>
  <c r="X99" i="33"/>
  <c r="V76" i="33"/>
  <c r="V78" i="33"/>
  <c r="V79" i="33"/>
  <c r="V80" i="33"/>
  <c r="V81" i="33"/>
  <c r="V83" i="33"/>
  <c r="V84" i="33"/>
  <c r="V87" i="33"/>
  <c r="V89" i="33"/>
  <c r="V90" i="33"/>
  <c r="V91" i="33"/>
  <c r="V94" i="33"/>
  <c r="V95" i="33"/>
  <c r="V97" i="33"/>
  <c r="V75" i="33"/>
  <c r="X75" i="33"/>
  <c r="X65" i="33"/>
  <c r="X66" i="33"/>
  <c r="X67" i="33"/>
  <c r="V65" i="33"/>
  <c r="V66" i="33"/>
  <c r="V67" i="33"/>
  <c r="V68" i="33"/>
  <c r="V63" i="33"/>
  <c r="X55" i="33"/>
  <c r="X56" i="33"/>
  <c r="X57" i="33"/>
  <c r="X58" i="33"/>
  <c r="X59" i="33"/>
  <c r="X60" i="33"/>
  <c r="X61" i="33"/>
  <c r="V55" i="33"/>
  <c r="V56" i="33"/>
  <c r="V57" i="33"/>
  <c r="V58" i="33"/>
  <c r="V59" i="33"/>
  <c r="V60" i="33"/>
  <c r="V61" i="33"/>
  <c r="V62" i="33"/>
  <c r="V35" i="33"/>
  <c r="X35" i="33"/>
  <c r="V24" i="33"/>
  <c r="X24" i="33"/>
  <c r="X9" i="33"/>
  <c r="X11" i="33"/>
  <c r="V9" i="33"/>
  <c r="V11" i="33"/>
  <c r="V12" i="33"/>
  <c r="V13" i="33"/>
  <c r="V15" i="33"/>
  <c r="V17" i="33"/>
  <c r="V18" i="33"/>
  <c r="V19" i="33"/>
  <c r="V20" i="33"/>
  <c r="O134" i="33" l="1"/>
  <c r="O126" i="33"/>
  <c r="O74" i="33"/>
  <c r="O75" i="33"/>
  <c r="O81" i="33"/>
  <c r="O80" i="33"/>
  <c r="O66" i="33"/>
  <c r="O67" i="33"/>
  <c r="O68" i="33"/>
  <c r="O173" i="33" l="1"/>
  <c r="L173" i="33" s="1"/>
  <c r="W6" i="38" l="1"/>
  <c r="W7" i="38"/>
  <c r="W9" i="38"/>
  <c r="W11" i="38"/>
  <c r="W12" i="38"/>
  <c r="W14" i="38"/>
  <c r="W16" i="38"/>
  <c r="W18" i="38"/>
  <c r="W19" i="38"/>
  <c r="W20" i="38"/>
  <c r="W21" i="38"/>
  <c r="U6" i="38"/>
  <c r="U7" i="38"/>
  <c r="U9" i="38"/>
  <c r="U11" i="38"/>
  <c r="U12" i="38"/>
  <c r="U14" i="38"/>
  <c r="U16" i="38"/>
  <c r="U18" i="38"/>
  <c r="U19" i="38"/>
  <c r="U20" i="38"/>
  <c r="U21" i="38"/>
  <c r="D19" i="38"/>
  <c r="T19" i="38" s="1"/>
  <c r="D20" i="38"/>
  <c r="T20" i="38" s="1"/>
  <c r="D21" i="38"/>
  <c r="T21" i="38" s="1"/>
  <c r="D18" i="38"/>
  <c r="T18" i="38" s="1"/>
  <c r="D12" i="38"/>
  <c r="T12" i="38" s="1"/>
  <c r="D11" i="38"/>
  <c r="T11" i="38" s="1"/>
  <c r="D9" i="38"/>
  <c r="T9" i="38" s="1"/>
  <c r="L21" i="38" l="1"/>
  <c r="L20" i="38"/>
  <c r="H17" i="38"/>
  <c r="H16" i="38" s="1"/>
  <c r="H15" i="38" s="1"/>
  <c r="H14" i="38" s="1"/>
  <c r="H13" i="38" s="1"/>
  <c r="L19" i="38"/>
  <c r="O18" i="38"/>
  <c r="L18" i="38" s="1"/>
  <c r="L17" i="38" s="1"/>
  <c r="D17" i="38"/>
  <c r="S17" i="38"/>
  <c r="P17" i="38" s="1"/>
  <c r="R17" i="38"/>
  <c r="Q17" i="38"/>
  <c r="N17" i="38"/>
  <c r="M17" i="38"/>
  <c r="K17" i="38"/>
  <c r="K4" i="38" s="1"/>
  <c r="J17" i="38"/>
  <c r="I17" i="38"/>
  <c r="I4" i="38" s="1"/>
  <c r="G17" i="38"/>
  <c r="F17" i="38"/>
  <c r="E17" i="38"/>
  <c r="V16" i="38"/>
  <c r="O16" i="38"/>
  <c r="AA16" i="38" s="1"/>
  <c r="D16" i="38"/>
  <c r="T16" i="38" s="1"/>
  <c r="S15" i="38"/>
  <c r="R15" i="38"/>
  <c r="Q15" i="38"/>
  <c r="O15" i="38"/>
  <c r="N15" i="38"/>
  <c r="M15" i="38"/>
  <c r="L15" i="38" s="1"/>
  <c r="G15" i="38"/>
  <c r="F15" i="38"/>
  <c r="E15" i="38"/>
  <c r="V14" i="38"/>
  <c r="O14" i="38"/>
  <c r="L14" i="38" s="1"/>
  <c r="D14" i="38"/>
  <c r="T14" i="38" s="1"/>
  <c r="S13" i="38"/>
  <c r="R13" i="38"/>
  <c r="Q13" i="38"/>
  <c r="O13" i="38"/>
  <c r="N13" i="38"/>
  <c r="M13" i="38"/>
  <c r="L13" i="38" s="1"/>
  <c r="G13" i="38"/>
  <c r="F13" i="38"/>
  <c r="E13" i="38"/>
  <c r="L12" i="38"/>
  <c r="L11" i="38"/>
  <c r="S10" i="38"/>
  <c r="W10" i="38" s="1"/>
  <c r="R10" i="38"/>
  <c r="Q10" i="38"/>
  <c r="N10" i="38"/>
  <c r="M10" i="38"/>
  <c r="G10" i="38"/>
  <c r="F10" i="38"/>
  <c r="E10" i="38"/>
  <c r="O9" i="38"/>
  <c r="O8" i="38" s="1"/>
  <c r="H9" i="38"/>
  <c r="H8" i="38" s="1"/>
  <c r="G8" i="38"/>
  <c r="F8" i="38"/>
  <c r="E8" i="38"/>
  <c r="D8" i="38"/>
  <c r="T8" i="38" s="1"/>
  <c r="V7" i="38"/>
  <c r="O7" i="38"/>
  <c r="L7" i="38"/>
  <c r="D7" i="38"/>
  <c r="V6" i="38"/>
  <c r="O6" i="38"/>
  <c r="L6" i="38"/>
  <c r="D6" i="38"/>
  <c r="S5" i="38"/>
  <c r="R5" i="38"/>
  <c r="Q5" i="38"/>
  <c r="U5" i="38" s="1"/>
  <c r="O5" i="38"/>
  <c r="N5" i="38"/>
  <c r="M5" i="38"/>
  <c r="G5" i="38"/>
  <c r="F5" i="38"/>
  <c r="E5" i="38"/>
  <c r="R4" i="38"/>
  <c r="N4" i="38"/>
  <c r="J4" i="38"/>
  <c r="F4" i="38"/>
  <c r="D5" i="38" l="1"/>
  <c r="T5" i="38" s="1"/>
  <c r="W5" i="38"/>
  <c r="G4" i="38"/>
  <c r="W8" i="38"/>
  <c r="O10" i="38"/>
  <c r="L10" i="38" s="1"/>
  <c r="P13" i="38"/>
  <c r="U13" i="38"/>
  <c r="P15" i="38"/>
  <c r="U15" i="38"/>
  <c r="E4" i="38"/>
  <c r="U8" i="38"/>
  <c r="P10" i="38"/>
  <c r="U10" i="38"/>
  <c r="L5" i="38"/>
  <c r="V5" i="38"/>
  <c r="W13" i="38"/>
  <c r="AA15" i="38"/>
  <c r="W15" i="38"/>
  <c r="U17" i="38"/>
  <c r="O17" i="38"/>
  <c r="W17" i="38"/>
  <c r="T17" i="38"/>
  <c r="L9" i="38"/>
  <c r="L8" i="38" s="1"/>
  <c r="L4" i="38" s="1"/>
  <c r="Z4" i="38"/>
  <c r="D13" i="38"/>
  <c r="D10" i="38"/>
  <c r="V13" i="38"/>
  <c r="D15" i="38"/>
  <c r="V15" i="38"/>
  <c r="L16" i="38"/>
  <c r="X16" i="38" s="1"/>
  <c r="M4" i="38"/>
  <c r="O4" i="38"/>
  <c r="H10" i="38"/>
  <c r="H4" i="38" s="1"/>
  <c r="Q4" i="38"/>
  <c r="U4" i="38" s="1"/>
  <c r="D4" i="38"/>
  <c r="S4" i="38"/>
  <c r="W4" i="38" s="1"/>
  <c r="T10" i="38" l="1"/>
  <c r="P6" i="38"/>
  <c r="T6" i="38" s="1"/>
  <c r="T15" i="38"/>
  <c r="X15" i="38"/>
  <c r="P7" i="38"/>
  <c r="T7" i="38" s="1"/>
  <c r="T13" i="38"/>
  <c r="P4" i="38"/>
  <c r="T4" i="38" s="1"/>
  <c r="E171" i="33" l="1"/>
  <c r="F171" i="33"/>
  <c r="G171" i="33"/>
  <c r="I171" i="33"/>
  <c r="J171" i="33"/>
  <c r="K171" i="33"/>
  <c r="M171" i="33"/>
  <c r="N171" i="33"/>
  <c r="Q171" i="33"/>
  <c r="R171" i="33"/>
  <c r="S171" i="33"/>
  <c r="P173" i="33"/>
  <c r="H173" i="33"/>
  <c r="D173" i="33"/>
  <c r="V143" i="33"/>
  <c r="X143" i="33"/>
  <c r="P119" i="33"/>
  <c r="H119" i="33"/>
  <c r="H118" i="33" s="1"/>
  <c r="E118" i="33"/>
  <c r="F118" i="33"/>
  <c r="G118" i="33"/>
  <c r="I118" i="33"/>
  <c r="J118" i="33"/>
  <c r="K118" i="33"/>
  <c r="L118" i="33"/>
  <c r="M118" i="33"/>
  <c r="N118" i="33"/>
  <c r="O118" i="33"/>
  <c r="Q118" i="33"/>
  <c r="V118" i="33" s="1"/>
  <c r="R118" i="33"/>
  <c r="S118" i="33"/>
  <c r="X118" i="33" s="1"/>
  <c r="D119" i="33"/>
  <c r="D118" i="33" s="1"/>
  <c r="V171" i="33" l="1"/>
  <c r="P118" i="33"/>
  <c r="T119" i="33"/>
  <c r="U119" i="33"/>
  <c r="U173" i="33"/>
  <c r="X43" i="33"/>
  <c r="X44" i="33"/>
  <c r="X45" i="33"/>
  <c r="E33" i="33"/>
  <c r="F33" i="33"/>
  <c r="G33" i="33"/>
  <c r="I33" i="33"/>
  <c r="J33" i="33"/>
  <c r="K33" i="33"/>
  <c r="M33" i="33"/>
  <c r="N33" i="33"/>
  <c r="Q33" i="33"/>
  <c r="V33" i="33" s="1"/>
  <c r="R33" i="33"/>
  <c r="S33" i="33"/>
  <c r="X33" i="33" s="1"/>
  <c r="D39" i="33"/>
  <c r="H39" i="33"/>
  <c r="P39" i="33"/>
  <c r="X34" i="33"/>
  <c r="E25" i="33"/>
  <c r="F25" i="33"/>
  <c r="G25" i="33"/>
  <c r="I25" i="33"/>
  <c r="J25" i="33"/>
  <c r="K25" i="33"/>
  <c r="M25" i="33"/>
  <c r="N25" i="33"/>
  <c r="Q25" i="33"/>
  <c r="R25" i="33"/>
  <c r="S25" i="33"/>
  <c r="P29" i="33"/>
  <c r="H29" i="33"/>
  <c r="D29" i="33"/>
  <c r="E21" i="33"/>
  <c r="F21" i="33"/>
  <c r="G21" i="33"/>
  <c r="I21" i="33"/>
  <c r="J21" i="33"/>
  <c r="K21" i="33"/>
  <c r="T29" i="33" l="1"/>
  <c r="T39" i="33"/>
  <c r="U29" i="33"/>
  <c r="U118" i="33"/>
  <c r="T118" i="33"/>
  <c r="U39" i="33"/>
  <c r="D68" i="33"/>
  <c r="D34" i="33"/>
  <c r="D174" i="33"/>
  <c r="U174" i="33" s="1"/>
  <c r="D172" i="33"/>
  <c r="D170" i="33"/>
  <c r="D165" i="33"/>
  <c r="D164" i="33"/>
  <c r="D162" i="33"/>
  <c r="D160" i="33"/>
  <c r="D159" i="33"/>
  <c r="D156" i="33"/>
  <c r="D155" i="33"/>
  <c r="D151" i="33"/>
  <c r="D152" i="33"/>
  <c r="D153" i="33"/>
  <c r="D150" i="33"/>
  <c r="E149" i="33"/>
  <c r="F149" i="33"/>
  <c r="G149" i="33"/>
  <c r="D145" i="33"/>
  <c r="D146" i="33"/>
  <c r="D147" i="33"/>
  <c r="D148" i="33"/>
  <c r="D144" i="33"/>
  <c r="D139" i="33"/>
  <c r="D140" i="33"/>
  <c r="D141" i="33"/>
  <c r="D138" i="33"/>
  <c r="E132" i="33"/>
  <c r="F132" i="33"/>
  <c r="G132" i="33"/>
  <c r="D134" i="33"/>
  <c r="D133" i="33"/>
  <c r="D129" i="33"/>
  <c r="D130" i="33"/>
  <c r="D131" i="33"/>
  <c r="D128" i="33"/>
  <c r="D125" i="33"/>
  <c r="D126" i="33"/>
  <c r="D124" i="33"/>
  <c r="D122" i="33"/>
  <c r="D121" i="33"/>
  <c r="D117" i="33"/>
  <c r="D116" i="33"/>
  <c r="D109" i="33"/>
  <c r="D108" i="33"/>
  <c r="D107" i="33"/>
  <c r="U107" i="33" s="1"/>
  <c r="D111" i="33"/>
  <c r="D112" i="33"/>
  <c r="D113" i="33"/>
  <c r="D114" i="33"/>
  <c r="D106" i="33"/>
  <c r="D105" i="33"/>
  <c r="D104" i="33"/>
  <c r="D171" i="33" l="1"/>
  <c r="D103" i="33"/>
  <c r="D127" i="33"/>
  <c r="D143" i="33"/>
  <c r="D149" i="33"/>
  <c r="D99" i="33"/>
  <c r="D97" i="33"/>
  <c r="D94" i="33"/>
  <c r="D95" i="33"/>
  <c r="D93" i="33"/>
  <c r="D90" i="33"/>
  <c r="D91" i="33"/>
  <c r="D89" i="33"/>
  <c r="D87" i="33"/>
  <c r="D86" i="33"/>
  <c r="D84" i="33"/>
  <c r="D83" i="33"/>
  <c r="D79" i="33"/>
  <c r="D80" i="33"/>
  <c r="D81" i="33"/>
  <c r="D78" i="33"/>
  <c r="D74" i="33"/>
  <c r="D75" i="33"/>
  <c r="D76" i="33"/>
  <c r="D73" i="33"/>
  <c r="D66" i="33"/>
  <c r="D67" i="33"/>
  <c r="D65" i="33"/>
  <c r="E54" i="33"/>
  <c r="F54" i="33"/>
  <c r="G54" i="33"/>
  <c r="D56" i="33"/>
  <c r="D57" i="33"/>
  <c r="D58" i="33"/>
  <c r="D59" i="33"/>
  <c r="D60" i="33"/>
  <c r="D61" i="33"/>
  <c r="D62" i="33"/>
  <c r="D63" i="33"/>
  <c r="D55" i="33"/>
  <c r="E42" i="33"/>
  <c r="F42" i="33"/>
  <c r="G42" i="33"/>
  <c r="D44" i="33"/>
  <c r="D45" i="33"/>
  <c r="D43" i="33"/>
  <c r="D35" i="33"/>
  <c r="D36" i="33"/>
  <c r="D37" i="33"/>
  <c r="D38" i="33"/>
  <c r="E31" i="33"/>
  <c r="F31" i="33"/>
  <c r="G31" i="33"/>
  <c r="D32" i="33"/>
  <c r="D31" i="33" s="1"/>
  <c r="D27" i="33"/>
  <c r="D28" i="33"/>
  <c r="D26" i="33"/>
  <c r="D24" i="33"/>
  <c r="D23" i="33"/>
  <c r="D18" i="33"/>
  <c r="D19" i="33"/>
  <c r="D20" i="33"/>
  <c r="D17" i="33"/>
  <c r="D11" i="33"/>
  <c r="D12" i="33"/>
  <c r="D13" i="33"/>
  <c r="D15" i="33"/>
  <c r="D9" i="33"/>
  <c r="D25" i="33" l="1"/>
  <c r="D21" i="33"/>
  <c r="D92" i="33"/>
  <c r="D8" i="33"/>
  <c r="D33" i="33"/>
  <c r="D16" i="33"/>
  <c r="D54" i="33"/>
  <c r="D42" i="33"/>
  <c r="X134" i="33"/>
  <c r="X133" i="33"/>
  <c r="I132" i="33" l="1"/>
  <c r="J132" i="33"/>
  <c r="K132" i="33"/>
  <c r="M132" i="33"/>
  <c r="N132" i="33"/>
  <c r="Q132" i="33"/>
  <c r="R132" i="33"/>
  <c r="S132" i="33"/>
  <c r="P134" i="33"/>
  <c r="Y132" i="33"/>
  <c r="H134" i="33"/>
  <c r="E123" i="33"/>
  <c r="F123" i="33"/>
  <c r="G123" i="33"/>
  <c r="I123" i="33"/>
  <c r="J123" i="33"/>
  <c r="K123" i="33"/>
  <c r="M123" i="33"/>
  <c r="N123" i="33"/>
  <c r="Q123" i="33"/>
  <c r="V123" i="33" s="1"/>
  <c r="R123" i="33"/>
  <c r="S123" i="33"/>
  <c r="X123" i="33" s="1"/>
  <c r="D123" i="33"/>
  <c r="P126" i="33"/>
  <c r="H126" i="33"/>
  <c r="I54" i="33"/>
  <c r="J54" i="33"/>
  <c r="K54" i="33"/>
  <c r="M54" i="33"/>
  <c r="N54" i="33"/>
  <c r="Q54" i="33"/>
  <c r="V54" i="33" s="1"/>
  <c r="R54" i="33"/>
  <c r="S54" i="33"/>
  <c r="X54" i="33" s="1"/>
  <c r="O63" i="33"/>
  <c r="L63" i="33" s="1"/>
  <c r="P63" i="33"/>
  <c r="H63" i="33"/>
  <c r="U63" i="33" l="1"/>
  <c r="T63" i="33"/>
  <c r="U134" i="33"/>
  <c r="T134" i="33"/>
  <c r="T126" i="33"/>
  <c r="U126" i="33"/>
  <c r="X132" i="33"/>
  <c r="Y61" i="33"/>
  <c r="Y81" i="33"/>
  <c r="Y91" i="33"/>
  <c r="Y122" i="33"/>
  <c r="Y125" i="33"/>
  <c r="L35" i="33" l="1"/>
  <c r="O113" i="33"/>
  <c r="L113" i="33" s="1"/>
  <c r="O112" i="33"/>
  <c r="L112" i="33" s="1"/>
  <c r="P112" i="33"/>
  <c r="P113" i="33"/>
  <c r="H112" i="33"/>
  <c r="H113" i="33"/>
  <c r="O62" i="33"/>
  <c r="L62" i="33" s="1"/>
  <c r="P62" i="33"/>
  <c r="H62" i="33"/>
  <c r="Y54" i="33"/>
  <c r="I91" i="33"/>
  <c r="E137" i="33"/>
  <c r="F137" i="33"/>
  <c r="G137" i="33"/>
  <c r="I137" i="33"/>
  <c r="J137" i="33"/>
  <c r="K137" i="33"/>
  <c r="M137" i="33"/>
  <c r="N137" i="33"/>
  <c r="Q137" i="33"/>
  <c r="V137" i="33" s="1"/>
  <c r="R137" i="33"/>
  <c r="W137" i="33" s="1"/>
  <c r="S137" i="33"/>
  <c r="X137" i="33" s="1"/>
  <c r="T62" i="33" l="1"/>
  <c r="U62" i="33"/>
  <c r="T113" i="33"/>
  <c r="U113" i="33"/>
  <c r="T112" i="33"/>
  <c r="U112" i="33"/>
  <c r="Y107" i="33"/>
  <c r="Y106" i="33"/>
  <c r="Y90" i="33"/>
  <c r="Y84" i="33"/>
  <c r="Y79" i="33"/>
  <c r="Y75" i="33"/>
  <c r="L122" i="33"/>
  <c r="X73" i="33" l="1"/>
  <c r="X13" i="33"/>
  <c r="X15" i="33"/>
  <c r="X17" i="33"/>
  <c r="X18" i="33"/>
  <c r="X19" i="33"/>
  <c r="X20" i="33"/>
  <c r="X23" i="33"/>
  <c r="X26" i="33"/>
  <c r="X27" i="33"/>
  <c r="X28" i="33"/>
  <c r="X32" i="33"/>
  <c r="X36" i="33"/>
  <c r="X37" i="33"/>
  <c r="X38" i="33"/>
  <c r="I149" i="33" l="1"/>
  <c r="J149" i="33"/>
  <c r="K149" i="33"/>
  <c r="M149" i="33"/>
  <c r="N149" i="33"/>
  <c r="Q149" i="33"/>
  <c r="V149" i="33" s="1"/>
  <c r="R149" i="33"/>
  <c r="S149" i="33"/>
  <c r="X149" i="33" s="1"/>
  <c r="E142" i="33"/>
  <c r="G142" i="33"/>
  <c r="O148" i="33"/>
  <c r="P148" i="33"/>
  <c r="H148" i="33"/>
  <c r="O153" i="33"/>
  <c r="P153" i="33"/>
  <c r="H153" i="33"/>
  <c r="H141" i="33"/>
  <c r="E120" i="33"/>
  <c r="F120" i="33"/>
  <c r="G120" i="33"/>
  <c r="I120" i="33"/>
  <c r="J120" i="33"/>
  <c r="K120" i="33"/>
  <c r="M120" i="33"/>
  <c r="N120" i="33"/>
  <c r="Q120" i="33"/>
  <c r="V120" i="33" s="1"/>
  <c r="R120" i="33"/>
  <c r="S120" i="33"/>
  <c r="X120" i="33" s="1"/>
  <c r="H122" i="33"/>
  <c r="P122" i="33"/>
  <c r="I115" i="33"/>
  <c r="J115" i="33"/>
  <c r="K115" i="33"/>
  <c r="M115" i="33"/>
  <c r="N115" i="33"/>
  <c r="H117" i="33"/>
  <c r="H116" i="33"/>
  <c r="U148" i="33" l="1"/>
  <c r="T148" i="33"/>
  <c r="U153" i="33"/>
  <c r="T153" i="33"/>
  <c r="T122" i="33"/>
  <c r="U122" i="33"/>
  <c r="Y120" i="33"/>
  <c r="H115" i="33"/>
  <c r="E64" i="33"/>
  <c r="F64" i="33"/>
  <c r="G64" i="33"/>
  <c r="I64" i="33"/>
  <c r="J64" i="33"/>
  <c r="K64" i="33"/>
  <c r="M64" i="33"/>
  <c r="N64" i="33"/>
  <c r="Q64" i="33"/>
  <c r="V64" i="33" s="1"/>
  <c r="R64" i="33"/>
  <c r="S64" i="33"/>
  <c r="X64" i="33" s="1"/>
  <c r="H67" i="33"/>
  <c r="H68" i="33"/>
  <c r="P66" i="33"/>
  <c r="H66" i="33"/>
  <c r="H56" i="33"/>
  <c r="P56" i="33"/>
  <c r="P35" i="33"/>
  <c r="H35" i="33"/>
  <c r="H15" i="33"/>
  <c r="P11" i="33"/>
  <c r="T11" i="33" s="1"/>
  <c r="H11" i="33"/>
  <c r="U56" i="33" l="1"/>
  <c r="T56" i="33"/>
  <c r="U35" i="33"/>
  <c r="T35" i="33"/>
  <c r="U66" i="33"/>
  <c r="T66" i="33"/>
  <c r="U11" i="33"/>
  <c r="Y76" i="33"/>
  <c r="Y129" i="33"/>
  <c r="Y131" i="33"/>
  <c r="Y108" i="33"/>
  <c r="Y87" i="33"/>
  <c r="Y60" i="33"/>
  <c r="Y12" i="33"/>
  <c r="H172" i="33"/>
  <c r="H45" i="33" l="1"/>
  <c r="Y170" i="33"/>
  <c r="Y172" i="33"/>
  <c r="Y109" i="33"/>
  <c r="Y110" i="33"/>
  <c r="Y105" i="33"/>
  <c r="H171" i="33"/>
  <c r="L97" i="33" l="1"/>
  <c r="L75" i="33"/>
  <c r="L80" i="33"/>
  <c r="O61" i="33"/>
  <c r="L61" i="33" s="1"/>
  <c r="H50" i="33"/>
  <c r="H51" i="33"/>
  <c r="O36" i="33"/>
  <c r="O37" i="33"/>
  <c r="O38" i="33"/>
  <c r="O34" i="33"/>
  <c r="O33" i="33" l="1"/>
  <c r="L174" i="33"/>
  <c r="O17" i="33"/>
  <c r="O18" i="33"/>
  <c r="L18" i="33" s="1"/>
  <c r="O19" i="33"/>
  <c r="O20" i="33"/>
  <c r="O12" i="33"/>
  <c r="O13" i="33"/>
  <c r="O15" i="33"/>
  <c r="O9" i="33"/>
  <c r="L9" i="33" s="1"/>
  <c r="L36" i="33"/>
  <c r="L37" i="33"/>
  <c r="L34" i="33"/>
  <c r="P36" i="33"/>
  <c r="P37" i="33"/>
  <c r="H36" i="33"/>
  <c r="H37" i="33"/>
  <c r="H38" i="33"/>
  <c r="P34" i="33"/>
  <c r="H34" i="33"/>
  <c r="H32" i="33"/>
  <c r="H31" i="33" s="1"/>
  <c r="I31" i="33"/>
  <c r="I30" i="33" s="1"/>
  <c r="J31" i="33"/>
  <c r="J30" i="33" s="1"/>
  <c r="K31" i="33"/>
  <c r="H27" i="33"/>
  <c r="H28" i="33"/>
  <c r="H26" i="33"/>
  <c r="H24" i="33"/>
  <c r="H23" i="33"/>
  <c r="I22" i="33"/>
  <c r="J22" i="33"/>
  <c r="K22" i="33"/>
  <c r="E8" i="33"/>
  <c r="F8" i="33"/>
  <c r="G8" i="33"/>
  <c r="I8" i="33"/>
  <c r="J8" i="33"/>
  <c r="K8" i="33"/>
  <c r="M8" i="33"/>
  <c r="N8" i="33"/>
  <c r="Q8" i="33"/>
  <c r="V8" i="33" s="1"/>
  <c r="R8" i="33"/>
  <c r="S8" i="33"/>
  <c r="X8" i="33" s="1"/>
  <c r="I16" i="33"/>
  <c r="J16" i="33"/>
  <c r="K16" i="33"/>
  <c r="H20" i="33"/>
  <c r="T20" i="33" s="1"/>
  <c r="H18" i="33"/>
  <c r="T18" i="33" s="1"/>
  <c r="H19" i="33"/>
  <c r="T19" i="33" s="1"/>
  <c r="H17" i="33"/>
  <c r="H13" i="33"/>
  <c r="H12" i="33"/>
  <c r="P9" i="33"/>
  <c r="U9" i="33" s="1"/>
  <c r="H9" i="33"/>
  <c r="M103" i="33"/>
  <c r="M102" i="33" s="1"/>
  <c r="N103" i="33"/>
  <c r="N102" i="33" s="1"/>
  <c r="Q103" i="33"/>
  <c r="R103" i="33"/>
  <c r="S103" i="33"/>
  <c r="H133" i="33"/>
  <c r="H131" i="33"/>
  <c r="H130" i="33"/>
  <c r="H129" i="33"/>
  <c r="H128" i="33"/>
  <c r="I127" i="33"/>
  <c r="J127" i="33"/>
  <c r="K127" i="33"/>
  <c r="H125" i="33"/>
  <c r="H124" i="33"/>
  <c r="H121" i="33"/>
  <c r="H120" i="33" s="1"/>
  <c r="H114" i="33"/>
  <c r="H111" i="33"/>
  <c r="H110" i="33"/>
  <c r="H109" i="33"/>
  <c r="H108" i="33"/>
  <c r="H107" i="33"/>
  <c r="T107" i="33" s="1"/>
  <c r="H106" i="33"/>
  <c r="H105" i="33"/>
  <c r="H104" i="33"/>
  <c r="I103" i="33"/>
  <c r="J103" i="33"/>
  <c r="J102" i="33" s="1"/>
  <c r="K103" i="33"/>
  <c r="I77" i="33"/>
  <c r="J77" i="33"/>
  <c r="K77" i="33"/>
  <c r="P74" i="33"/>
  <c r="P75" i="33"/>
  <c r="H74" i="33"/>
  <c r="H75" i="33"/>
  <c r="P80" i="33"/>
  <c r="H80" i="33"/>
  <c r="P97" i="33"/>
  <c r="E96" i="33"/>
  <c r="F96" i="33"/>
  <c r="G96" i="33"/>
  <c r="I96" i="33"/>
  <c r="J96" i="33"/>
  <c r="K96" i="33"/>
  <c r="L96" i="33"/>
  <c r="M96" i="33"/>
  <c r="N96" i="33"/>
  <c r="O96" i="33"/>
  <c r="Q96" i="33"/>
  <c r="V96" i="33" s="1"/>
  <c r="R96" i="33"/>
  <c r="S96" i="33"/>
  <c r="H97" i="33"/>
  <c r="H96" i="33" s="1"/>
  <c r="D96" i="33"/>
  <c r="I98" i="33"/>
  <c r="J98" i="33"/>
  <c r="K98" i="33"/>
  <c r="H99" i="33"/>
  <c r="H98" i="33" s="1"/>
  <c r="H94" i="33"/>
  <c r="H95" i="33"/>
  <c r="I92" i="33"/>
  <c r="J92" i="33"/>
  <c r="K92" i="33"/>
  <c r="H93" i="33"/>
  <c r="H91" i="33"/>
  <c r="H90" i="33"/>
  <c r="I88" i="33"/>
  <c r="J88" i="33"/>
  <c r="K88" i="33"/>
  <c r="H89" i="33"/>
  <c r="H87" i="33"/>
  <c r="H86" i="33"/>
  <c r="I85" i="33"/>
  <c r="J85" i="33"/>
  <c r="K85" i="33"/>
  <c r="M82" i="33"/>
  <c r="N82" i="33"/>
  <c r="Q82" i="33"/>
  <c r="R82" i="33"/>
  <c r="S82" i="33"/>
  <c r="I82" i="33"/>
  <c r="J82" i="33"/>
  <c r="K82" i="33"/>
  <c r="H84" i="33"/>
  <c r="H83" i="33"/>
  <c r="H79" i="33"/>
  <c r="H81" i="33"/>
  <c r="H78" i="33"/>
  <c r="H76" i="33"/>
  <c r="X96" i="33" l="1"/>
  <c r="U74" i="33"/>
  <c r="T74" i="33"/>
  <c r="T34" i="33"/>
  <c r="T37" i="33"/>
  <c r="T9" i="33"/>
  <c r="T36" i="33"/>
  <c r="H132" i="33"/>
  <c r="T80" i="33"/>
  <c r="U80" i="33"/>
  <c r="T75" i="33"/>
  <c r="U75" i="33"/>
  <c r="T97" i="33"/>
  <c r="U97" i="33"/>
  <c r="K102" i="33"/>
  <c r="K101" i="33" s="1"/>
  <c r="I102" i="33"/>
  <c r="I101" i="33" s="1"/>
  <c r="H33" i="33"/>
  <c r="H30" i="33" s="1"/>
  <c r="U34" i="33"/>
  <c r="H25" i="33"/>
  <c r="J101" i="33"/>
  <c r="H21" i="33"/>
  <c r="H123" i="33"/>
  <c r="Y82" i="33"/>
  <c r="U18" i="33"/>
  <c r="U37" i="33"/>
  <c r="U19" i="33"/>
  <c r="U36" i="33"/>
  <c r="P96" i="33"/>
  <c r="Y8" i="33"/>
  <c r="Y103" i="33"/>
  <c r="H77" i="33"/>
  <c r="H16" i="33"/>
  <c r="K7" i="33"/>
  <c r="I7" i="33"/>
  <c r="I40" i="33" s="1"/>
  <c r="K30" i="33"/>
  <c r="J7" i="33"/>
  <c r="J40" i="33" s="1"/>
  <c r="H8" i="33"/>
  <c r="H82" i="33"/>
  <c r="H22" i="33"/>
  <c r="H127" i="33"/>
  <c r="H103" i="33"/>
  <c r="H102" i="33" s="1"/>
  <c r="H92" i="33"/>
  <c r="H88" i="33"/>
  <c r="H85" i="33"/>
  <c r="I72" i="33"/>
  <c r="J72" i="33"/>
  <c r="K72" i="33"/>
  <c r="H73" i="33"/>
  <c r="H72" i="33" s="1"/>
  <c r="U96" i="33" l="1"/>
  <c r="T96" i="33"/>
  <c r="H101" i="33"/>
  <c r="K40" i="33"/>
  <c r="K71" i="33"/>
  <c r="K70" i="33" s="1"/>
  <c r="I71" i="33"/>
  <c r="I70" i="33" s="1"/>
  <c r="H71" i="33"/>
  <c r="J71" i="33"/>
  <c r="J70" i="33" s="1"/>
  <c r="H7" i="33"/>
  <c r="H40" i="33" s="1"/>
  <c r="I154" i="33"/>
  <c r="J154" i="33"/>
  <c r="K154" i="33"/>
  <c r="I142" i="33"/>
  <c r="K142" i="33"/>
  <c r="H150" i="33"/>
  <c r="H151" i="33"/>
  <c r="H152" i="33"/>
  <c r="H155" i="33"/>
  <c r="H156" i="33"/>
  <c r="J142" i="33"/>
  <c r="H145" i="33"/>
  <c r="H146" i="33"/>
  <c r="H147" i="33"/>
  <c r="H144" i="33"/>
  <c r="H139" i="33"/>
  <c r="H140" i="33"/>
  <c r="H138" i="33"/>
  <c r="H65" i="33"/>
  <c r="P61" i="33"/>
  <c r="P60" i="33"/>
  <c r="H61" i="33"/>
  <c r="H60" i="33"/>
  <c r="H59" i="33"/>
  <c r="H58" i="33"/>
  <c r="H57" i="33"/>
  <c r="H55" i="33"/>
  <c r="H44" i="33"/>
  <c r="I42" i="33"/>
  <c r="J42" i="33"/>
  <c r="K42" i="33"/>
  <c r="H43" i="33"/>
  <c r="H49" i="33"/>
  <c r="H48" i="33" s="1"/>
  <c r="H47" i="33" s="1"/>
  <c r="I48" i="33"/>
  <c r="I47" i="33" s="1"/>
  <c r="J48" i="33"/>
  <c r="J47" i="33" s="1"/>
  <c r="K48" i="33"/>
  <c r="K47" i="33" s="1"/>
  <c r="I158" i="33"/>
  <c r="I157" i="33" s="1"/>
  <c r="J158" i="33"/>
  <c r="J157" i="33" s="1"/>
  <c r="K158" i="33"/>
  <c r="K157" i="33" s="1"/>
  <c r="H160" i="33"/>
  <c r="H159" i="33"/>
  <c r="I163" i="33"/>
  <c r="J163" i="33"/>
  <c r="K163" i="33"/>
  <c r="I161" i="33"/>
  <c r="J161" i="33"/>
  <c r="K161" i="33"/>
  <c r="H162" i="33"/>
  <c r="H161" i="33" s="1"/>
  <c r="H164" i="33"/>
  <c r="H165" i="33"/>
  <c r="I169" i="33"/>
  <c r="J169" i="33"/>
  <c r="J168" i="33" s="1"/>
  <c r="K169" i="33"/>
  <c r="K168" i="33" s="1"/>
  <c r="H170" i="33"/>
  <c r="H169" i="33" s="1"/>
  <c r="H168" i="33" s="1"/>
  <c r="H70" i="33" l="1"/>
  <c r="H143" i="33"/>
  <c r="T60" i="33"/>
  <c r="U60" i="33"/>
  <c r="T61" i="33"/>
  <c r="U61" i="33"/>
  <c r="H64" i="33"/>
  <c r="H54" i="33"/>
  <c r="H137" i="33"/>
  <c r="H149" i="33"/>
  <c r="J53" i="33"/>
  <c r="K53" i="33"/>
  <c r="I53" i="33"/>
  <c r="J136" i="33"/>
  <c r="I168" i="33"/>
  <c r="I136" i="33"/>
  <c r="K136" i="33"/>
  <c r="H154" i="33"/>
  <c r="H158" i="33"/>
  <c r="H157" i="33" s="1"/>
  <c r="H42" i="33"/>
  <c r="H163" i="33"/>
  <c r="H142" i="33" l="1"/>
  <c r="H53" i="33"/>
  <c r="H136" i="33"/>
  <c r="J5" i="33"/>
  <c r="K5" i="33"/>
  <c r="J166" i="33"/>
  <c r="K166" i="33"/>
  <c r="I166" i="33"/>
  <c r="I5" i="33"/>
  <c r="H5" i="33" l="1"/>
  <c r="H166" i="33"/>
  <c r="E48" i="33"/>
  <c r="F48" i="33"/>
  <c r="G48" i="33"/>
  <c r="M48" i="33"/>
  <c r="N48" i="33"/>
  <c r="Q48" i="33"/>
  <c r="R48" i="33"/>
  <c r="S48" i="33"/>
  <c r="X48" i="33" s="1"/>
  <c r="D49" i="33"/>
  <c r="D48" i="33" s="1"/>
  <c r="O49" i="33"/>
  <c r="L49" i="33" s="1"/>
  <c r="L48" i="33" s="1"/>
  <c r="P49" i="33"/>
  <c r="T49" i="33" s="1"/>
  <c r="E50" i="33"/>
  <c r="F50" i="33"/>
  <c r="G50" i="33"/>
  <c r="M50" i="33"/>
  <c r="N50" i="33"/>
  <c r="Q50" i="33"/>
  <c r="R50" i="33"/>
  <c r="S50" i="33"/>
  <c r="D51" i="33"/>
  <c r="O51" i="33"/>
  <c r="O50" i="33" s="1"/>
  <c r="P51" i="33"/>
  <c r="P50" i="33" s="1"/>
  <c r="O141" i="33"/>
  <c r="L141" i="33" s="1"/>
  <c r="D50" i="33" l="1"/>
  <c r="U51" i="33"/>
  <c r="U50" i="33"/>
  <c r="Y49" i="33"/>
  <c r="P48" i="33"/>
  <c r="U49" i="33"/>
  <c r="S47" i="33"/>
  <c r="X47" i="33" s="1"/>
  <c r="Q47" i="33"/>
  <c r="M47" i="33"/>
  <c r="F47" i="33"/>
  <c r="D47" i="33"/>
  <c r="R47" i="33"/>
  <c r="N47" i="33"/>
  <c r="G47" i="33"/>
  <c r="E47" i="33"/>
  <c r="L51" i="33"/>
  <c r="L50" i="33" s="1"/>
  <c r="L47" i="33" s="1"/>
  <c r="O48" i="33"/>
  <c r="O47" i="33" s="1"/>
  <c r="P141" i="33"/>
  <c r="U141" i="33" l="1"/>
  <c r="T141" i="33"/>
  <c r="U48" i="33"/>
  <c r="T48" i="33"/>
  <c r="P47" i="33"/>
  <c r="E77" i="33"/>
  <c r="F77" i="33"/>
  <c r="G77" i="33"/>
  <c r="M77" i="33"/>
  <c r="N77" i="33"/>
  <c r="Q77" i="33"/>
  <c r="R77" i="33"/>
  <c r="S77" i="33"/>
  <c r="V77" i="33" l="1"/>
  <c r="U47" i="33"/>
  <c r="T47" i="33"/>
  <c r="X77" i="33"/>
  <c r="Y77" i="33"/>
  <c r="D77" i="33"/>
  <c r="O121" i="33"/>
  <c r="O120" i="33" s="1"/>
  <c r="M53" i="33" l="1"/>
  <c r="N53" i="33"/>
  <c r="O117" i="33" l="1"/>
  <c r="L117" i="33" s="1"/>
  <c r="P117" i="33"/>
  <c r="T117" i="33" l="1"/>
  <c r="U117" i="33"/>
  <c r="P67" i="33"/>
  <c r="L67" i="33"/>
  <c r="E85" i="33"/>
  <c r="F85" i="33"/>
  <c r="G85" i="33"/>
  <c r="M85" i="33"/>
  <c r="N85" i="33"/>
  <c r="Q85" i="33"/>
  <c r="R85" i="33"/>
  <c r="S85" i="33"/>
  <c r="U67" i="33" l="1"/>
  <c r="T67" i="33"/>
  <c r="X85" i="33"/>
  <c r="V85" i="33"/>
  <c r="Y85" i="33"/>
  <c r="P73" i="33" l="1"/>
  <c r="O99" i="33"/>
  <c r="O23" i="33"/>
  <c r="L23" i="33" s="1"/>
  <c r="L12" i="33"/>
  <c r="L13" i="33"/>
  <c r="O145" i="33"/>
  <c r="U73" i="33" l="1"/>
  <c r="T73" i="33"/>
  <c r="L145" i="33"/>
  <c r="O8" i="33"/>
  <c r="L15" i="33"/>
  <c r="P145" i="33"/>
  <c r="E127" i="33"/>
  <c r="F127" i="33"/>
  <c r="G127" i="33"/>
  <c r="M127" i="33"/>
  <c r="N127" i="33"/>
  <c r="Q127" i="33"/>
  <c r="R127" i="33"/>
  <c r="S127" i="33"/>
  <c r="E72" i="33"/>
  <c r="F72" i="33"/>
  <c r="G72" i="33"/>
  <c r="M72" i="33"/>
  <c r="N72" i="33"/>
  <c r="Q72" i="33"/>
  <c r="R72" i="33"/>
  <c r="S72" i="33"/>
  <c r="P58" i="33"/>
  <c r="E53" i="33"/>
  <c r="F53" i="33"/>
  <c r="G53" i="33"/>
  <c r="R53" i="33"/>
  <c r="E22" i="33"/>
  <c r="F22" i="33"/>
  <c r="G22" i="33"/>
  <c r="M22" i="33"/>
  <c r="N22" i="33"/>
  <c r="Q22" i="33"/>
  <c r="R22" i="33"/>
  <c r="S22" i="33"/>
  <c r="P23" i="33"/>
  <c r="U23" i="33" l="1"/>
  <c r="T23" i="33"/>
  <c r="U58" i="33"/>
  <c r="T58" i="33"/>
  <c r="U145" i="33"/>
  <c r="T145" i="33"/>
  <c r="V72" i="33"/>
  <c r="X72" i="33"/>
  <c r="X127" i="33"/>
  <c r="V127" i="33"/>
  <c r="X22" i="33"/>
  <c r="V22" i="33"/>
  <c r="S53" i="33"/>
  <c r="X53" i="33" s="1"/>
  <c r="Y72" i="33"/>
  <c r="Y127" i="33"/>
  <c r="Q53" i="33"/>
  <c r="V53" i="33" s="1"/>
  <c r="D22" i="33"/>
  <c r="P156" i="33" l="1"/>
  <c r="P155" i="33"/>
  <c r="M154" i="33"/>
  <c r="N154" i="33"/>
  <c r="Q154" i="33"/>
  <c r="R154" i="33"/>
  <c r="S154" i="33"/>
  <c r="G154" i="33"/>
  <c r="E115" i="33"/>
  <c r="F115" i="33"/>
  <c r="G115" i="33"/>
  <c r="M101" i="33"/>
  <c r="N101" i="33"/>
  <c r="Q115" i="33"/>
  <c r="R115" i="33"/>
  <c r="R102" i="33" s="1"/>
  <c r="S115" i="33"/>
  <c r="U156" i="33" l="1"/>
  <c r="T156" i="33"/>
  <c r="U155" i="33"/>
  <c r="T155" i="33"/>
  <c r="X154" i="33"/>
  <c r="S102" i="33"/>
  <c r="X115" i="33"/>
  <c r="Q102" i="33"/>
  <c r="V115" i="33"/>
  <c r="R101" i="33"/>
  <c r="P154" i="33"/>
  <c r="T154" i="33" s="1"/>
  <c r="Q101" i="33" l="1"/>
  <c r="S101" i="33"/>
  <c r="Y102" i="33"/>
  <c r="O44" i="33"/>
  <c r="D161" i="33" l="1"/>
  <c r="D163" i="33" l="1"/>
  <c r="P12" i="33" l="1"/>
  <c r="T12" i="33" l="1"/>
  <c r="U12" i="33"/>
  <c r="P130" i="33"/>
  <c r="O130" i="33"/>
  <c r="L130" i="33" s="1"/>
  <c r="T130" i="33" l="1"/>
  <c r="U130" i="33"/>
  <c r="M142" i="33"/>
  <c r="N142" i="33"/>
  <c r="P146" i="33"/>
  <c r="T146" i="33" s="1"/>
  <c r="U146" i="33" l="1"/>
  <c r="X165" i="33"/>
  <c r="X164" i="33"/>
  <c r="O172" i="33"/>
  <c r="O171" i="33" s="1"/>
  <c r="O170" i="33"/>
  <c r="O169" i="33" s="1"/>
  <c r="M163" i="33"/>
  <c r="N163" i="33"/>
  <c r="M161" i="33"/>
  <c r="N161" i="33"/>
  <c r="O162" i="33"/>
  <c r="O161" i="33" s="1"/>
  <c r="O164" i="33"/>
  <c r="O165" i="33"/>
  <c r="O160" i="33"/>
  <c r="O159" i="33"/>
  <c r="O144" i="33"/>
  <c r="O146" i="33"/>
  <c r="O147" i="33"/>
  <c r="O150" i="33"/>
  <c r="O151" i="33"/>
  <c r="O152" i="33"/>
  <c r="O155" i="33"/>
  <c r="O156" i="33"/>
  <c r="O139" i="33"/>
  <c r="O140" i="33"/>
  <c r="O138" i="33"/>
  <c r="O133" i="33"/>
  <c r="O132" i="33" s="1"/>
  <c r="O129" i="33"/>
  <c r="O131" i="33"/>
  <c r="O128" i="33"/>
  <c r="O125" i="33"/>
  <c r="O124" i="33"/>
  <c r="O116" i="33"/>
  <c r="O115" i="33" s="1"/>
  <c r="O105" i="33"/>
  <c r="O106" i="33"/>
  <c r="O107" i="33"/>
  <c r="O108" i="33"/>
  <c r="O109" i="33"/>
  <c r="O110" i="33"/>
  <c r="O111" i="33"/>
  <c r="O114" i="33"/>
  <c r="O104" i="33"/>
  <c r="O94" i="33"/>
  <c r="O95" i="33"/>
  <c r="O93" i="33"/>
  <c r="O90" i="33"/>
  <c r="O91" i="33"/>
  <c r="O89" i="33"/>
  <c r="O87" i="33"/>
  <c r="O86" i="33"/>
  <c r="O84" i="33"/>
  <c r="O83" i="33"/>
  <c r="O79" i="33"/>
  <c r="O78" i="33"/>
  <c r="L74" i="33"/>
  <c r="O76" i="33"/>
  <c r="O73" i="33"/>
  <c r="O55" i="33"/>
  <c r="O57" i="33"/>
  <c r="L57" i="33" s="1"/>
  <c r="O58" i="33"/>
  <c r="L58" i="33" s="1"/>
  <c r="O59" i="33"/>
  <c r="L59" i="33" s="1"/>
  <c r="O60" i="33"/>
  <c r="L60" i="33" s="1"/>
  <c r="O65" i="33"/>
  <c r="L68" i="33"/>
  <c r="L44" i="33"/>
  <c r="O45" i="33"/>
  <c r="O43" i="33"/>
  <c r="L43" i="33" s="1"/>
  <c r="M42" i="33"/>
  <c r="N42" i="33"/>
  <c r="M16" i="33"/>
  <c r="N16" i="33"/>
  <c r="M21" i="33"/>
  <c r="N21" i="33"/>
  <c r="L17" i="33"/>
  <c r="L19" i="33"/>
  <c r="L20" i="33"/>
  <c r="O24" i="33"/>
  <c r="O22" i="33" s="1"/>
  <c r="O26" i="33"/>
  <c r="O27" i="33"/>
  <c r="L27" i="33" s="1"/>
  <c r="O28" i="33"/>
  <c r="L28" i="33" s="1"/>
  <c r="O32" i="33"/>
  <c r="L32" i="33" s="1"/>
  <c r="L31" i="33" s="1"/>
  <c r="L38" i="33"/>
  <c r="L33" i="33" s="1"/>
  <c r="L8" i="33"/>
  <c r="E103" i="33"/>
  <c r="F103" i="33"/>
  <c r="F102" i="33" s="1"/>
  <c r="G103" i="33"/>
  <c r="P110" i="33"/>
  <c r="P15" i="33"/>
  <c r="P27" i="33"/>
  <c r="M169" i="33"/>
  <c r="N169" i="33"/>
  <c r="M158" i="33"/>
  <c r="M157" i="33" s="1"/>
  <c r="N158" i="33"/>
  <c r="N157" i="33" s="1"/>
  <c r="M98" i="33"/>
  <c r="N98" i="33"/>
  <c r="O98" i="33"/>
  <c r="M92" i="33"/>
  <c r="N92" i="33"/>
  <c r="M88" i="33"/>
  <c r="N88" i="33"/>
  <c r="M31" i="33"/>
  <c r="N31" i="33"/>
  <c r="U15" i="33" l="1"/>
  <c r="T15" i="33"/>
  <c r="U27" i="33"/>
  <c r="T27" i="33"/>
  <c r="O143" i="33"/>
  <c r="M71" i="33"/>
  <c r="T110" i="33"/>
  <c r="U110" i="33"/>
  <c r="G102" i="33"/>
  <c r="X102" i="33" s="1"/>
  <c r="X103" i="33"/>
  <c r="E102" i="33"/>
  <c r="V102" i="33" s="1"/>
  <c r="V103" i="33"/>
  <c r="N71" i="33"/>
  <c r="L146" i="33"/>
  <c r="O25" i="33"/>
  <c r="O123" i="33"/>
  <c r="O54" i="33"/>
  <c r="O137" i="33"/>
  <c r="O149" i="33"/>
  <c r="O64" i="33"/>
  <c r="O82" i="33"/>
  <c r="L110" i="33"/>
  <c r="O103" i="33"/>
  <c r="O102" i="33" s="1"/>
  <c r="O77" i="33"/>
  <c r="M30" i="33"/>
  <c r="N30" i="33"/>
  <c r="O85" i="33"/>
  <c r="L65" i="33"/>
  <c r="L64" i="33" s="1"/>
  <c r="O127" i="33"/>
  <c r="O72" i="33"/>
  <c r="O154" i="33"/>
  <c r="N168" i="33"/>
  <c r="M136" i="33"/>
  <c r="N70" i="33"/>
  <c r="M168" i="33"/>
  <c r="O158" i="33"/>
  <c r="O157" i="33" s="1"/>
  <c r="O88" i="33"/>
  <c r="O42" i="33"/>
  <c r="L45" i="33"/>
  <c r="L42" i="33" s="1"/>
  <c r="O92" i="33"/>
  <c r="N136" i="33"/>
  <c r="M7" i="33"/>
  <c r="N7" i="33"/>
  <c r="O163" i="33"/>
  <c r="O168" i="33"/>
  <c r="L26" i="33"/>
  <c r="L25" i="33" s="1"/>
  <c r="L24" i="33"/>
  <c r="L22" i="33" s="1"/>
  <c r="O21" i="33"/>
  <c r="L30" i="33"/>
  <c r="L21" i="33"/>
  <c r="L16" i="33"/>
  <c r="L159" i="33"/>
  <c r="L160" i="33"/>
  <c r="L162" i="33"/>
  <c r="L161" i="33" s="1"/>
  <c r="L164" i="33"/>
  <c r="L165" i="33"/>
  <c r="L170" i="33"/>
  <c r="L169" i="33" s="1"/>
  <c r="L172" i="33"/>
  <c r="L171" i="33" s="1"/>
  <c r="L138" i="33"/>
  <c r="L139" i="33"/>
  <c r="L140" i="33"/>
  <c r="L144" i="33"/>
  <c r="L147" i="33"/>
  <c r="L150" i="33"/>
  <c r="L151" i="33"/>
  <c r="L152" i="33"/>
  <c r="L155" i="33"/>
  <c r="L156" i="33"/>
  <c r="L104" i="33"/>
  <c r="L105" i="33"/>
  <c r="L106" i="33"/>
  <c r="L107" i="33"/>
  <c r="L108" i="33"/>
  <c r="L109" i="33"/>
  <c r="L111" i="33"/>
  <c r="L114" i="33"/>
  <c r="L116" i="33"/>
  <c r="L115" i="33" s="1"/>
  <c r="L124" i="33"/>
  <c r="L125" i="33"/>
  <c r="L128" i="33"/>
  <c r="L129" i="33"/>
  <c r="L131" i="33"/>
  <c r="L133" i="33"/>
  <c r="L132" i="33" s="1"/>
  <c r="L73" i="33"/>
  <c r="L78" i="33"/>
  <c r="L79" i="33"/>
  <c r="L81" i="33"/>
  <c r="L83" i="33"/>
  <c r="L84" i="33"/>
  <c r="L86" i="33"/>
  <c r="L87" i="33"/>
  <c r="L89" i="33"/>
  <c r="L90" i="33"/>
  <c r="L91" i="33"/>
  <c r="L93" i="33"/>
  <c r="L94" i="33"/>
  <c r="L95" i="33"/>
  <c r="L99" i="33"/>
  <c r="L98" i="33" s="1"/>
  <c r="L55" i="33"/>
  <c r="L54" i="33" s="1"/>
  <c r="N5" i="33" l="1"/>
  <c r="L143" i="33"/>
  <c r="O101" i="33"/>
  <c r="N40" i="33"/>
  <c r="M40" i="33"/>
  <c r="O53" i="33"/>
  <c r="L123" i="33"/>
  <c r="L121" i="33" s="1"/>
  <c r="L120" i="33" s="1"/>
  <c r="L137" i="33"/>
  <c r="L149" i="33"/>
  <c r="O71" i="33"/>
  <c r="O70" i="33" s="1"/>
  <c r="L53" i="33"/>
  <c r="L103" i="33"/>
  <c r="L102" i="33" s="1"/>
  <c r="L82" i="33"/>
  <c r="L77" i="33"/>
  <c r="L85" i="33"/>
  <c r="L127" i="33"/>
  <c r="L72" i="33"/>
  <c r="L154" i="33"/>
  <c r="L7" i="33"/>
  <c r="L40" i="33" s="1"/>
  <c r="N166" i="33"/>
  <c r="O142" i="33"/>
  <c r="O136" i="33" s="1"/>
  <c r="M166" i="33"/>
  <c r="M70" i="33"/>
  <c r="M5" i="33" s="1"/>
  <c r="L168" i="33"/>
  <c r="L163" i="33"/>
  <c r="L158" i="33"/>
  <c r="L157" i="33" s="1"/>
  <c r="L92" i="33"/>
  <c r="L88" i="33"/>
  <c r="P131" i="33"/>
  <c r="E88" i="33"/>
  <c r="F88" i="33"/>
  <c r="G88" i="33"/>
  <c r="Q88" i="33"/>
  <c r="R88" i="33"/>
  <c r="S88" i="33"/>
  <c r="P91" i="33"/>
  <c r="E82" i="33"/>
  <c r="V82" i="33" s="1"/>
  <c r="F82" i="33"/>
  <c r="G82" i="33"/>
  <c r="X82" i="33" s="1"/>
  <c r="P81" i="33"/>
  <c r="T91" i="33" l="1"/>
  <c r="U91" i="33"/>
  <c r="X88" i="33"/>
  <c r="V88" i="33"/>
  <c r="T131" i="33"/>
  <c r="U131" i="33"/>
  <c r="T81" i="33"/>
  <c r="U81" i="33"/>
  <c r="Y88" i="33"/>
  <c r="L71" i="33"/>
  <c r="L70" i="33" s="1"/>
  <c r="L101" i="33"/>
  <c r="L142" i="33"/>
  <c r="L136" i="33" s="1"/>
  <c r="O166" i="33"/>
  <c r="L5" i="33" l="1"/>
  <c r="L166" i="33"/>
  <c r="P172" i="33"/>
  <c r="G169" i="33"/>
  <c r="Q169" i="33"/>
  <c r="R169" i="33"/>
  <c r="S169" i="33"/>
  <c r="P165" i="33"/>
  <c r="T165" i="33" s="1"/>
  <c r="P164" i="33"/>
  <c r="T164" i="33" s="1"/>
  <c r="Q163" i="33"/>
  <c r="R163" i="33"/>
  <c r="S163" i="33"/>
  <c r="Q161" i="33"/>
  <c r="R161" i="33"/>
  <c r="Q158" i="33"/>
  <c r="R158" i="33"/>
  <c r="R157" i="33" s="1"/>
  <c r="S158" i="33"/>
  <c r="P144" i="33"/>
  <c r="T144" i="33" s="1"/>
  <c r="P147" i="33"/>
  <c r="T147" i="33" s="1"/>
  <c r="P150" i="33"/>
  <c r="P151" i="33"/>
  <c r="P152" i="33"/>
  <c r="U152" i="33" s="1"/>
  <c r="R142" i="33"/>
  <c r="P139" i="33"/>
  <c r="P140" i="33"/>
  <c r="P138" i="33"/>
  <c r="P116" i="33"/>
  <c r="Q98" i="33"/>
  <c r="R98" i="33"/>
  <c r="S98" i="33"/>
  <c r="Q92" i="33"/>
  <c r="R92" i="33"/>
  <c r="S92" i="33"/>
  <c r="P87" i="33"/>
  <c r="P86" i="33"/>
  <c r="P84" i="33"/>
  <c r="P89" i="33"/>
  <c r="P90" i="33"/>
  <c r="P93" i="33"/>
  <c r="P94" i="33"/>
  <c r="P95" i="33"/>
  <c r="P99" i="33"/>
  <c r="P83" i="33"/>
  <c r="P55" i="33"/>
  <c r="P57" i="33"/>
  <c r="P59" i="33"/>
  <c r="R42" i="33"/>
  <c r="R31" i="33"/>
  <c r="P24" i="33"/>
  <c r="T24" i="33" s="1"/>
  <c r="U55" i="33" l="1"/>
  <c r="T55" i="33"/>
  <c r="U138" i="33"/>
  <c r="T138" i="33"/>
  <c r="U150" i="33"/>
  <c r="T150" i="33"/>
  <c r="U57" i="33"/>
  <c r="T57" i="33"/>
  <c r="U151" i="33"/>
  <c r="T151" i="33"/>
  <c r="U140" i="33"/>
  <c r="T140" i="33"/>
  <c r="U139" i="33"/>
  <c r="T139" i="33"/>
  <c r="U99" i="33"/>
  <c r="T99" i="33"/>
  <c r="U147" i="33"/>
  <c r="P143" i="33"/>
  <c r="T59" i="33"/>
  <c r="U59" i="33"/>
  <c r="T94" i="33"/>
  <c r="U94" i="33"/>
  <c r="T90" i="33"/>
  <c r="U90" i="33"/>
  <c r="T84" i="33"/>
  <c r="U84" i="33"/>
  <c r="T87" i="33"/>
  <c r="U87" i="33"/>
  <c r="U144" i="33"/>
  <c r="U170" i="33"/>
  <c r="U24" i="33"/>
  <c r="T83" i="33"/>
  <c r="U83" i="33"/>
  <c r="T95" i="33"/>
  <c r="U95" i="33"/>
  <c r="T93" i="33"/>
  <c r="U93" i="33"/>
  <c r="T89" i="33"/>
  <c r="U89" i="33"/>
  <c r="T86" i="33"/>
  <c r="U86" i="33"/>
  <c r="T116" i="33"/>
  <c r="U116" i="33"/>
  <c r="U172" i="33"/>
  <c r="P171" i="33"/>
  <c r="U171" i="33" s="1"/>
  <c r="P54" i="33"/>
  <c r="Q71" i="33"/>
  <c r="Q157" i="33"/>
  <c r="P137" i="33"/>
  <c r="T137" i="33" s="1"/>
  <c r="P22" i="33"/>
  <c r="S71" i="33"/>
  <c r="S157" i="33"/>
  <c r="P82" i="33"/>
  <c r="T82" i="33" s="1"/>
  <c r="P149" i="33"/>
  <c r="R70" i="33"/>
  <c r="R71" i="33"/>
  <c r="S70" i="33"/>
  <c r="Q70" i="33"/>
  <c r="Y171" i="33"/>
  <c r="Y123" i="33"/>
  <c r="Y169" i="33"/>
  <c r="P85" i="33"/>
  <c r="T85" i="33" s="1"/>
  <c r="P115" i="33"/>
  <c r="R136" i="33"/>
  <c r="R168" i="33"/>
  <c r="P169" i="33"/>
  <c r="P98" i="33"/>
  <c r="S168" i="33"/>
  <c r="Q168" i="33"/>
  <c r="P88" i="33"/>
  <c r="P163" i="33"/>
  <c r="T163" i="33" s="1"/>
  <c r="S142" i="33"/>
  <c r="X142" i="33" s="1"/>
  <c r="Q142" i="33"/>
  <c r="V142" i="33" s="1"/>
  <c r="P92" i="33"/>
  <c r="R30" i="33"/>
  <c r="U20" i="33"/>
  <c r="P13" i="33"/>
  <c r="R21" i="33"/>
  <c r="R16" i="33"/>
  <c r="X25" i="33"/>
  <c r="Q21" i="33"/>
  <c r="V21" i="33" s="1"/>
  <c r="S21" i="33"/>
  <c r="X21" i="33" s="1"/>
  <c r="Q16" i="33"/>
  <c r="S16" i="33"/>
  <c r="Q31" i="33"/>
  <c r="S31" i="33"/>
  <c r="X31" i="33" s="1"/>
  <c r="U149" i="33" l="1"/>
  <c r="T149" i="33"/>
  <c r="U22" i="33"/>
  <c r="Y22" i="33" s="1"/>
  <c r="T22" i="33"/>
  <c r="U13" i="33"/>
  <c r="T13" i="33"/>
  <c r="U54" i="33"/>
  <c r="T54" i="33"/>
  <c r="U98" i="33"/>
  <c r="T98" i="33"/>
  <c r="P142" i="33"/>
  <c r="T142" i="33" s="1"/>
  <c r="T92" i="33"/>
  <c r="U143" i="33"/>
  <c r="T143" i="33"/>
  <c r="T88" i="33"/>
  <c r="T115" i="33"/>
  <c r="O16" i="33"/>
  <c r="O7" i="33" s="1"/>
  <c r="X16" i="33"/>
  <c r="Y70" i="33"/>
  <c r="Y71" i="33"/>
  <c r="Y168" i="33"/>
  <c r="Y101" i="33"/>
  <c r="O31" i="33"/>
  <c r="P168" i="33"/>
  <c r="R166" i="33"/>
  <c r="R7" i="33"/>
  <c r="R5" i="33" s="1"/>
  <c r="Q7" i="33"/>
  <c r="S7" i="33"/>
  <c r="E169" i="33"/>
  <c r="V169" i="33" s="1"/>
  <c r="F169" i="33"/>
  <c r="E163" i="33"/>
  <c r="F163" i="33"/>
  <c r="G163" i="33"/>
  <c r="U165" i="33"/>
  <c r="E161" i="33"/>
  <c r="V161" i="33" s="1"/>
  <c r="F161" i="33"/>
  <c r="G161" i="33"/>
  <c r="R40" i="33" l="1"/>
  <c r="Y7" i="33"/>
  <c r="X163" i="33"/>
  <c r="D169" i="33"/>
  <c r="U163" i="33"/>
  <c r="U164" i="33"/>
  <c r="G168" i="33"/>
  <c r="E168" i="33"/>
  <c r="V168" i="33" s="1"/>
  <c r="F168" i="33"/>
  <c r="E158" i="33"/>
  <c r="F158" i="33"/>
  <c r="F157" i="33" s="1"/>
  <c r="G158" i="33"/>
  <c r="X158" i="33" s="1"/>
  <c r="E154" i="33"/>
  <c r="F154" i="33"/>
  <c r="W154" i="33" s="1"/>
  <c r="E136" i="33" l="1"/>
  <c r="V154" i="33"/>
  <c r="D168" i="33"/>
  <c r="U168" i="33" s="1"/>
  <c r="U169" i="33"/>
  <c r="G157" i="33"/>
  <c r="X157" i="33" s="1"/>
  <c r="E157" i="33"/>
  <c r="V157" i="33" s="1"/>
  <c r="V158" i="33"/>
  <c r="D137" i="33"/>
  <c r="U137" i="33" s="1"/>
  <c r="D115" i="33"/>
  <c r="F142" i="33"/>
  <c r="D154" i="33"/>
  <c r="U154" i="33" s="1"/>
  <c r="G101" i="33"/>
  <c r="X101" i="33" s="1"/>
  <c r="E101" i="33"/>
  <c r="V101" i="33" s="1"/>
  <c r="F101" i="33"/>
  <c r="E98" i="33"/>
  <c r="F98" i="33"/>
  <c r="G98" i="33"/>
  <c r="X98" i="33" s="1"/>
  <c r="E92" i="33"/>
  <c r="F92" i="33"/>
  <c r="F71" i="33" s="1"/>
  <c r="G92" i="33"/>
  <c r="X92" i="33" s="1"/>
  <c r="E71" i="33" l="1"/>
  <c r="V71" i="33" s="1"/>
  <c r="V92" i="33"/>
  <c r="D102" i="33"/>
  <c r="U115" i="33"/>
  <c r="D142" i="33"/>
  <c r="D136" i="33" s="1"/>
  <c r="G71" i="33"/>
  <c r="F166" i="33"/>
  <c r="W166" i="33" s="1"/>
  <c r="F136" i="33"/>
  <c r="W136" i="33" s="1"/>
  <c r="D85" i="33"/>
  <c r="U85" i="33" s="1"/>
  <c r="D72" i="33"/>
  <c r="F70" i="33"/>
  <c r="E70" i="33"/>
  <c r="V70" i="33" s="1"/>
  <c r="G166" i="33"/>
  <c r="D82" i="33"/>
  <c r="U82" i="33" s="1"/>
  <c r="G136" i="33"/>
  <c r="D88" i="33"/>
  <c r="U88" i="33" s="1"/>
  <c r="U92" i="33"/>
  <c r="G70" i="33" l="1"/>
  <c r="X70" i="33" s="1"/>
  <c r="X71" i="33"/>
  <c r="D71" i="33"/>
  <c r="Q42" i="33"/>
  <c r="S42" i="33"/>
  <c r="X42" i="33" s="1"/>
  <c r="E16" i="33"/>
  <c r="V16" i="33" s="1"/>
  <c r="F16" i="33"/>
  <c r="G16" i="33"/>
  <c r="E166" i="33" l="1"/>
  <c r="F7" i="33"/>
  <c r="F30" i="33"/>
  <c r="P38" i="33"/>
  <c r="P33" i="33" l="1"/>
  <c r="T38" i="33"/>
  <c r="U38" i="33"/>
  <c r="F5" i="33"/>
  <c r="S30" i="33"/>
  <c r="Q30" i="33"/>
  <c r="F40" i="33"/>
  <c r="U33" i="33" l="1"/>
  <c r="T33" i="33"/>
  <c r="Q40" i="33"/>
  <c r="S40" i="33"/>
  <c r="O30" i="33"/>
  <c r="O5" i="33" s="1"/>
  <c r="O40" i="33" l="1"/>
  <c r="Q136" i="33" l="1"/>
  <c r="S136" i="33"/>
  <c r="M7" i="36"/>
  <c r="M6" i="36"/>
  <c r="X136" i="33" l="1"/>
  <c r="V136" i="33"/>
  <c r="L6" i="36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S161" i="33" l="1"/>
  <c r="X161" i="33" s="1"/>
  <c r="P162" i="33"/>
  <c r="U162" i="33" l="1"/>
  <c r="T162" i="33"/>
  <c r="P161" i="33"/>
  <c r="U161" i="33" l="1"/>
  <c r="T161" i="33"/>
  <c r="G30" i="33" l="1"/>
  <c r="X30" i="33" s="1"/>
  <c r="E30" i="33"/>
  <c r="V30" i="33" s="1"/>
  <c r="P121" i="33" l="1"/>
  <c r="D120" i="33"/>
  <c r="T121" i="33" l="1"/>
  <c r="U121" i="33"/>
  <c r="P120" i="33"/>
  <c r="U120" i="33" l="1"/>
  <c r="T120" i="33"/>
  <c r="U142" i="33" l="1"/>
  <c r="P8" i="33" l="1"/>
  <c r="P160" i="33"/>
  <c r="U8" i="33" l="1"/>
  <c r="T8" i="33"/>
  <c r="U160" i="33"/>
  <c r="T160" i="33"/>
  <c r="Y160" i="33" s="1"/>
  <c r="P108" i="33"/>
  <c r="P79" i="33"/>
  <c r="P78" i="33"/>
  <c r="T78" i="33" l="1"/>
  <c r="U78" i="33"/>
  <c r="T79" i="33"/>
  <c r="U79" i="33"/>
  <c r="T108" i="33"/>
  <c r="U108" i="33"/>
  <c r="P77" i="33"/>
  <c r="U77" i="33" l="1"/>
  <c r="T77" i="33"/>
  <c r="G7" i="33"/>
  <c r="E7" i="33"/>
  <c r="E5" i="33" l="1"/>
  <c r="V7" i="33"/>
  <c r="G5" i="33"/>
  <c r="X7" i="33"/>
  <c r="T76" i="33" l="1"/>
  <c r="U76" i="33"/>
  <c r="P133" i="33"/>
  <c r="D132" i="33"/>
  <c r="D101" i="33" s="1"/>
  <c r="P129" i="33"/>
  <c r="P128" i="33"/>
  <c r="P125" i="33"/>
  <c r="P124" i="33"/>
  <c r="P109" i="33"/>
  <c r="P111" i="33"/>
  <c r="P114" i="33"/>
  <c r="P105" i="33"/>
  <c r="P106" i="33"/>
  <c r="P104" i="33"/>
  <c r="U104" i="33" l="1"/>
  <c r="T104" i="33"/>
  <c r="P132" i="33"/>
  <c r="T133" i="33"/>
  <c r="T105" i="33"/>
  <c r="U105" i="33"/>
  <c r="T111" i="33"/>
  <c r="U111" i="33"/>
  <c r="T124" i="33"/>
  <c r="U124" i="33"/>
  <c r="T128" i="33"/>
  <c r="U128" i="33"/>
  <c r="T106" i="33"/>
  <c r="U106" i="33"/>
  <c r="T114" i="33"/>
  <c r="U114" i="33"/>
  <c r="T109" i="33"/>
  <c r="U109" i="33"/>
  <c r="T125" i="33"/>
  <c r="U125" i="33"/>
  <c r="T129" i="33"/>
  <c r="U129" i="33"/>
  <c r="P123" i="33"/>
  <c r="P103" i="33"/>
  <c r="T103" i="33" s="1"/>
  <c r="P127" i="33"/>
  <c r="U133" i="33"/>
  <c r="Q5" i="33"/>
  <c r="S5" i="33"/>
  <c r="P159" i="33"/>
  <c r="D158" i="33"/>
  <c r="D157" i="33" s="1"/>
  <c r="U159" i="33" l="1"/>
  <c r="T159" i="33"/>
  <c r="Y159" i="33" s="1"/>
  <c r="U132" i="33"/>
  <c r="T132" i="33"/>
  <c r="U127" i="33"/>
  <c r="T127" i="33"/>
  <c r="U123" i="33"/>
  <c r="T123" i="33"/>
  <c r="P102" i="33"/>
  <c r="U103" i="33"/>
  <c r="P158" i="33"/>
  <c r="S166" i="33"/>
  <c r="Q166" i="33"/>
  <c r="P65" i="33"/>
  <c r="U102" i="33" l="1"/>
  <c r="T102" i="33"/>
  <c r="U158" i="33"/>
  <c r="T158" i="33"/>
  <c r="Y158" i="33" s="1"/>
  <c r="U65" i="33"/>
  <c r="T65" i="33"/>
  <c r="U68" i="33"/>
  <c r="T68" i="33"/>
  <c r="P101" i="33"/>
  <c r="P157" i="33"/>
  <c r="P64" i="33"/>
  <c r="T64" i="33" s="1"/>
  <c r="Y166" i="33"/>
  <c r="V166" i="33"/>
  <c r="P72" i="33"/>
  <c r="X166" i="33"/>
  <c r="D98" i="33"/>
  <c r="D70" i="33" s="1"/>
  <c r="D64" i="33"/>
  <c r="P44" i="33"/>
  <c r="P45" i="33"/>
  <c r="P43" i="33"/>
  <c r="U72" i="33" l="1"/>
  <c r="T72" i="33"/>
  <c r="U101" i="33"/>
  <c r="T101" i="33"/>
  <c r="U44" i="33"/>
  <c r="T44" i="33"/>
  <c r="U45" i="33"/>
  <c r="T45" i="33"/>
  <c r="U43" i="33"/>
  <c r="T43" i="33"/>
  <c r="U157" i="33"/>
  <c r="T157" i="33"/>
  <c r="Y157" i="33" s="1"/>
  <c r="U64" i="33"/>
  <c r="P71" i="33"/>
  <c r="P70" i="33"/>
  <c r="P53" i="33"/>
  <c r="T53" i="33" s="1"/>
  <c r="D53" i="33"/>
  <c r="P166" i="33"/>
  <c r="T166" i="33" s="1"/>
  <c r="P42" i="33"/>
  <c r="U70" i="33" l="1"/>
  <c r="T70" i="33"/>
  <c r="U71" i="33"/>
  <c r="T71" i="33"/>
  <c r="U42" i="33"/>
  <c r="T42" i="33"/>
  <c r="U53" i="33"/>
  <c r="Y53" i="33" s="1"/>
  <c r="P32" i="33"/>
  <c r="P28" i="33"/>
  <c r="P26" i="33"/>
  <c r="U26" i="33" l="1"/>
  <c r="T26" i="33"/>
  <c r="U28" i="33"/>
  <c r="T28" i="33"/>
  <c r="U32" i="33"/>
  <c r="T32" i="33"/>
  <c r="P25" i="33"/>
  <c r="P31" i="33"/>
  <c r="D30" i="33"/>
  <c r="P17" i="33"/>
  <c r="U17" i="33" l="1"/>
  <c r="T17" i="33"/>
  <c r="U25" i="33"/>
  <c r="T25" i="33"/>
  <c r="U31" i="33"/>
  <c r="T31" i="33"/>
  <c r="P30" i="33"/>
  <c r="P16" i="33"/>
  <c r="D7" i="33"/>
  <c r="V40" i="33"/>
  <c r="U16" i="33" l="1"/>
  <c r="T16" i="33"/>
  <c r="U30" i="33"/>
  <c r="T30" i="33"/>
  <c r="Y40" i="33"/>
  <c r="E40" i="33"/>
  <c r="G40" i="33"/>
  <c r="D40" i="33" l="1"/>
  <c r="P21" i="33" l="1"/>
  <c r="X40" i="33"/>
  <c r="U21" i="33" l="1"/>
  <c r="T21" i="33"/>
  <c r="P7" i="33"/>
  <c r="T7" i="33" l="1"/>
  <c r="U7" i="33"/>
  <c r="P40" i="33"/>
  <c r="W5" i="33"/>
  <c r="X5" i="33"/>
  <c r="V5" i="33"/>
  <c r="U40" i="33" l="1"/>
  <c r="T40" i="33"/>
  <c r="Y5" i="33"/>
  <c r="P136" i="33"/>
  <c r="T136" i="33" l="1"/>
  <c r="P5" i="33"/>
  <c r="T5" i="33" s="1"/>
  <c r="U136" i="33"/>
  <c r="Y136" i="33" s="1"/>
  <c r="D166" i="33" l="1"/>
  <c r="U166" i="33" s="1"/>
  <c r="D5" i="33"/>
  <c r="U5" i="33" s="1"/>
</calcChain>
</file>

<file path=xl/sharedStrings.xml><?xml version="1.0" encoding="utf-8"?>
<sst xmlns="http://schemas.openxmlformats.org/spreadsheetml/2006/main" count="602" uniqueCount="341">
  <si>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</si>
  <si>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</si>
  <si>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</si>
  <si>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</si>
  <si>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</si>
  <si>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</si>
  <si>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</si>
  <si>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</si>
  <si>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</si>
  <si>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</si>
  <si>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</si>
  <si>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</si>
  <si>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</si>
  <si>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</si>
  <si>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</si>
  <si>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</si>
  <si>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</si>
  <si>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</si>
  <si>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</si>
  <si>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</si>
  <si>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</si>
  <si>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</si>
  <si>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</si>
  <si>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</si>
  <si>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</si>
  <si>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</si>
  <si>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</si>
  <si>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</si>
  <si>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</si>
  <si>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</si>
  <si>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</si>
  <si>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</si>
  <si>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</si>
  <si>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</si>
  <si>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</si>
  <si>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</si>
  <si>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</si>
  <si>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</si>
  <si>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</si>
  <si>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</si>
  <si>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</si>
  <si>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</si>
  <si>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</si>
  <si>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</si>
  <si>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</si>
  <si>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</si>
  <si>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</si>
  <si>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</si>
  <si>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</si>
  <si>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</si>
  <si>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</si>
  <si>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</si>
  <si>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</si>
  <si>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</si>
  <si>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</si>
  <si>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</si>
  <si>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</si>
  <si>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</si>
  <si>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</si>
  <si>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</si>
  <si>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</si>
  <si>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</si>
  <si>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</si>
  <si>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</si>
  <si>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</si>
  <si>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</si>
  <si>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</si>
  <si>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</si>
  <si>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</si>
  <si>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</si>
  <si>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</si>
  <si>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</si>
  <si>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</si>
  <si>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</si>
  <si>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</si>
  <si>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</si>
  <si>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</si>
  <si>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</si>
  <si>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</si>
  <si>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</si>
  <si>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</si>
  <si>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</si>
  <si>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</si>
  <si>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</si>
  <si>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</si>
  <si>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</si>
  <si>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</si>
  <si>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</si>
  <si>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</si>
  <si>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</si>
  <si>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</si>
  <si>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</si>
  <si>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</si>
  <si>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</si>
  <si>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</si>
  <si>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</si>
  <si>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</si>
  <si>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</si>
  <si>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</si>
  <si>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</si>
  <si>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</si>
  <si>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</si>
  <si>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</si>
  <si>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</si>
  <si>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</si>
  <si>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</si>
  <si>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</si>
  <si>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</si>
  <si>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</si>
  <si>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</si>
  <si>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</si>
  <si>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</si>
  <si>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</si>
  <si>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</si>
  <si>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</si>
  <si>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</si>
  <si>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</si>
  <si>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9.1.3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</si>
  <si>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</si>
  <si>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</si>
  <si>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</si>
  <si>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</si>
  <si>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</si>
  <si>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</si>
  <si>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</si>
  <si>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</si>
  <si>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</si>
  <si>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</si>
  <si>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</si>
  <si>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</si>
  <si>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</si>
  <si>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</si>
  <si>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</si>
  <si>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</si>
  <si>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</si>
  <si>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</si>
  <si>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</si>
  <si>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</si>
  <si>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</si>
  <si>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</si>
  <si>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ИТОГО   по    Администрация города Нефтеюганска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</si>
  <si>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</si>
  <si>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</si>
  <si>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</si>
  <si>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</si>
  <si>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Техническое обслуживание и содержание светофорного хозяйства</t>
  </si>
  <si>
    <t>2.2.1</t>
  </si>
  <si>
    <t>2.2.5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</si>
  <si>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</si>
  <si>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</si>
  <si>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</si>
  <si>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</si>
  <si>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</si>
  <si>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</si>
  <si>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</si>
  <si>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</si>
  <si>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</si>
  <si>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</si>
  <si>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</si>
  <si>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</si>
  <si>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</si>
  <si>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</si>
  <si>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</si>
  <si>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</si>
  <si>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</si>
  <si>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</si>
  <si>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</si>
  <si>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</si>
  <si>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</si>
  <si>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</si>
  <si>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</si>
  <si>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</si>
  <si>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</si>
  <si>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</si>
  <si>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</si>
  <si>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</si>
  <si>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</si>
  <si>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</si>
  <si>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</si>
  <si>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</si>
  <si>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</si>
  <si>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</si>
  <si>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</si>
  <si>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</si>
  <si>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</si>
  <si>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</si>
  <si>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</si>
  <si>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</si>
  <si>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</si>
  <si>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</si>
  <si>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</si>
  <si>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</si>
  <si>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</si>
  <si>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</si>
  <si>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</si>
  <si>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</si>
  <si>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</si>
  <si>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</si>
  <si>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</si>
  <si>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</si>
  <si>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</si>
  <si>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</si>
  <si>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</si>
  <si>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</si>
  <si>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</si>
  <si>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</si>
  <si>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</si>
  <si>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</si>
  <si>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</si>
  <si>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Прочие мероприятия органов местного самоуправления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</si>
  <si>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</si>
  <si>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</si>
  <si>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</si>
  <si>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</si>
  <si>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</si>
  <si>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</si>
  <si>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</si>
  <si>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</si>
  <si>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</si>
  <si>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</si>
  <si>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</si>
  <si>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</si>
  <si>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</si>
  <si>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</si>
  <si>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</si>
  <si>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</si>
  <si>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</si>
  <si>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</si>
  <si>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Станция обезжелезивания 7 мкр.57/7 реестр.№ 522074</t>
  </si>
  <si>
    <t>% исполнения  к финансированию (окружной б-т)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</si>
  <si>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</si>
  <si>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</si>
  <si>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</si>
  <si>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</si>
  <si>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18</t>
  </si>
  <si>
    <t>20</t>
  </si>
  <si>
    <t>21</t>
  </si>
  <si>
    <t>22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</si>
  <si>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</si>
  <si>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</si>
  <si>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</si>
  <si>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</si>
  <si>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</si>
  <si>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</si>
  <si>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</si>
  <si>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</si>
  <si>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</si>
  <si>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</si>
  <si>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</si>
  <si>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6.1.2.4</t>
  </si>
  <si>
    <t>8.1.5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</si>
  <si>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</si>
  <si>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</si>
  <si>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</si>
  <si>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ПЛАН  на 2017 год (рублей)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</si>
  <si>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</si>
  <si>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</si>
  <si>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</si>
  <si>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</si>
  <si>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</si>
  <si>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</si>
  <si>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</si>
  <si>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</si>
  <si>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</si>
  <si>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</si>
  <si>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</si>
  <si>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</si>
  <si>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</si>
  <si>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Строительство (реконструкция), капитальный ремонт и ремонт автомобильных дорог общего пользования местного значения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</si>
  <si>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</si>
  <si>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</si>
  <si>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</si>
  <si>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</si>
  <si>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</si>
  <si>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</si>
  <si>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</si>
  <si>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</si>
  <si>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</si>
  <si>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</si>
  <si>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</si>
  <si>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</si>
  <si>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</si>
  <si>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</si>
  <si>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</si>
  <si>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</si>
  <si>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</si>
  <si>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1.1.4</t>
  </si>
  <si>
    <t>1.1.5</t>
  </si>
  <si>
    <t>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</si>
  <si>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5.1.9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</si>
  <si>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</si>
  <si>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</si>
  <si>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7.3.4</t>
  </si>
  <si>
    <t>7.5.2</t>
  </si>
  <si>
    <t>Обеспечение функционирования казённого учреждения</t>
  </si>
  <si>
    <t>2.2.2</t>
  </si>
  <si>
    <t>2.2.3</t>
  </si>
  <si>
    <t>2.2.4</t>
  </si>
  <si>
    <t>Возмещение затрат реализ сжиж газа насел Нефтеюганскгаз</t>
  </si>
  <si>
    <t>1.5.3</t>
  </si>
  <si>
    <t>1.5.4</t>
  </si>
  <si>
    <t>Укрепление материально-технической базы отрасли</t>
  </si>
  <si>
    <t>2.2.6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</si>
  <si>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</si>
  <si>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</si>
  <si>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7.1.3.1</t>
  </si>
  <si>
    <t>Всего по программе "Развитие физической культуры и спорта в Ханты-Мансийском автономном округе – Югре на 2016-2020 годы"</t>
  </si>
  <si>
    <t xml:space="preserve">Крытый каток в 15 микрорайоне г.Нефтеюганск 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</si>
  <si>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</si>
  <si>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</si>
  <si>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ПЛАН  на 2017 год</t>
  </si>
  <si>
    <t>% исполнения  к плану года</t>
  </si>
  <si>
    <t>% исполнения  к финансированию</t>
  </si>
  <si>
    <t>23</t>
  </si>
  <si>
    <t>24</t>
  </si>
  <si>
    <t>25</t>
  </si>
  <si>
    <t>26</t>
  </si>
  <si>
    <t>27</t>
  </si>
  <si>
    <t xml:space="preserve">Канализационно- очистные сооружения производительностью 50 000 м3/сутки в городе Нефтеюганске </t>
  </si>
  <si>
    <t>ДГС</t>
  </si>
  <si>
    <t>Развитие транспортной системы в городе Нефтеюганске на 2014-2020 годы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</si>
  <si>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</si>
  <si>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</si>
  <si>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</si>
  <si>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% исполнения  к плану 2017  года</t>
  </si>
  <si>
    <t>Освоение на 01.08.2017  (рублей)</t>
  </si>
  <si>
    <t>Профинансировано  на 01.08.2017  (рублей)</t>
  </si>
  <si>
    <t>% исполнения  к плану 9 месяцев 2017  года</t>
  </si>
  <si>
    <t>ПЛАН  9 месяцев  2017 год (рублей)</t>
  </si>
  <si>
    <t>ПЛАН  9 месяцев  2017 год</t>
  </si>
  <si>
    <t>Профинансировано на 01.08.2017</t>
  </si>
  <si>
    <t>Кассовый расход на 01.08.2017</t>
  </si>
  <si>
    <t>4.2</t>
  </si>
  <si>
    <t>4.2.1</t>
  </si>
  <si>
    <t>Реализация мероприятий (Мероприятия к 50-летию города Нефтеюганска)</t>
  </si>
  <si>
    <t>1.1.6</t>
  </si>
  <si>
    <t>Капитальный ремонт участка водопровода от ВК-1 сущ. у стр.№30 до ВК-10 сущ. По ул.Усть-Балыкская</t>
  </si>
  <si>
    <t>1.1.7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</si>
  <si>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</si>
  <si>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Комитет культуры и туризма администрации города</t>
  </si>
  <si>
    <t>Отчет об исполнении сетевого плана-графика на 01 августа 2017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</si>
</sst>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  <numFmt numFmtId="168" formatCode="_(* #,##0.00_);_(* \(#,##0.00\);_(* &quot;-&quot;??_);_(@_)"/>
    <numFmt numFmtId="169" formatCode="_-* #,##0.00_р_._-;\-* #,##0.00_р_._-;_-* \-??_р_._-;_-@_-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0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5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5" borderId="1" xfId="0" applyNumberFormat="1" applyFont="1" applyFill="1" applyBorder="1" applyAlignment="1">
      <alignment horizontal="center" vertical="center" wrapText="1"/>
    </xf>
    <xf numFmtId="49" fontId="5" fillId="25" borderId="1" xfId="0" applyNumberFormat="1" applyFont="1" applyFill="1" applyBorder="1" applyAlignment="1" applyProtection="1">
      <alignment horizontal="center" vertical="center" wrapText="1"/>
      <protection locked="0"/>
    </xf>
    <xf numFmtId="167" fontId="9" fillId="25" borderId="1" xfId="0" applyNumberFormat="1" applyFont="1" applyFill="1" applyBorder="1" applyAlignment="1">
      <alignment horizontal="center" vertical="center" wrapText="1"/>
    </xf>
    <xf numFmtId="167" fontId="5" fillId="25" borderId="1" xfId="0" applyNumberFormat="1" applyFont="1" applyFill="1" applyBorder="1" applyAlignment="1">
      <alignment horizontal="center" vertical="center" wrapText="1"/>
    </xf>
    <xf numFmtId="167" fontId="5" fillId="25" borderId="1" xfId="0" applyNumberFormat="1" applyFont="1" applyFill="1" applyBorder="1" applyAlignment="1">
      <alignment horizontal="center" vertical="center"/>
    </xf>
    <xf numFmtId="167" fontId="9" fillId="25" borderId="1" xfId="0" applyNumberFormat="1" applyFont="1" applyFill="1" applyBorder="1" applyAlignment="1">
      <alignment horizontal="center" vertical="center"/>
    </xf>
    <xf numFmtId="165" fontId="6" fillId="25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166" fontId="33" fillId="0" borderId="1" xfId="0" applyNumberFormat="1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2" fontId="36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2" fontId="36" fillId="0" borderId="5" xfId="0" applyNumberFormat="1" applyFont="1" applyFill="1" applyBorder="1" applyAlignment="1">
      <alignment horizontal="lef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3" fillId="26" borderId="1" xfId="0" applyNumberFormat="1" applyFont="1" applyFill="1" applyBorder="1" applyAlignment="1">
      <alignment horizontal="center" vertical="center"/>
    </xf>
    <xf numFmtId="4" fontId="36" fillId="26" borderId="1" xfId="0" applyNumberFormat="1" applyFont="1" applyFill="1" applyBorder="1" applyAlignment="1">
      <alignment horizontal="center" vertical="center" wrapText="1"/>
    </xf>
    <xf numFmtId="4" fontId="3" fillId="26" borderId="1" xfId="0" applyNumberFormat="1" applyFont="1" applyFill="1" applyBorder="1" applyAlignment="1">
      <alignment horizontal="center" vertical="center"/>
    </xf>
    <xf numFmtId="4" fontId="10" fillId="26" borderId="1" xfId="0" applyNumberFormat="1" applyFont="1" applyFill="1" applyBorder="1" applyAlignment="1">
      <alignment horizontal="center" vertical="center" wrapText="1"/>
    </xf>
    <xf numFmtId="4" fontId="33" fillId="26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6" borderId="1" xfId="0" applyNumberFormat="1" applyFont="1" applyFill="1" applyBorder="1" applyAlignment="1">
      <alignment horizontal="center" vertical="center" wrapText="1"/>
    </xf>
    <xf numFmtId="0" fontId="3" fillId="26" borderId="0" xfId="0" applyFont="1" applyFill="1" applyBorder="1"/>
    <xf numFmtId="2" fontId="10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 applyProtection="1">
      <alignment horizontal="center" vertical="center" wrapText="1"/>
      <protection locked="0"/>
    </xf>
    <xf numFmtId="166" fontId="33" fillId="26" borderId="1" xfId="0" applyNumberFormat="1" applyFont="1" applyFill="1" applyBorder="1" applyAlignment="1">
      <alignment horizontal="center" vertical="center"/>
    </xf>
    <xf numFmtId="4" fontId="33" fillId="26" borderId="6" xfId="0" applyNumberFormat="1" applyFont="1" applyFill="1" applyBorder="1" applyAlignment="1">
      <alignment horizontal="center" vertical="center"/>
    </xf>
    <xf numFmtId="4" fontId="3" fillId="26" borderId="0" xfId="0" applyNumberFormat="1" applyFont="1" applyFill="1" applyBorder="1"/>
    <xf numFmtId="0" fontId="3" fillId="26" borderId="0" xfId="0" applyFont="1" applyFill="1"/>
    <xf numFmtId="4" fontId="3" fillId="0" borderId="0" xfId="0" applyNumberFormat="1" applyFont="1" applyFill="1" applyBorder="1"/>
    <xf numFmtId="4" fontId="10" fillId="25" borderId="1" xfId="0" applyNumberFormat="1" applyFont="1" applyFill="1" applyBorder="1" applyAlignment="1">
      <alignment horizontal="center" vertical="center" wrapText="1"/>
    </xf>
    <xf numFmtId="4" fontId="36" fillId="25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/>
    </xf>
    <xf numFmtId="167" fontId="6" fillId="2" borderId="7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25" borderId="1" xfId="0" applyNumberFormat="1" applyFont="1" applyFill="1" applyBorder="1" applyAlignment="1">
      <alignment horizontal="center" vertical="center" wrapText="1"/>
    </xf>
    <xf numFmtId="165" fontId="38" fillId="0" borderId="1" xfId="0" applyNumberFormat="1" applyFont="1" applyFill="1" applyBorder="1" applyAlignment="1">
      <alignment horizontal="center" vertical="center" wrapText="1"/>
    </xf>
    <xf numFmtId="49" fontId="3" fillId="27" borderId="1" xfId="0" applyNumberFormat="1" applyFont="1" applyFill="1" applyBorder="1" applyAlignment="1">
      <alignment horizontal="center" vertical="center"/>
    </xf>
    <xf numFmtId="2" fontId="10" fillId="27" borderId="1" xfId="0" applyNumberFormat="1" applyFont="1" applyFill="1" applyBorder="1" applyAlignment="1">
      <alignment horizontal="left" vertical="center" wrapText="1"/>
    </xf>
    <xf numFmtId="2" fontId="10" fillId="27" borderId="1" xfId="0" applyNumberFormat="1" applyFont="1" applyFill="1" applyBorder="1" applyAlignment="1">
      <alignment horizontal="center" vertical="center" wrapText="1"/>
    </xf>
    <xf numFmtId="4" fontId="3" fillId="27" borderId="1" xfId="0" applyNumberFormat="1" applyFont="1" applyFill="1" applyBorder="1" applyAlignment="1">
      <alignment horizontal="center" vertical="center" wrapText="1"/>
    </xf>
    <xf numFmtId="4" fontId="3" fillId="27" borderId="1" xfId="0" applyNumberFormat="1" applyFont="1" applyFill="1" applyBorder="1" applyAlignment="1">
      <alignment horizontal="center" vertical="center"/>
    </xf>
    <xf numFmtId="4" fontId="10" fillId="27" borderId="1" xfId="0" applyNumberFormat="1" applyFont="1" applyFill="1" applyBorder="1" applyAlignment="1">
      <alignment horizontal="center" vertical="center" wrapText="1"/>
    </xf>
    <xf numFmtId="0" fontId="3" fillId="27" borderId="0" xfId="0" applyFont="1" applyFill="1" applyBorder="1"/>
    <xf numFmtId="4" fontId="36" fillId="27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 vertical="center"/>
    </xf>
    <xf numFmtId="1" fontId="35" fillId="0" borderId="1" xfId="0" applyNumberFormat="1" applyFont="1" applyFill="1" applyBorder="1" applyAlignment="1">
      <alignment horizontal="left" vertical="center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3" fillId="0" borderId="2" xfId="0" applyNumberFormat="1" applyFont="1" applyFill="1" applyBorder="1" applyAlignment="1">
      <alignment horizontal="left" vertical="center" wrapText="1"/>
    </xf>
    <xf numFmtId="49" fontId="33" fillId="0" borderId="3" xfId="0" applyNumberFormat="1" applyFont="1" applyFill="1" applyBorder="1" applyAlignment="1">
      <alignment horizontal="left" vertical="center" wrapText="1"/>
    </xf>
    <xf numFmtId="49" fontId="33" fillId="0" borderId="6" xfId="0" applyNumberFormat="1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26" borderId="1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3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4" fillId="0" borderId="1" xfId="0" applyFont="1" applyFill="1" applyBorder="1" applyAlignment="1">
      <alignment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49" fontId="33" fillId="0" borderId="1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7" fillId="25" borderId="2" xfId="0" applyNumberFormat="1" applyFont="1" applyFill="1" applyBorder="1" applyAlignment="1">
      <alignment horizontal="center" vertical="center" wrapText="1"/>
    </xf>
    <xf numFmtId="2" fontId="7" fillId="25" borderId="3" xfId="0" applyNumberFormat="1" applyFont="1" applyFill="1" applyBorder="1" applyAlignment="1">
      <alignment horizontal="center" vertical="center" wrapText="1"/>
    </xf>
    <xf numFmtId="2" fontId="7" fillId="25" borderId="6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25" borderId="2" xfId="0" applyNumberFormat="1" applyFont="1" applyFill="1" applyBorder="1" applyAlignment="1">
      <alignment horizontal="center" vertical="center" wrapText="1"/>
    </xf>
    <xf numFmtId="2" fontId="37" fillId="25" borderId="3" xfId="0" applyNumberFormat="1" applyFont="1" applyFill="1" applyBorder="1" applyAlignment="1">
      <alignment horizontal="center" vertical="center" wrapText="1"/>
    </xf>
    <xf numFmtId="2" fontId="37" fillId="25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9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3"/>
  <sheetViews>
    <sheetView tabSelected="1" view="pageBreakPreview" zoomScale="60" zoomScaleNormal="70" workbookViewId="0">
      <selection sqref="A1:X1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8" width="25.42578125" style="2" customWidth="1"/>
    <col min="9" max="10" width="22.140625" style="2" customWidth="1"/>
    <col min="11" max="11" width="26.85546875" style="2" customWidth="1"/>
    <col min="12" max="12" width="24.5703125" style="107" hidden="1" customWidth="1"/>
    <col min="13" max="13" width="22.5703125" style="107" hidden="1" customWidth="1"/>
    <col min="14" max="14" width="22" style="107" hidden="1" customWidth="1"/>
    <col min="15" max="15" width="26.7109375" style="107" hidden="1" customWidth="1"/>
    <col min="16" max="17" width="24.42578125" style="4" customWidth="1"/>
    <col min="18" max="18" width="22" style="4" customWidth="1"/>
    <col min="19" max="19" width="23.140625" style="4" customWidth="1"/>
    <col min="20" max="20" width="23.140625" style="4" hidden="1" customWidth="1"/>
    <col min="21" max="21" width="17.7109375" style="5" customWidth="1"/>
    <col min="22" max="23" width="14.140625" style="5" hidden="1" customWidth="1"/>
    <col min="24" max="24" width="13.7109375" style="5" hidden="1" customWidth="1"/>
    <col min="25" max="25" width="23" style="5" hidden="1" customWidth="1"/>
    <col min="26" max="16384" width="9.140625" style="2"/>
  </cols>
  <sheetData>
    <row r="1" spans="1:25" s="48" customFormat="1" ht="62.25" customHeight="1" x14ac:dyDescent="0.3">
      <c r="A1" s="157" t="s">
        <v>340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47"/>
    </row>
    <row r="2" spans="1:25" s="1" customFormat="1" ht="117" customHeight="1" x14ac:dyDescent="0.3">
      <c r="A2" s="159" t="s">
        <v>0</v>
      </c>
      <c r="B2" s="49" t="s">
        <v>1</v>
      </c>
      <c r="C2" s="160" t="s">
        <v>50</v>
      </c>
      <c r="D2" s="161" t="s">
        <v>254</v>
      </c>
      <c r="E2" s="161"/>
      <c r="F2" s="161"/>
      <c r="G2" s="161"/>
      <c r="H2" s="161" t="s">
        <v>328</v>
      </c>
      <c r="I2" s="161"/>
      <c r="J2" s="161"/>
      <c r="K2" s="161"/>
      <c r="L2" s="166" t="s">
        <v>326</v>
      </c>
      <c r="M2" s="166"/>
      <c r="N2" s="166"/>
      <c r="O2" s="166"/>
      <c r="P2" s="162" t="s">
        <v>325</v>
      </c>
      <c r="Q2" s="162"/>
      <c r="R2" s="162"/>
      <c r="S2" s="162"/>
      <c r="T2" s="167" t="s">
        <v>327</v>
      </c>
      <c r="U2" s="163" t="s">
        <v>324</v>
      </c>
      <c r="V2" s="164"/>
      <c r="W2" s="164"/>
      <c r="X2" s="165"/>
      <c r="Y2" s="129" t="s">
        <v>229</v>
      </c>
    </row>
    <row r="3" spans="1:25" s="1" customFormat="1" ht="37.5" customHeight="1" x14ac:dyDescent="0.3">
      <c r="A3" s="159"/>
      <c r="B3" s="84" t="s">
        <v>2</v>
      </c>
      <c r="C3" s="160"/>
      <c r="D3" s="85" t="s">
        <v>87</v>
      </c>
      <c r="E3" s="85" t="s">
        <v>88</v>
      </c>
      <c r="F3" s="85" t="s">
        <v>159</v>
      </c>
      <c r="G3" s="85" t="s">
        <v>89</v>
      </c>
      <c r="H3" s="85" t="s">
        <v>87</v>
      </c>
      <c r="I3" s="85" t="s">
        <v>88</v>
      </c>
      <c r="J3" s="85" t="s">
        <v>159</v>
      </c>
      <c r="K3" s="85" t="s">
        <v>89</v>
      </c>
      <c r="L3" s="102" t="s">
        <v>87</v>
      </c>
      <c r="M3" s="102" t="s">
        <v>88</v>
      </c>
      <c r="N3" s="102" t="s">
        <v>159</v>
      </c>
      <c r="O3" s="102" t="s">
        <v>89</v>
      </c>
      <c r="P3" s="98" t="s">
        <v>87</v>
      </c>
      <c r="Q3" s="85" t="s">
        <v>88</v>
      </c>
      <c r="R3" s="85" t="s">
        <v>159</v>
      </c>
      <c r="S3" s="85" t="s">
        <v>89</v>
      </c>
      <c r="T3" s="168"/>
      <c r="U3" s="50" t="s">
        <v>87</v>
      </c>
      <c r="V3" s="50" t="s">
        <v>88</v>
      </c>
      <c r="W3" s="50" t="s">
        <v>159</v>
      </c>
      <c r="X3" s="50" t="s">
        <v>89</v>
      </c>
      <c r="Y3" s="130"/>
    </row>
    <row r="4" spans="1:25" s="1" customFormat="1" x14ac:dyDescent="0.3">
      <c r="A4" s="83" t="s">
        <v>7</v>
      </c>
      <c r="B4" s="83" t="s">
        <v>40</v>
      </c>
      <c r="C4" s="83" t="s">
        <v>91</v>
      </c>
      <c r="D4" s="83" t="s">
        <v>95</v>
      </c>
      <c r="E4" s="83" t="s">
        <v>45</v>
      </c>
      <c r="F4" s="83" t="s">
        <v>104</v>
      </c>
      <c r="G4" s="83" t="s">
        <v>126</v>
      </c>
      <c r="H4" s="83" t="s">
        <v>46</v>
      </c>
      <c r="I4" s="83" t="s">
        <v>114</v>
      </c>
      <c r="J4" s="83" t="s">
        <v>118</v>
      </c>
      <c r="K4" s="83" t="s">
        <v>119</v>
      </c>
      <c r="L4" s="103" t="s">
        <v>120</v>
      </c>
      <c r="M4" s="103" t="s">
        <v>121</v>
      </c>
      <c r="N4" s="103" t="s">
        <v>122</v>
      </c>
      <c r="O4" s="103" t="s">
        <v>123</v>
      </c>
      <c r="P4" s="97" t="s">
        <v>114</v>
      </c>
      <c r="Q4" s="97" t="s">
        <v>118</v>
      </c>
      <c r="R4" s="97" t="s">
        <v>119</v>
      </c>
      <c r="S4" s="97" t="s">
        <v>120</v>
      </c>
      <c r="T4" s="83" t="s">
        <v>235</v>
      </c>
      <c r="U4" s="97" t="s">
        <v>121</v>
      </c>
      <c r="V4" s="83" t="s">
        <v>237</v>
      </c>
      <c r="W4" s="83" t="s">
        <v>313</v>
      </c>
      <c r="X4" s="83" t="s">
        <v>314</v>
      </c>
      <c r="Y4" s="83" t="s">
        <v>315</v>
      </c>
    </row>
    <row r="5" spans="1:25" s="52" customFormat="1" ht="22.5" hidden="1" x14ac:dyDescent="0.3">
      <c r="A5" s="145" t="s">
        <v>90</v>
      </c>
      <c r="B5" s="145"/>
      <c r="C5" s="145"/>
      <c r="D5" s="51" t="e">
        <f>D7+D30+D42+D47+D53+D70+D136+D157+#REF!+#REF!+#REF!+#REF!+#REF!+D101+D168</f>
        <v>#REF!</v>
      </c>
      <c r="E5" s="51" t="e">
        <f>E7+E30+E42+E47+E53+E70+E136+E157+#REF!+#REF!+#REF!+#REF!+#REF!+E101+E168</f>
        <v>#REF!</v>
      </c>
      <c r="F5" s="51" t="e">
        <f>F7+F30+F42+F47+F53+F70+F136+F157+#REF!+#REF!+#REF!+#REF!+#REF!+F101+F168</f>
        <v>#REF!</v>
      </c>
      <c r="G5" s="51" t="e">
        <f>G7+G30+G42+G47+G53+G70+G136+G157+#REF!+#REF!+#REF!+#REF!+#REF!+G101+G168</f>
        <v>#REF!</v>
      </c>
      <c r="H5" s="51" t="e">
        <f>H7+H30+H42+H47+H53+H70+H136+H157+#REF!+#REF!+#REF!+#REF!+#REF!+H101+H168</f>
        <v>#REF!</v>
      </c>
      <c r="I5" s="51" t="e">
        <f>I7+I30+I42+I47+I53+I70+I136+I157+#REF!+#REF!+#REF!+#REF!+#REF!+I101+I168</f>
        <v>#REF!</v>
      </c>
      <c r="J5" s="51" t="e">
        <f>J7+J30+J42+J47+J53+J70+J136+J157+#REF!+#REF!+#REF!+#REF!+#REF!+J101+J168</f>
        <v>#REF!</v>
      </c>
      <c r="K5" s="51" t="e">
        <f>K7+K30+K42+K47+K53+K70+K136+K157+#REF!+#REF!+#REF!+#REF!+#REF!+K101+K168</f>
        <v>#REF!</v>
      </c>
      <c r="L5" s="93" t="e">
        <f>L7+L30+L42+L47+L53+L70+L136+L157+#REF!+#REF!+#REF!+#REF!+#REF!+L101+L168</f>
        <v>#REF!</v>
      </c>
      <c r="M5" s="93" t="e">
        <f>M7+M30+M42+M47+M53+M70+M136+M157+#REF!+#REF!+#REF!+#REF!+#REF!+M101+M168</f>
        <v>#REF!</v>
      </c>
      <c r="N5" s="93" t="e">
        <f>N7+N30+N42+N47+N53+N70+N136+N157+#REF!+#REF!+#REF!+#REF!+#REF!+N101+N168</f>
        <v>#REF!</v>
      </c>
      <c r="O5" s="93" t="e">
        <f>O7+O30+O42+O47+O53+O70+O136+O157+#REF!+#REF!+#REF!+#REF!+#REF!+O101+O168</f>
        <v>#REF!</v>
      </c>
      <c r="P5" s="51" t="e">
        <f>P7+P30+P42+P47+P53+P70+P136+P157+#REF!+#REF!+#REF!+#REF!+#REF!+P101+P168</f>
        <v>#REF!</v>
      </c>
      <c r="Q5" s="51" t="e">
        <f>Q7+Q30+Q42+Q47+Q53+Q70+Q136+Q157+#REF!+#REF!+#REF!+#REF!+#REF!+Q101+Q168</f>
        <v>#REF!</v>
      </c>
      <c r="R5" s="51" t="e">
        <f>R7+R30+R42+R47+R53+R70+R136+R157+#REF!+#REF!+#REF!+#REF!+#REF!+R101+R168</f>
        <v>#REF!</v>
      </c>
      <c r="S5" s="51" t="e">
        <f>S7+S30+S42+S47+S53+S70+S136+S157+#REF!+#REF!+#REF!+#REF!+#REF!+S101+S168</f>
        <v>#REF!</v>
      </c>
      <c r="T5" s="51" t="e">
        <f t="shared" ref="T5:T39" si="0">P5/H5*100</f>
        <v>#REF!</v>
      </c>
      <c r="U5" s="51" t="e">
        <f>P5/D5*100</f>
        <v>#REF!</v>
      </c>
      <c r="V5" s="51" t="e">
        <f>Q5/E5*100</f>
        <v>#REF!</v>
      </c>
      <c r="W5" s="51" t="e">
        <f>R5/F5*100</f>
        <v>#REF!</v>
      </c>
      <c r="X5" s="51" t="e">
        <f>S5/G5*100</f>
        <v>#REF!</v>
      </c>
      <c r="Y5" s="51" t="e">
        <f>Q5/M5*100</f>
        <v>#REF!</v>
      </c>
    </row>
    <row r="6" spans="1:25" s="1" customFormat="1" hidden="1" x14ac:dyDescent="0.3">
      <c r="A6" s="148" t="s">
        <v>8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</row>
    <row r="7" spans="1:25" s="52" customFormat="1" ht="43.5" hidden="1" customHeight="1" x14ac:dyDescent="0.3">
      <c r="A7" s="53">
        <v>1</v>
      </c>
      <c r="B7" s="136" t="s">
        <v>24</v>
      </c>
      <c r="C7" s="136"/>
      <c r="D7" s="54" t="e">
        <f>D8+D16+D21+D25+D22</f>
        <v>#REF!</v>
      </c>
      <c r="E7" s="54" t="e">
        <f>E8+E16+E21+E25+E22</f>
        <v>#REF!</v>
      </c>
      <c r="F7" s="54" t="e">
        <f>F8+F16+F21+F25+F22</f>
        <v>#REF!</v>
      </c>
      <c r="G7" s="54" t="e">
        <f>G8+G16+G21+G25+G22</f>
        <v>#REF!</v>
      </c>
      <c r="H7" s="54" t="e">
        <f>H8+H16+H21+H25+H22</f>
        <v>#REF!</v>
      </c>
      <c r="I7" s="54" t="e">
        <f>I8+I16+I21+I25+I22</f>
        <v>#REF!</v>
      </c>
      <c r="J7" s="54" t="e">
        <f>J8+J16+J21+J25+J22</f>
        <v>#REF!</v>
      </c>
      <c r="K7" s="54" t="e">
        <f>K8+K16+K21+K25+K22</f>
        <v>#REF!</v>
      </c>
      <c r="L7" s="92" t="e">
        <f>L8+L16+L21+L25+L22</f>
        <v>#REF!</v>
      </c>
      <c r="M7" s="92" t="e">
        <f>M8+M16+M21+M25+M22</f>
        <v>#REF!</v>
      </c>
      <c r="N7" s="92" t="e">
        <f>N8+N16+N21+N25+N22</f>
        <v>#REF!</v>
      </c>
      <c r="O7" s="92" t="e">
        <f>O8+O16+O21+O25+O22</f>
        <v>#REF!</v>
      </c>
      <c r="P7" s="54" t="e">
        <f>P8+P16+P21+P25+P22</f>
        <v>#REF!</v>
      </c>
      <c r="Q7" s="54" t="e">
        <f>Q8+Q16+Q21+Q25+Q22</f>
        <v>#REF!</v>
      </c>
      <c r="R7" s="54" t="e">
        <f>R8+R16+R21+R25+R22</f>
        <v>#REF!</v>
      </c>
      <c r="S7" s="54" t="e">
        <f>S8+S16+S21+S25+S22</f>
        <v>#REF!</v>
      </c>
      <c r="T7" s="51" t="e">
        <f t="shared" si="0"/>
        <v>#REF!</v>
      </c>
      <c r="U7" s="51" t="e">
        <f>P7/D7*100</f>
        <v>#REF!</v>
      </c>
      <c r="V7" s="51" t="e">
        <f>Q7/E7*100</f>
        <v>#REF!</v>
      </c>
      <c r="W7" s="51"/>
      <c r="X7" s="51" t="e">
        <f>S7/G7*100</f>
        <v>#REF!</v>
      </c>
      <c r="Y7" s="51" t="e">
        <f>Q7/M7*100</f>
        <v>#REF!</v>
      </c>
    </row>
    <row r="8" spans="1:25" s="1" customFormat="1" ht="64.5" hidden="1" customHeight="1" x14ac:dyDescent="0.3">
      <c r="A8" s="53" t="s">
        <v>13</v>
      </c>
      <c r="B8" s="82" t="s">
        <v>51</v>
      </c>
      <c r="C8" s="55"/>
      <c r="D8" s="51">
        <f>SUM(D9:D15)</f>
        <v>60608762</v>
      </c>
      <c r="E8" s="51">
        <f t="shared" ref="E8:S8" si="1">SUM(E9:E15)</f>
        <v>43911500</v>
      </c>
      <c r="F8" s="51">
        <f t="shared" si="1"/>
        <v>0</v>
      </c>
      <c r="G8" s="51">
        <f t="shared" si="1"/>
        <v>16697262</v>
      </c>
      <c r="H8" s="51">
        <f t="shared" si="1"/>
        <v>14087644</v>
      </c>
      <c r="I8" s="51">
        <f t="shared" si="1"/>
        <v>5952950</v>
      </c>
      <c r="J8" s="51">
        <f t="shared" si="1"/>
        <v>0</v>
      </c>
      <c r="K8" s="51">
        <f t="shared" si="1"/>
        <v>8134694</v>
      </c>
      <c r="L8" s="93">
        <f t="shared" si="1"/>
        <v>4858281.07</v>
      </c>
      <c r="M8" s="93">
        <f t="shared" si="1"/>
        <v>328400</v>
      </c>
      <c r="N8" s="93">
        <f t="shared" si="1"/>
        <v>0</v>
      </c>
      <c r="O8" s="93">
        <f t="shared" si="1"/>
        <v>4529881.07</v>
      </c>
      <c r="P8" s="51">
        <f t="shared" si="1"/>
        <v>4751321.3</v>
      </c>
      <c r="Q8" s="51">
        <f t="shared" si="1"/>
        <v>221440.23</v>
      </c>
      <c r="R8" s="51">
        <f t="shared" si="1"/>
        <v>0</v>
      </c>
      <c r="S8" s="51">
        <f t="shared" si="1"/>
        <v>4529881.07</v>
      </c>
      <c r="T8" s="24">
        <f t="shared" si="0"/>
        <v>33.726869446729346</v>
      </c>
      <c r="U8" s="51">
        <f>P8/D8*100</f>
        <v>7.8393307225117042</v>
      </c>
      <c r="V8" s="51">
        <f>Q8/E8*100</f>
        <v>0.50428755565170857</v>
      </c>
      <c r="W8" s="51"/>
      <c r="X8" s="51">
        <f>S8/G8*100</f>
        <v>27.129484283111811</v>
      </c>
      <c r="Y8" s="51">
        <f t="shared" ref="Y8:Y40" si="2">Q8/M8*100</f>
        <v>67.430033495736907</v>
      </c>
    </row>
    <row r="9" spans="1:25" s="1" customFormat="1" ht="216" hidden="1" customHeight="1" x14ac:dyDescent="0.3">
      <c r="A9" s="78" t="s">
        <v>36</v>
      </c>
      <c r="B9" s="56" t="s">
        <v>288</v>
      </c>
      <c r="C9" s="22" t="s">
        <v>3</v>
      </c>
      <c r="D9" s="24">
        <f>SUM(E9:G9)</f>
        <v>19394300</v>
      </c>
      <c r="E9" s="24">
        <v>18424500</v>
      </c>
      <c r="F9" s="24">
        <v>0</v>
      </c>
      <c r="G9" s="24">
        <v>969800</v>
      </c>
      <c r="H9" s="24">
        <f>I9+J9+K9</f>
        <v>5818290</v>
      </c>
      <c r="I9" s="24">
        <v>5527350</v>
      </c>
      <c r="J9" s="24">
        <v>0</v>
      </c>
      <c r="K9" s="24">
        <v>290940</v>
      </c>
      <c r="L9" s="95">
        <f t="shared" ref="L9:L15" si="3">M9+N9+O9</f>
        <v>0</v>
      </c>
      <c r="M9" s="95">
        <v>0</v>
      </c>
      <c r="N9" s="95">
        <v>0</v>
      </c>
      <c r="O9" s="95">
        <f>S9</f>
        <v>0</v>
      </c>
      <c r="P9" s="24">
        <f>Q9+R9+S9</f>
        <v>0</v>
      </c>
      <c r="Q9" s="24">
        <v>0</v>
      </c>
      <c r="R9" s="24">
        <v>0</v>
      </c>
      <c r="S9" s="24">
        <v>0</v>
      </c>
      <c r="T9" s="24">
        <f t="shared" si="0"/>
        <v>0</v>
      </c>
      <c r="U9" s="109">
        <f>P9/D9*100</f>
        <v>0</v>
      </c>
      <c r="V9" s="109">
        <f t="shared" ref="V9:V21" si="4">Q9/E9*100</f>
        <v>0</v>
      </c>
      <c r="W9" s="109"/>
      <c r="X9" s="109">
        <f>S9/G9*100</f>
        <v>0</v>
      </c>
      <c r="Y9" s="109"/>
    </row>
    <row r="10" spans="1:25" s="1" customFormat="1" ht="213" hidden="1" customHeight="1" x14ac:dyDescent="0.3">
      <c r="A10" s="78" t="s">
        <v>245</v>
      </c>
      <c r="B10" s="56" t="s">
        <v>338</v>
      </c>
      <c r="C10" s="22" t="s">
        <v>3</v>
      </c>
      <c r="D10" s="24">
        <f>SUM(E10:G10)</f>
        <v>1261471</v>
      </c>
      <c r="E10" s="24">
        <v>0</v>
      </c>
      <c r="F10" s="24">
        <v>0</v>
      </c>
      <c r="G10" s="24">
        <v>1261471</v>
      </c>
      <c r="H10" s="24">
        <f>I10+J10+K10</f>
        <v>1261471</v>
      </c>
      <c r="I10" s="24">
        <v>0</v>
      </c>
      <c r="J10" s="24">
        <v>0</v>
      </c>
      <c r="K10" s="24">
        <v>1261471</v>
      </c>
      <c r="L10" s="95"/>
      <c r="M10" s="95"/>
      <c r="N10" s="95"/>
      <c r="O10" s="95"/>
      <c r="P10" s="24">
        <f>Q10+R10+S10</f>
        <v>0</v>
      </c>
      <c r="Q10" s="24">
        <v>0</v>
      </c>
      <c r="R10" s="24">
        <v>0</v>
      </c>
      <c r="S10" s="24">
        <v>0</v>
      </c>
      <c r="T10" s="24">
        <f t="shared" si="0"/>
        <v>0</v>
      </c>
      <c r="U10" s="109">
        <f t="shared" ref="U10:U11" si="5">P10/D10*100</f>
        <v>0</v>
      </c>
      <c r="V10" s="109"/>
      <c r="W10" s="109"/>
      <c r="X10" s="109"/>
      <c r="Y10" s="109"/>
    </row>
    <row r="11" spans="1:25" s="1" customFormat="1" ht="75" hidden="1" x14ac:dyDescent="0.3">
      <c r="A11" s="78" t="s">
        <v>37</v>
      </c>
      <c r="B11" s="87" t="s">
        <v>267</v>
      </c>
      <c r="C11" s="22" t="s">
        <v>3</v>
      </c>
      <c r="D11" s="24">
        <f t="shared" ref="D11:D15" si="6">SUM(E11:G11)</f>
        <v>3862000</v>
      </c>
      <c r="E11" s="24">
        <v>0</v>
      </c>
      <c r="F11" s="24">
        <v>0</v>
      </c>
      <c r="G11" s="24">
        <v>3862000</v>
      </c>
      <c r="H11" s="24">
        <f t="shared" ref="H11" si="7">I11+J11+K11</f>
        <v>1931000</v>
      </c>
      <c r="I11" s="24">
        <v>0</v>
      </c>
      <c r="J11" s="24">
        <v>0</v>
      </c>
      <c r="K11" s="24">
        <v>1931000</v>
      </c>
      <c r="L11" s="95"/>
      <c r="M11" s="95"/>
      <c r="N11" s="95"/>
      <c r="O11" s="95"/>
      <c r="P11" s="24">
        <f>Q11+R11+S11</f>
        <v>0</v>
      </c>
      <c r="Q11" s="24">
        <v>0</v>
      </c>
      <c r="R11" s="24">
        <v>0</v>
      </c>
      <c r="S11" s="24">
        <v>0</v>
      </c>
      <c r="T11" s="24">
        <f t="shared" si="0"/>
        <v>0</v>
      </c>
      <c r="U11" s="109">
        <f t="shared" si="5"/>
        <v>0</v>
      </c>
      <c r="V11" s="109" t="e">
        <f t="shared" si="4"/>
        <v>#DIV/0!</v>
      </c>
      <c r="W11" s="109"/>
      <c r="X11" s="109">
        <f>S11/G11*100</f>
        <v>0</v>
      </c>
      <c r="Y11" s="109"/>
    </row>
    <row r="12" spans="1:25" s="1" customFormat="1" ht="43.5" hidden="1" customHeight="1" x14ac:dyDescent="0.3">
      <c r="A12" s="78" t="s">
        <v>286</v>
      </c>
      <c r="B12" s="87" t="s">
        <v>298</v>
      </c>
      <c r="C12" s="22" t="s">
        <v>3</v>
      </c>
      <c r="D12" s="24">
        <f t="shared" si="6"/>
        <v>641000</v>
      </c>
      <c r="E12" s="24">
        <v>641000</v>
      </c>
      <c r="F12" s="24">
        <v>0</v>
      </c>
      <c r="G12" s="24">
        <v>0</v>
      </c>
      <c r="H12" s="24">
        <f>I12+J12+K12</f>
        <v>425600</v>
      </c>
      <c r="I12" s="24">
        <v>425600</v>
      </c>
      <c r="J12" s="24">
        <v>0</v>
      </c>
      <c r="K12" s="24">
        <v>0</v>
      </c>
      <c r="L12" s="95">
        <f t="shared" si="3"/>
        <v>328400</v>
      </c>
      <c r="M12" s="95">
        <v>328400</v>
      </c>
      <c r="N12" s="95">
        <v>0</v>
      </c>
      <c r="O12" s="95">
        <f t="shared" ref="O12:O20" si="8">S12</f>
        <v>0</v>
      </c>
      <c r="P12" s="24">
        <f t="shared" ref="P12:P15" si="9">Q12+S12</f>
        <v>221440.23</v>
      </c>
      <c r="Q12" s="24">
        <v>221440.23</v>
      </c>
      <c r="R12" s="24">
        <v>0</v>
      </c>
      <c r="S12" s="24">
        <v>0</v>
      </c>
      <c r="T12" s="24">
        <f t="shared" si="0"/>
        <v>52.030129229323308</v>
      </c>
      <c r="U12" s="109">
        <f>P12/D12*100</f>
        <v>34.546057722308895</v>
      </c>
      <c r="V12" s="109">
        <f t="shared" si="4"/>
        <v>34.546057722308895</v>
      </c>
      <c r="W12" s="109"/>
      <c r="X12" s="109"/>
      <c r="Y12" s="109">
        <f t="shared" si="2"/>
        <v>67.430033495736907</v>
      </c>
    </row>
    <row r="13" spans="1:25" s="1" customFormat="1" ht="79.5" hidden="1" customHeight="1" x14ac:dyDescent="0.3">
      <c r="A13" s="78" t="s">
        <v>287</v>
      </c>
      <c r="B13" s="87" t="s">
        <v>160</v>
      </c>
      <c r="C13" s="22" t="s">
        <v>3</v>
      </c>
      <c r="D13" s="24">
        <f t="shared" si="6"/>
        <v>5996300</v>
      </c>
      <c r="E13" s="24">
        <v>0</v>
      </c>
      <c r="F13" s="24">
        <v>0</v>
      </c>
      <c r="G13" s="24">
        <v>5996300</v>
      </c>
      <c r="H13" s="24">
        <f>I13+J13+K13</f>
        <v>3997532</v>
      </c>
      <c r="I13" s="24">
        <v>0</v>
      </c>
      <c r="J13" s="24">
        <v>0</v>
      </c>
      <c r="K13" s="24">
        <v>3997532</v>
      </c>
      <c r="L13" s="95">
        <f t="shared" si="3"/>
        <v>3940544.25</v>
      </c>
      <c r="M13" s="95">
        <v>0</v>
      </c>
      <c r="N13" s="95">
        <v>0</v>
      </c>
      <c r="O13" s="95">
        <f t="shared" si="8"/>
        <v>3940544.25</v>
      </c>
      <c r="P13" s="24">
        <f t="shared" si="9"/>
        <v>3940544.25</v>
      </c>
      <c r="Q13" s="24">
        <v>0</v>
      </c>
      <c r="R13" s="24">
        <v>0</v>
      </c>
      <c r="S13" s="24">
        <v>3940544.25</v>
      </c>
      <c r="T13" s="24">
        <f t="shared" si="0"/>
        <v>98.574426671256163</v>
      </c>
      <c r="U13" s="24">
        <f t="shared" ref="U13:U39" si="10">P13/H13*100</f>
        <v>98.574426671256163</v>
      </c>
      <c r="V13" s="51" t="e">
        <f t="shared" si="4"/>
        <v>#DIV/0!</v>
      </c>
      <c r="W13" s="24"/>
      <c r="X13" s="24">
        <f t="shared" ref="X13:X21" si="11">S13/K13*100</f>
        <v>98.574426671256163</v>
      </c>
      <c r="Y13" s="51"/>
    </row>
    <row r="14" spans="1:25" s="1" customFormat="1" ht="79.5" hidden="1" customHeight="1" x14ac:dyDescent="0.3">
      <c r="A14" s="78" t="s">
        <v>335</v>
      </c>
      <c r="B14" s="87" t="s">
        <v>336</v>
      </c>
      <c r="C14" s="22" t="s">
        <v>3</v>
      </c>
      <c r="D14" s="24">
        <f t="shared" si="6"/>
        <v>3953940</v>
      </c>
      <c r="E14" s="24">
        <v>0</v>
      </c>
      <c r="F14" s="24">
        <v>0</v>
      </c>
      <c r="G14" s="24">
        <v>3953940</v>
      </c>
      <c r="H14" s="24">
        <f>I14+J14+K14</f>
        <v>0</v>
      </c>
      <c r="I14" s="24">
        <v>0</v>
      </c>
      <c r="J14" s="24">
        <v>0</v>
      </c>
      <c r="K14" s="24">
        <v>0</v>
      </c>
      <c r="L14" s="95"/>
      <c r="M14" s="95"/>
      <c r="N14" s="95"/>
      <c r="O14" s="95"/>
      <c r="P14" s="24">
        <f t="shared" si="9"/>
        <v>0</v>
      </c>
      <c r="Q14" s="24">
        <v>0</v>
      </c>
      <c r="R14" s="24">
        <v>0</v>
      </c>
      <c r="S14" s="24">
        <v>0</v>
      </c>
      <c r="T14" s="24" t="e">
        <f t="shared" si="0"/>
        <v>#DIV/0!</v>
      </c>
      <c r="U14" s="109">
        <f>P14/D14*100</f>
        <v>0</v>
      </c>
      <c r="V14" s="110" t="e">
        <f t="shared" si="4"/>
        <v>#DIV/0!</v>
      </c>
      <c r="W14" s="109"/>
      <c r="X14" s="109"/>
      <c r="Y14" s="110"/>
    </row>
    <row r="15" spans="1:25" s="1" customFormat="1" ht="69" hidden="1" customHeight="1" x14ac:dyDescent="0.3">
      <c r="A15" s="78" t="s">
        <v>337</v>
      </c>
      <c r="B15" s="87" t="s">
        <v>228</v>
      </c>
      <c r="C15" s="22" t="s">
        <v>280</v>
      </c>
      <c r="D15" s="24">
        <f t="shared" si="6"/>
        <v>25499751</v>
      </c>
      <c r="E15" s="24">
        <v>24846000</v>
      </c>
      <c r="F15" s="24">
        <v>0</v>
      </c>
      <c r="G15" s="24">
        <v>653751</v>
      </c>
      <c r="H15" s="24">
        <f t="shared" ref="H15" si="12">I15+J15+K15</f>
        <v>653751</v>
      </c>
      <c r="I15" s="24">
        <v>0</v>
      </c>
      <c r="J15" s="24">
        <v>0</v>
      </c>
      <c r="K15" s="24">
        <v>653751</v>
      </c>
      <c r="L15" s="95">
        <f t="shared" si="3"/>
        <v>589336.81999999995</v>
      </c>
      <c r="M15" s="95">
        <v>0</v>
      </c>
      <c r="N15" s="95">
        <v>0</v>
      </c>
      <c r="O15" s="95">
        <f t="shared" si="8"/>
        <v>589336.81999999995</v>
      </c>
      <c r="P15" s="24">
        <f t="shared" si="9"/>
        <v>589336.81999999995</v>
      </c>
      <c r="Q15" s="24">
        <v>0</v>
      </c>
      <c r="R15" s="24">
        <v>0</v>
      </c>
      <c r="S15" s="24">
        <v>589336.81999999995</v>
      </c>
      <c r="T15" s="24">
        <f t="shared" si="0"/>
        <v>90.146985626025796</v>
      </c>
      <c r="U15" s="24">
        <f t="shared" si="10"/>
        <v>90.146985626025796</v>
      </c>
      <c r="V15" s="51">
        <f t="shared" si="4"/>
        <v>0</v>
      </c>
      <c r="W15" s="24"/>
      <c r="X15" s="24">
        <f t="shared" si="11"/>
        <v>90.146985626025796</v>
      </c>
      <c r="Y15" s="51"/>
    </row>
    <row r="16" spans="1:25" s="52" customFormat="1" ht="56.25" hidden="1" x14ac:dyDescent="0.3">
      <c r="A16" s="53" t="s">
        <v>14</v>
      </c>
      <c r="B16" s="82" t="s">
        <v>52</v>
      </c>
      <c r="C16" s="55"/>
      <c r="D16" s="51">
        <f>SUM(D17:D20)</f>
        <v>44310162</v>
      </c>
      <c r="E16" s="51">
        <f>SUM(E17:E20)</f>
        <v>0</v>
      </c>
      <c r="F16" s="51">
        <f>SUM(F17:F20)</f>
        <v>0</v>
      </c>
      <c r="G16" s="51">
        <f>SUM(G17:G20)</f>
        <v>44310162</v>
      </c>
      <c r="H16" s="51">
        <f t="shared" ref="H16:K16" si="13">SUM(H17:H20)</f>
        <v>23755643</v>
      </c>
      <c r="I16" s="51">
        <f t="shared" si="13"/>
        <v>0</v>
      </c>
      <c r="J16" s="51">
        <f t="shared" si="13"/>
        <v>0</v>
      </c>
      <c r="K16" s="51">
        <f t="shared" si="13"/>
        <v>23755643</v>
      </c>
      <c r="L16" s="93" t="e">
        <f t="shared" ref="L16:S16" si="14">SUM(L17:L20)</f>
        <v>#REF!</v>
      </c>
      <c r="M16" s="93">
        <f t="shared" si="14"/>
        <v>0</v>
      </c>
      <c r="N16" s="93">
        <f t="shared" si="14"/>
        <v>0</v>
      </c>
      <c r="O16" s="93">
        <f t="shared" si="8"/>
        <v>7733375.2700000005</v>
      </c>
      <c r="P16" s="51">
        <f t="shared" si="14"/>
        <v>7733375.2700000005</v>
      </c>
      <c r="Q16" s="51">
        <f t="shared" si="14"/>
        <v>0</v>
      </c>
      <c r="R16" s="51">
        <f t="shared" si="14"/>
        <v>0</v>
      </c>
      <c r="S16" s="51">
        <f t="shared" si="14"/>
        <v>7733375.2700000005</v>
      </c>
      <c r="T16" s="24">
        <f t="shared" si="0"/>
        <v>32.553845290569491</v>
      </c>
      <c r="U16" s="51">
        <f t="shared" si="10"/>
        <v>32.553845290569491</v>
      </c>
      <c r="V16" s="51" t="e">
        <f t="shared" si="4"/>
        <v>#DIV/0!</v>
      </c>
      <c r="W16" s="51"/>
      <c r="X16" s="51">
        <f t="shared" si="11"/>
        <v>32.553845290569491</v>
      </c>
      <c r="Y16" s="51"/>
    </row>
    <row r="17" spans="1:25" s="1" customFormat="1" ht="141.75" hidden="1" customHeight="1" x14ac:dyDescent="0.3">
      <c r="A17" s="78" t="s">
        <v>38</v>
      </c>
      <c r="B17" s="87" t="s">
        <v>158</v>
      </c>
      <c r="C17" s="22" t="s">
        <v>3</v>
      </c>
      <c r="D17" s="24">
        <f>SUM(E17:G17)</f>
        <v>26866420</v>
      </c>
      <c r="E17" s="24">
        <v>0</v>
      </c>
      <c r="F17" s="24">
        <v>0</v>
      </c>
      <c r="G17" s="24">
        <v>26866420</v>
      </c>
      <c r="H17" s="24">
        <f>I17+J17+K17</f>
        <v>10590226</v>
      </c>
      <c r="I17" s="24">
        <v>0</v>
      </c>
      <c r="J17" s="24">
        <v>0</v>
      </c>
      <c r="K17" s="24">
        <v>10590226</v>
      </c>
      <c r="L17" s="95">
        <f t="shared" ref="L17:L19" si="15">M17+N17+O17</f>
        <v>2009643.4</v>
      </c>
      <c r="M17" s="95">
        <v>0</v>
      </c>
      <c r="N17" s="95">
        <v>0</v>
      </c>
      <c r="O17" s="95">
        <f t="shared" si="8"/>
        <v>2009643.4</v>
      </c>
      <c r="P17" s="24">
        <f>Q17+S17</f>
        <v>2009643.4</v>
      </c>
      <c r="Q17" s="24">
        <v>0</v>
      </c>
      <c r="R17" s="24">
        <v>0</v>
      </c>
      <c r="S17" s="24">
        <v>2009643.4</v>
      </c>
      <c r="T17" s="24">
        <f t="shared" si="0"/>
        <v>18.976397670833464</v>
      </c>
      <c r="U17" s="24">
        <f t="shared" si="10"/>
        <v>18.976397670833464</v>
      </c>
      <c r="V17" s="51" t="e">
        <f t="shared" si="4"/>
        <v>#DIV/0!</v>
      </c>
      <c r="W17" s="24"/>
      <c r="X17" s="24">
        <f t="shared" si="11"/>
        <v>18.976397670833464</v>
      </c>
      <c r="Y17" s="51"/>
    </row>
    <row r="18" spans="1:25" s="1" customFormat="1" ht="59.25" hidden="1" customHeight="1" x14ac:dyDescent="0.3">
      <c r="A18" s="133" t="s">
        <v>39</v>
      </c>
      <c r="B18" s="169" t="s">
        <v>143</v>
      </c>
      <c r="C18" s="22" t="s">
        <v>3</v>
      </c>
      <c r="D18" s="24">
        <f t="shared" ref="D18:D20" si="16">SUM(E18:G18)</f>
        <v>11061300</v>
      </c>
      <c r="E18" s="24">
        <v>0</v>
      </c>
      <c r="F18" s="24">
        <v>0</v>
      </c>
      <c r="G18" s="24">
        <v>11061300</v>
      </c>
      <c r="H18" s="24">
        <f t="shared" ref="H18:H20" si="17">I18+J18+K18</f>
        <v>8860675</v>
      </c>
      <c r="I18" s="24">
        <v>0</v>
      </c>
      <c r="J18" s="24">
        <v>0</v>
      </c>
      <c r="K18" s="24">
        <v>8860675</v>
      </c>
      <c r="L18" s="95">
        <f t="shared" si="15"/>
        <v>813717.59</v>
      </c>
      <c r="M18" s="95">
        <v>0</v>
      </c>
      <c r="N18" s="95">
        <v>0</v>
      </c>
      <c r="O18" s="95">
        <f>S19</f>
        <v>813717.59</v>
      </c>
      <c r="P18" s="24">
        <f t="shared" ref="P18:P20" si="18">Q18+S18</f>
        <v>4066737</v>
      </c>
      <c r="Q18" s="24">
        <v>0</v>
      </c>
      <c r="R18" s="24">
        <v>0</v>
      </c>
      <c r="S18" s="24">
        <v>4066737</v>
      </c>
      <c r="T18" s="24">
        <f t="shared" si="0"/>
        <v>45.896469512762856</v>
      </c>
      <c r="U18" s="109">
        <f>P18/H18*100</f>
        <v>45.896469512762856</v>
      </c>
      <c r="V18" s="110" t="e">
        <f t="shared" si="4"/>
        <v>#DIV/0!</v>
      </c>
      <c r="W18" s="109"/>
      <c r="X18" s="109">
        <f>S19/K18*100</f>
        <v>9.183471800963245</v>
      </c>
      <c r="Y18" s="110"/>
    </row>
    <row r="19" spans="1:25" s="1" customFormat="1" ht="98.25" hidden="1" customHeight="1" x14ac:dyDescent="0.3">
      <c r="A19" s="144"/>
      <c r="B19" s="170"/>
      <c r="C19" s="22" t="s">
        <v>279</v>
      </c>
      <c r="D19" s="24">
        <f t="shared" si="16"/>
        <v>1885300</v>
      </c>
      <c r="E19" s="24">
        <v>0</v>
      </c>
      <c r="F19" s="24">
        <v>0</v>
      </c>
      <c r="G19" s="24">
        <v>1885300</v>
      </c>
      <c r="H19" s="24">
        <f t="shared" si="17"/>
        <v>1257100</v>
      </c>
      <c r="I19" s="24">
        <v>0</v>
      </c>
      <c r="J19" s="24">
        <v>0</v>
      </c>
      <c r="K19" s="24">
        <v>1257100</v>
      </c>
      <c r="L19" s="95" t="e">
        <f t="shared" si="15"/>
        <v>#REF!</v>
      </c>
      <c r="M19" s="95">
        <v>0</v>
      </c>
      <c r="N19" s="95">
        <v>0</v>
      </c>
      <c r="O19" s="95" t="e">
        <f>#REF!</f>
        <v>#REF!</v>
      </c>
      <c r="P19" s="24">
        <f t="shared" si="18"/>
        <v>813717.59</v>
      </c>
      <c r="Q19" s="24">
        <v>0</v>
      </c>
      <c r="R19" s="24">
        <v>0</v>
      </c>
      <c r="S19" s="24">
        <v>813717.59</v>
      </c>
      <c r="T19" s="24">
        <f t="shared" si="0"/>
        <v>64.729742263940821</v>
      </c>
      <c r="U19" s="109">
        <f>P19/H19*100</f>
        <v>64.729742263940821</v>
      </c>
      <c r="V19" s="110" t="e">
        <f t="shared" si="4"/>
        <v>#DIV/0!</v>
      </c>
      <c r="W19" s="109"/>
      <c r="X19" s="109" t="e">
        <f>#REF!/K19*100</f>
        <v>#REF!</v>
      </c>
      <c r="Y19" s="110"/>
    </row>
    <row r="20" spans="1:25" s="1" customFormat="1" ht="42.75" hidden="1" customHeight="1" x14ac:dyDescent="0.3">
      <c r="A20" s="80" t="s">
        <v>161</v>
      </c>
      <c r="B20" s="90" t="s">
        <v>162</v>
      </c>
      <c r="C20" s="22" t="s">
        <v>3</v>
      </c>
      <c r="D20" s="24">
        <f t="shared" si="16"/>
        <v>4497142</v>
      </c>
      <c r="E20" s="24">
        <v>0</v>
      </c>
      <c r="F20" s="24">
        <v>0</v>
      </c>
      <c r="G20" s="24">
        <v>4497142</v>
      </c>
      <c r="H20" s="24">
        <f t="shared" si="17"/>
        <v>3047642</v>
      </c>
      <c r="I20" s="24">
        <v>0</v>
      </c>
      <c r="J20" s="24">
        <v>0</v>
      </c>
      <c r="K20" s="24">
        <v>3047642</v>
      </c>
      <c r="L20" s="95">
        <f>M20+N20+O20</f>
        <v>843277.28</v>
      </c>
      <c r="M20" s="95">
        <v>0</v>
      </c>
      <c r="N20" s="95">
        <v>0</v>
      </c>
      <c r="O20" s="95">
        <f t="shared" si="8"/>
        <v>843277.28</v>
      </c>
      <c r="P20" s="24">
        <f t="shared" si="18"/>
        <v>843277.28</v>
      </c>
      <c r="Q20" s="24">
        <v>0</v>
      </c>
      <c r="R20" s="24">
        <v>0</v>
      </c>
      <c r="S20" s="24">
        <v>843277.28</v>
      </c>
      <c r="T20" s="24">
        <f t="shared" si="0"/>
        <v>27.669827361612683</v>
      </c>
      <c r="U20" s="109">
        <f t="shared" si="10"/>
        <v>27.669827361612683</v>
      </c>
      <c r="V20" s="110" t="e">
        <f t="shared" si="4"/>
        <v>#DIV/0!</v>
      </c>
      <c r="W20" s="109"/>
      <c r="X20" s="109">
        <f t="shared" si="11"/>
        <v>27.669827361612683</v>
      </c>
      <c r="Y20" s="110"/>
    </row>
    <row r="21" spans="1:25" s="52" customFormat="1" ht="56.25" hidden="1" x14ac:dyDescent="0.3">
      <c r="A21" s="53" t="s">
        <v>15</v>
      </c>
      <c r="B21" s="82" t="s">
        <v>54</v>
      </c>
      <c r="C21" s="55"/>
      <c r="D21" s="51" t="e">
        <f>SUM(#REF!)</f>
        <v>#REF!</v>
      </c>
      <c r="E21" s="51" t="e">
        <f>SUM(#REF!)</f>
        <v>#REF!</v>
      </c>
      <c r="F21" s="51" t="e">
        <f>SUM(#REF!)</f>
        <v>#REF!</v>
      </c>
      <c r="G21" s="51" t="e">
        <f>SUM(#REF!)</f>
        <v>#REF!</v>
      </c>
      <c r="H21" s="51" t="e">
        <f>SUM(#REF!)</f>
        <v>#REF!</v>
      </c>
      <c r="I21" s="51" t="e">
        <f>SUM(#REF!)</f>
        <v>#REF!</v>
      </c>
      <c r="J21" s="51" t="e">
        <f>SUM(#REF!)</f>
        <v>#REF!</v>
      </c>
      <c r="K21" s="51" t="e">
        <f>SUM(#REF!)</f>
        <v>#REF!</v>
      </c>
      <c r="L21" s="93" t="e">
        <f>SUM(#REF!)</f>
        <v>#REF!</v>
      </c>
      <c r="M21" s="93" t="e">
        <f>SUM(#REF!)</f>
        <v>#REF!</v>
      </c>
      <c r="N21" s="93" t="e">
        <f>SUM(#REF!)</f>
        <v>#REF!</v>
      </c>
      <c r="O21" s="93" t="e">
        <f>SUM(#REF!)</f>
        <v>#REF!</v>
      </c>
      <c r="P21" s="51" t="e">
        <f>SUM(#REF!)</f>
        <v>#REF!</v>
      </c>
      <c r="Q21" s="51" t="e">
        <f>SUM(#REF!)</f>
        <v>#REF!</v>
      </c>
      <c r="R21" s="51" t="e">
        <f>SUM(#REF!)</f>
        <v>#REF!</v>
      </c>
      <c r="S21" s="51" t="e">
        <f>SUM(#REF!)</f>
        <v>#REF!</v>
      </c>
      <c r="T21" s="24" t="e">
        <f t="shared" si="0"/>
        <v>#REF!</v>
      </c>
      <c r="U21" s="51" t="e">
        <f t="shared" si="10"/>
        <v>#REF!</v>
      </c>
      <c r="V21" s="51" t="e">
        <f t="shared" si="4"/>
        <v>#REF!</v>
      </c>
      <c r="W21" s="51"/>
      <c r="X21" s="51" t="e">
        <f t="shared" si="11"/>
        <v>#REF!</v>
      </c>
      <c r="Y21" s="51"/>
    </row>
    <row r="22" spans="1:25" s="1" customFormat="1" ht="48" hidden="1" customHeight="1" x14ac:dyDescent="0.3">
      <c r="A22" s="53" t="s">
        <v>16</v>
      </c>
      <c r="B22" s="82" t="s">
        <v>53</v>
      </c>
      <c r="C22" s="55"/>
      <c r="D22" s="54">
        <f t="shared" ref="D22:S22" si="19">SUM(D23:D24)</f>
        <v>269078699</v>
      </c>
      <c r="E22" s="54">
        <f t="shared" si="19"/>
        <v>38070500</v>
      </c>
      <c r="F22" s="54">
        <f t="shared" si="19"/>
        <v>0</v>
      </c>
      <c r="G22" s="54">
        <f t="shared" si="19"/>
        <v>231008199</v>
      </c>
      <c r="H22" s="54">
        <f t="shared" si="19"/>
        <v>214382830</v>
      </c>
      <c r="I22" s="54">
        <f t="shared" si="19"/>
        <v>38070500</v>
      </c>
      <c r="J22" s="54">
        <f t="shared" si="19"/>
        <v>0</v>
      </c>
      <c r="K22" s="54">
        <f t="shared" si="19"/>
        <v>176312330</v>
      </c>
      <c r="L22" s="92">
        <f t="shared" si="19"/>
        <v>90972500.00999999</v>
      </c>
      <c r="M22" s="92">
        <f t="shared" si="19"/>
        <v>0</v>
      </c>
      <c r="N22" s="92">
        <f t="shared" si="19"/>
        <v>0</v>
      </c>
      <c r="O22" s="92">
        <f t="shared" si="19"/>
        <v>90972500.00999999</v>
      </c>
      <c r="P22" s="54">
        <f t="shared" si="19"/>
        <v>90972500.00999999</v>
      </c>
      <c r="Q22" s="54">
        <f t="shared" si="19"/>
        <v>0</v>
      </c>
      <c r="R22" s="54">
        <f t="shared" si="19"/>
        <v>0</v>
      </c>
      <c r="S22" s="54">
        <f t="shared" si="19"/>
        <v>90972500.00999999</v>
      </c>
      <c r="T22" s="24">
        <f t="shared" si="0"/>
        <v>42.434601693615107</v>
      </c>
      <c r="U22" s="51">
        <f>P22/D22*100</f>
        <v>33.808882066134856</v>
      </c>
      <c r="V22" s="51">
        <f t="shared" ref="V22" si="20">Q22/E22*100</f>
        <v>0</v>
      </c>
      <c r="W22" s="51"/>
      <c r="X22" s="51">
        <f>S22/G22*100</f>
        <v>39.380636879472831</v>
      </c>
      <c r="Y22" s="51">
        <f>U22/H22*100</f>
        <v>1.577033107834935E-5</v>
      </c>
    </row>
    <row r="23" spans="1:25" s="1" customFormat="1" ht="37.5" hidden="1" customHeight="1" x14ac:dyDescent="0.3">
      <c r="A23" s="78" t="s">
        <v>55</v>
      </c>
      <c r="B23" s="87" t="s">
        <v>238</v>
      </c>
      <c r="C23" s="22" t="s">
        <v>3</v>
      </c>
      <c r="D23" s="24">
        <f>SUM(E23:G23)</f>
        <v>140699381</v>
      </c>
      <c r="E23" s="23">
        <v>0</v>
      </c>
      <c r="F23" s="23">
        <v>0</v>
      </c>
      <c r="G23" s="23">
        <v>140699381</v>
      </c>
      <c r="H23" s="23">
        <f>I23+J23+K23</f>
        <v>100961960</v>
      </c>
      <c r="I23" s="23">
        <v>0</v>
      </c>
      <c r="J23" s="23">
        <v>0</v>
      </c>
      <c r="K23" s="23">
        <v>100961960</v>
      </c>
      <c r="L23" s="95">
        <f t="shared" ref="L23:L24" si="21">M23+N23+O23</f>
        <v>72813146.099999994</v>
      </c>
      <c r="M23" s="94">
        <v>0</v>
      </c>
      <c r="N23" s="94">
        <v>0</v>
      </c>
      <c r="O23" s="94">
        <f>S23</f>
        <v>72813146.099999994</v>
      </c>
      <c r="P23" s="24">
        <f>SUM(Q23:S23)</f>
        <v>72813146.099999994</v>
      </c>
      <c r="Q23" s="23">
        <v>0</v>
      </c>
      <c r="R23" s="23">
        <v>0</v>
      </c>
      <c r="S23" s="23">
        <v>72813146.099999994</v>
      </c>
      <c r="T23" s="24">
        <f t="shared" si="0"/>
        <v>72.119386450104571</v>
      </c>
      <c r="U23" s="51">
        <f t="shared" ref="U23:U29" si="22">P23/D23*100</f>
        <v>51.750864561372865</v>
      </c>
      <c r="V23" s="24"/>
      <c r="W23" s="24"/>
      <c r="X23" s="24">
        <f>S23/K23*100</f>
        <v>72.119386450104571</v>
      </c>
      <c r="Y23" s="51"/>
    </row>
    <row r="24" spans="1:25" s="1" customFormat="1" ht="40.5" hidden="1" customHeight="1" x14ac:dyDescent="0.3">
      <c r="A24" s="78" t="s">
        <v>56</v>
      </c>
      <c r="B24" s="87" t="s">
        <v>239</v>
      </c>
      <c r="C24" s="22" t="s">
        <v>3</v>
      </c>
      <c r="D24" s="24">
        <f>SUM(E24:G24)</f>
        <v>128379318</v>
      </c>
      <c r="E24" s="24">
        <v>38070500</v>
      </c>
      <c r="F24" s="24">
        <v>0</v>
      </c>
      <c r="G24" s="24">
        <v>90308818</v>
      </c>
      <c r="H24" s="23">
        <f>I24+J24+K24</f>
        <v>113420870</v>
      </c>
      <c r="I24" s="24">
        <v>38070500</v>
      </c>
      <c r="J24" s="24">
        <v>0</v>
      </c>
      <c r="K24" s="24">
        <v>75350370</v>
      </c>
      <c r="L24" s="95">
        <f t="shared" si="21"/>
        <v>18159353.91</v>
      </c>
      <c r="M24" s="95">
        <v>0</v>
      </c>
      <c r="N24" s="95">
        <v>0</v>
      </c>
      <c r="O24" s="95">
        <f t="shared" ref="O24:O38" si="23">S24</f>
        <v>18159353.91</v>
      </c>
      <c r="P24" s="24">
        <f>SUM(Q24:S24)</f>
        <v>18159353.91</v>
      </c>
      <c r="Q24" s="24">
        <v>0</v>
      </c>
      <c r="R24" s="24">
        <v>0</v>
      </c>
      <c r="S24" s="24">
        <v>18159353.91</v>
      </c>
      <c r="T24" s="24">
        <f t="shared" si="0"/>
        <v>16.010593032834258</v>
      </c>
      <c r="U24" s="109">
        <f t="shared" si="22"/>
        <v>14.145077410366053</v>
      </c>
      <c r="V24" s="109">
        <f t="shared" ref="V24" si="24">Q24/E24*100</f>
        <v>0</v>
      </c>
      <c r="W24" s="109"/>
      <c r="X24" s="109">
        <f t="shared" ref="X24" si="25">S24/G24*100</f>
        <v>20.10806288041551</v>
      </c>
      <c r="Y24" s="110"/>
    </row>
    <row r="25" spans="1:25" s="1" customFormat="1" ht="56.25" hidden="1" customHeight="1" x14ac:dyDescent="0.3">
      <c r="A25" s="53" t="s">
        <v>17</v>
      </c>
      <c r="B25" s="82" t="s">
        <v>57</v>
      </c>
      <c r="C25" s="55"/>
      <c r="D25" s="51">
        <f>SUM(D26:D29)</f>
        <v>200672709</v>
      </c>
      <c r="E25" s="51">
        <f t="shared" ref="E25:S25" si="26">SUM(E26:E29)</f>
        <v>0</v>
      </c>
      <c r="F25" s="51">
        <f t="shared" si="26"/>
        <v>0</v>
      </c>
      <c r="G25" s="51">
        <f t="shared" si="26"/>
        <v>200672709</v>
      </c>
      <c r="H25" s="51">
        <f t="shared" si="26"/>
        <v>154978043</v>
      </c>
      <c r="I25" s="51">
        <f t="shared" si="26"/>
        <v>0</v>
      </c>
      <c r="J25" s="51">
        <f t="shared" si="26"/>
        <v>0</v>
      </c>
      <c r="K25" s="51">
        <f t="shared" si="26"/>
        <v>154978043</v>
      </c>
      <c r="L25" s="93">
        <f t="shared" si="26"/>
        <v>120207582.31999999</v>
      </c>
      <c r="M25" s="93">
        <f t="shared" si="26"/>
        <v>0</v>
      </c>
      <c r="N25" s="93">
        <f t="shared" si="26"/>
        <v>0</v>
      </c>
      <c r="O25" s="93">
        <f t="shared" si="26"/>
        <v>120207582.31999999</v>
      </c>
      <c r="P25" s="51">
        <f t="shared" si="26"/>
        <v>120207582.31999999</v>
      </c>
      <c r="Q25" s="51">
        <f t="shared" si="26"/>
        <v>0</v>
      </c>
      <c r="R25" s="51">
        <f t="shared" si="26"/>
        <v>0</v>
      </c>
      <c r="S25" s="51">
        <f t="shared" si="26"/>
        <v>120207582.31999999</v>
      </c>
      <c r="T25" s="24">
        <f t="shared" si="0"/>
        <v>77.564266519999876</v>
      </c>
      <c r="U25" s="51">
        <f t="shared" si="22"/>
        <v>59.902307054617978</v>
      </c>
      <c r="V25" s="51"/>
      <c r="W25" s="51"/>
      <c r="X25" s="51">
        <f>S25/K25*100</f>
        <v>77.564266519999876</v>
      </c>
      <c r="Y25" s="51"/>
    </row>
    <row r="26" spans="1:25" s="1" customFormat="1" ht="56.25" hidden="1" customHeight="1" x14ac:dyDescent="0.3">
      <c r="A26" s="78" t="s">
        <v>58</v>
      </c>
      <c r="B26" s="87" t="s">
        <v>60</v>
      </c>
      <c r="C26" s="22" t="s">
        <v>3</v>
      </c>
      <c r="D26" s="24">
        <f>SUM(E26:G26)</f>
        <v>137372437</v>
      </c>
      <c r="E26" s="24">
        <v>0</v>
      </c>
      <c r="F26" s="24">
        <v>0</v>
      </c>
      <c r="G26" s="24">
        <v>137372437</v>
      </c>
      <c r="H26" s="24">
        <f>I26+J26+K26</f>
        <v>104403369</v>
      </c>
      <c r="I26" s="24">
        <v>0</v>
      </c>
      <c r="J26" s="24">
        <v>0</v>
      </c>
      <c r="K26" s="24">
        <v>104403369</v>
      </c>
      <c r="L26" s="95">
        <f t="shared" ref="L26:L27" si="27">M26+N26+O26</f>
        <v>81924232.719999999</v>
      </c>
      <c r="M26" s="95">
        <v>0</v>
      </c>
      <c r="N26" s="95">
        <v>0</v>
      </c>
      <c r="O26" s="95">
        <f t="shared" si="23"/>
        <v>81924232.719999999</v>
      </c>
      <c r="P26" s="24">
        <f>Q26+S26</f>
        <v>81924232.719999999</v>
      </c>
      <c r="Q26" s="24">
        <v>0</v>
      </c>
      <c r="R26" s="24">
        <v>0</v>
      </c>
      <c r="S26" s="24">
        <v>81924232.719999999</v>
      </c>
      <c r="T26" s="24">
        <f t="shared" si="0"/>
        <v>78.468955077493717</v>
      </c>
      <c r="U26" s="51">
        <f t="shared" si="22"/>
        <v>59.636586864947297</v>
      </c>
      <c r="V26" s="24"/>
      <c r="W26" s="24"/>
      <c r="X26" s="24">
        <f>S26/K26*100</f>
        <v>78.468955077493717</v>
      </c>
      <c r="Y26" s="51"/>
    </row>
    <row r="27" spans="1:25" s="1" customFormat="1" ht="81.75" hidden="1" customHeight="1" x14ac:dyDescent="0.3">
      <c r="A27" s="78" t="s">
        <v>59</v>
      </c>
      <c r="B27" s="87" t="s">
        <v>209</v>
      </c>
      <c r="C27" s="22" t="s">
        <v>3</v>
      </c>
      <c r="D27" s="24">
        <f t="shared" ref="D27:D29" si="28">SUM(E27:G27)</f>
        <v>6057840</v>
      </c>
      <c r="E27" s="24">
        <v>0</v>
      </c>
      <c r="F27" s="24">
        <v>0</v>
      </c>
      <c r="G27" s="24">
        <v>6057840</v>
      </c>
      <c r="H27" s="24">
        <f t="shared" ref="H27:H29" si="29">I27+J27+K27</f>
        <v>5879940</v>
      </c>
      <c r="I27" s="24">
        <v>0</v>
      </c>
      <c r="J27" s="24">
        <v>0</v>
      </c>
      <c r="K27" s="24">
        <v>5879940</v>
      </c>
      <c r="L27" s="95">
        <f t="shared" si="27"/>
        <v>686117</v>
      </c>
      <c r="M27" s="95">
        <v>0</v>
      </c>
      <c r="N27" s="95">
        <v>0</v>
      </c>
      <c r="O27" s="95">
        <f t="shared" si="23"/>
        <v>686117</v>
      </c>
      <c r="P27" s="24">
        <f>Q27+S27</f>
        <v>686117</v>
      </c>
      <c r="Q27" s="24">
        <v>0</v>
      </c>
      <c r="R27" s="24">
        <v>0</v>
      </c>
      <c r="S27" s="24">
        <v>686117</v>
      </c>
      <c r="T27" s="24">
        <f t="shared" si="0"/>
        <v>11.668775531723114</v>
      </c>
      <c r="U27" s="51">
        <f t="shared" si="22"/>
        <v>11.326099731917648</v>
      </c>
      <c r="V27" s="24"/>
      <c r="W27" s="24"/>
      <c r="X27" s="24">
        <f>S27/K27*100</f>
        <v>11.668775531723114</v>
      </c>
      <c r="Y27" s="51"/>
    </row>
    <row r="28" spans="1:25" s="1" customFormat="1" ht="37.5" hidden="1" customHeight="1" x14ac:dyDescent="0.3">
      <c r="A28" s="78" t="s">
        <v>299</v>
      </c>
      <c r="B28" s="87" t="s">
        <v>61</v>
      </c>
      <c r="C28" s="22" t="s">
        <v>3</v>
      </c>
      <c r="D28" s="24">
        <f t="shared" si="28"/>
        <v>57037000</v>
      </c>
      <c r="E28" s="24">
        <v>0</v>
      </c>
      <c r="F28" s="24">
        <v>0</v>
      </c>
      <c r="G28" s="24">
        <v>57037000</v>
      </c>
      <c r="H28" s="24">
        <f t="shared" si="29"/>
        <v>44694734</v>
      </c>
      <c r="I28" s="24">
        <v>0</v>
      </c>
      <c r="J28" s="24">
        <v>0</v>
      </c>
      <c r="K28" s="24">
        <v>44694734</v>
      </c>
      <c r="L28" s="95">
        <f>M28+N28+O28</f>
        <v>37597232.600000001</v>
      </c>
      <c r="M28" s="95">
        <v>0</v>
      </c>
      <c r="N28" s="95">
        <v>0</v>
      </c>
      <c r="O28" s="95">
        <f t="shared" si="23"/>
        <v>37597232.600000001</v>
      </c>
      <c r="P28" s="24">
        <f t="shared" ref="P28:P29" si="30">Q28+S28</f>
        <v>37597232.600000001</v>
      </c>
      <c r="Q28" s="24">
        <v>0</v>
      </c>
      <c r="R28" s="24">
        <v>0</v>
      </c>
      <c r="S28" s="24">
        <v>37597232.600000001</v>
      </c>
      <c r="T28" s="24">
        <f t="shared" si="0"/>
        <v>84.120050026475155</v>
      </c>
      <c r="U28" s="51">
        <f t="shared" si="22"/>
        <v>65.917268790434278</v>
      </c>
      <c r="V28" s="24"/>
      <c r="W28" s="24"/>
      <c r="X28" s="24">
        <f>S28/K28*100</f>
        <v>84.120050026475155</v>
      </c>
      <c r="Y28" s="51"/>
    </row>
    <row r="29" spans="1:25" s="1" customFormat="1" ht="37.5" hidden="1" customHeight="1" x14ac:dyDescent="0.3">
      <c r="A29" s="78" t="s">
        <v>300</v>
      </c>
      <c r="B29" s="87" t="s">
        <v>301</v>
      </c>
      <c r="C29" s="22" t="s">
        <v>280</v>
      </c>
      <c r="D29" s="24">
        <f t="shared" si="28"/>
        <v>205432</v>
      </c>
      <c r="E29" s="24">
        <v>0</v>
      </c>
      <c r="F29" s="24">
        <v>0</v>
      </c>
      <c r="G29" s="24">
        <v>205432</v>
      </c>
      <c r="H29" s="24">
        <f t="shared" si="29"/>
        <v>0</v>
      </c>
      <c r="I29" s="24">
        <v>0</v>
      </c>
      <c r="J29" s="24">
        <v>0</v>
      </c>
      <c r="K29" s="24">
        <v>0</v>
      </c>
      <c r="L29" s="95"/>
      <c r="M29" s="95"/>
      <c r="N29" s="95"/>
      <c r="O29" s="95"/>
      <c r="P29" s="24">
        <f t="shared" si="30"/>
        <v>0</v>
      </c>
      <c r="Q29" s="24">
        <v>0</v>
      </c>
      <c r="R29" s="24">
        <v>0</v>
      </c>
      <c r="S29" s="24">
        <v>0</v>
      </c>
      <c r="T29" s="24" t="e">
        <f t="shared" si="0"/>
        <v>#DIV/0!</v>
      </c>
      <c r="U29" s="51">
        <f t="shared" si="22"/>
        <v>0</v>
      </c>
      <c r="V29" s="24"/>
      <c r="W29" s="24"/>
      <c r="X29" s="24"/>
      <c r="Y29" s="51"/>
    </row>
    <row r="30" spans="1:25" s="1" customFormat="1" ht="54.75" hidden="1" customHeight="1" x14ac:dyDescent="0.3">
      <c r="A30" s="53" t="s">
        <v>40</v>
      </c>
      <c r="B30" s="135" t="s">
        <v>31</v>
      </c>
      <c r="C30" s="135"/>
      <c r="D30" s="57">
        <f>D31+D33</f>
        <v>543972122</v>
      </c>
      <c r="E30" s="57">
        <f>E31+E33</f>
        <v>98971400</v>
      </c>
      <c r="F30" s="57">
        <f>F31+F33</f>
        <v>0</v>
      </c>
      <c r="G30" s="57">
        <f>G31+G33</f>
        <v>445000722</v>
      </c>
      <c r="H30" s="57">
        <f t="shared" ref="H30:K30" si="31">H31+H33</f>
        <v>415353586</v>
      </c>
      <c r="I30" s="57">
        <f t="shared" si="31"/>
        <v>56955840</v>
      </c>
      <c r="J30" s="57">
        <f t="shared" si="31"/>
        <v>0</v>
      </c>
      <c r="K30" s="57">
        <f t="shared" si="31"/>
        <v>358397746</v>
      </c>
      <c r="L30" s="96">
        <f>L31+L33</f>
        <v>215386465.86000001</v>
      </c>
      <c r="M30" s="96">
        <f t="shared" ref="M30:N30" si="32">M31+M33</f>
        <v>0</v>
      </c>
      <c r="N30" s="96">
        <f t="shared" si="32"/>
        <v>0</v>
      </c>
      <c r="O30" s="93">
        <f t="shared" si="23"/>
        <v>215386465.86000001</v>
      </c>
      <c r="P30" s="57">
        <f t="shared" ref="P30:S30" si="33">P31+P33</f>
        <v>215386465.86000001</v>
      </c>
      <c r="Q30" s="57">
        <f t="shared" si="33"/>
        <v>0</v>
      </c>
      <c r="R30" s="57">
        <f t="shared" si="33"/>
        <v>0</v>
      </c>
      <c r="S30" s="57">
        <f t="shared" si="33"/>
        <v>215386465.86000001</v>
      </c>
      <c r="T30" s="24">
        <f t="shared" si="0"/>
        <v>51.856171011847238</v>
      </c>
      <c r="U30" s="51">
        <f>P30/D30*100</f>
        <v>39.595129446725586</v>
      </c>
      <c r="V30" s="51">
        <f>Q30/E30*100</f>
        <v>0</v>
      </c>
      <c r="W30" s="51"/>
      <c r="X30" s="51">
        <f>S30/G30*100</f>
        <v>48.401374472376702</v>
      </c>
      <c r="Y30" s="51"/>
    </row>
    <row r="31" spans="1:25" s="52" customFormat="1" ht="25.5" hidden="1" customHeight="1" x14ac:dyDescent="0.3">
      <c r="A31" s="53" t="s">
        <v>18</v>
      </c>
      <c r="B31" s="82" t="s">
        <v>62</v>
      </c>
      <c r="C31" s="55"/>
      <c r="D31" s="51">
        <f>D32</f>
        <v>189764420</v>
      </c>
      <c r="E31" s="51">
        <f t="shared" ref="E31:G31" si="34">E32</f>
        <v>0</v>
      </c>
      <c r="F31" s="51">
        <f t="shared" si="34"/>
        <v>0</v>
      </c>
      <c r="G31" s="51">
        <f t="shared" si="34"/>
        <v>189764420</v>
      </c>
      <c r="H31" s="51">
        <f t="shared" ref="H31:K31" si="35">H32</f>
        <v>134893184</v>
      </c>
      <c r="I31" s="51">
        <f t="shared" si="35"/>
        <v>0</v>
      </c>
      <c r="J31" s="51">
        <f t="shared" si="35"/>
        <v>0</v>
      </c>
      <c r="K31" s="51">
        <f t="shared" si="35"/>
        <v>134893184</v>
      </c>
      <c r="L31" s="93">
        <f t="shared" ref="L31:N31" si="36">L32</f>
        <v>98310191</v>
      </c>
      <c r="M31" s="93">
        <f t="shared" si="36"/>
        <v>0</v>
      </c>
      <c r="N31" s="93">
        <f t="shared" si="36"/>
        <v>0</v>
      </c>
      <c r="O31" s="93">
        <f t="shared" si="23"/>
        <v>98310191</v>
      </c>
      <c r="P31" s="51">
        <f t="shared" ref="P31:S31" si="37">P32</f>
        <v>98310191</v>
      </c>
      <c r="Q31" s="51">
        <f t="shared" si="37"/>
        <v>0</v>
      </c>
      <c r="R31" s="51">
        <f t="shared" si="37"/>
        <v>0</v>
      </c>
      <c r="S31" s="51">
        <f t="shared" si="37"/>
        <v>98310191</v>
      </c>
      <c r="T31" s="24">
        <f t="shared" si="0"/>
        <v>72.880028541694145</v>
      </c>
      <c r="U31" s="51">
        <f t="shared" si="10"/>
        <v>72.880028541694145</v>
      </c>
      <c r="V31" s="51"/>
      <c r="W31" s="51"/>
      <c r="X31" s="51">
        <f>S31/K31*100</f>
        <v>72.880028541694145</v>
      </c>
      <c r="Y31" s="51"/>
    </row>
    <row r="32" spans="1:25" s="1" customFormat="1" ht="37.5" hidden="1" customHeight="1" x14ac:dyDescent="0.3">
      <c r="A32" s="78" t="s">
        <v>41</v>
      </c>
      <c r="B32" s="87" t="s">
        <v>63</v>
      </c>
      <c r="C32" s="22" t="s">
        <v>3</v>
      </c>
      <c r="D32" s="24">
        <f>SUM(E32:G32)</f>
        <v>189764420</v>
      </c>
      <c r="E32" s="24">
        <v>0</v>
      </c>
      <c r="F32" s="24">
        <v>0</v>
      </c>
      <c r="G32" s="24">
        <v>189764420</v>
      </c>
      <c r="H32" s="24">
        <f>I32+J32+K32</f>
        <v>134893184</v>
      </c>
      <c r="I32" s="24">
        <v>0</v>
      </c>
      <c r="J32" s="24">
        <v>0</v>
      </c>
      <c r="K32" s="24">
        <v>134893184</v>
      </c>
      <c r="L32" s="95">
        <f t="shared" ref="L32:L38" si="38">M32+N32+O32</f>
        <v>98310191</v>
      </c>
      <c r="M32" s="95">
        <v>0</v>
      </c>
      <c r="N32" s="95">
        <v>0</v>
      </c>
      <c r="O32" s="95">
        <f t="shared" si="23"/>
        <v>98310191</v>
      </c>
      <c r="P32" s="24">
        <f>Q32+S32</f>
        <v>98310191</v>
      </c>
      <c r="Q32" s="24">
        <v>0</v>
      </c>
      <c r="R32" s="24">
        <v>0</v>
      </c>
      <c r="S32" s="24">
        <v>98310191</v>
      </c>
      <c r="T32" s="24">
        <f t="shared" si="0"/>
        <v>72.880028541694145</v>
      </c>
      <c r="U32" s="24">
        <f t="shared" si="10"/>
        <v>72.880028541694145</v>
      </c>
      <c r="V32" s="24"/>
      <c r="W32" s="24"/>
      <c r="X32" s="24">
        <f>S32/K32*100</f>
        <v>72.880028541694145</v>
      </c>
      <c r="Y32" s="51"/>
    </row>
    <row r="33" spans="1:25" s="52" customFormat="1" ht="37.5" hidden="1" customHeight="1" x14ac:dyDescent="0.3">
      <c r="A33" s="53" t="s">
        <v>19</v>
      </c>
      <c r="B33" s="82" t="s">
        <v>64</v>
      </c>
      <c r="C33" s="55"/>
      <c r="D33" s="51">
        <f>SUM(D34:D39)</f>
        <v>354207702</v>
      </c>
      <c r="E33" s="51">
        <f t="shared" ref="E33:S33" si="39">SUM(E34:E39)</f>
        <v>98971400</v>
      </c>
      <c r="F33" s="51">
        <f t="shared" si="39"/>
        <v>0</v>
      </c>
      <c r="G33" s="51">
        <f t="shared" si="39"/>
        <v>255236302</v>
      </c>
      <c r="H33" s="51">
        <f t="shared" si="39"/>
        <v>280460402</v>
      </c>
      <c r="I33" s="51">
        <f t="shared" si="39"/>
        <v>56955840</v>
      </c>
      <c r="J33" s="51">
        <f t="shared" si="39"/>
        <v>0</v>
      </c>
      <c r="K33" s="51">
        <f t="shared" si="39"/>
        <v>223504562</v>
      </c>
      <c r="L33" s="93">
        <f t="shared" si="39"/>
        <v>117076274.86</v>
      </c>
      <c r="M33" s="93">
        <f t="shared" si="39"/>
        <v>0</v>
      </c>
      <c r="N33" s="93">
        <f t="shared" si="39"/>
        <v>0</v>
      </c>
      <c r="O33" s="93">
        <f t="shared" si="39"/>
        <v>117076274.86</v>
      </c>
      <c r="P33" s="51">
        <f t="shared" si="39"/>
        <v>117076274.86</v>
      </c>
      <c r="Q33" s="51">
        <f t="shared" si="39"/>
        <v>0</v>
      </c>
      <c r="R33" s="51">
        <f t="shared" si="39"/>
        <v>0</v>
      </c>
      <c r="S33" s="51">
        <f t="shared" si="39"/>
        <v>117076274.86</v>
      </c>
      <c r="T33" s="24">
        <f t="shared" si="0"/>
        <v>41.744315427459163</v>
      </c>
      <c r="U33" s="51">
        <f>P33/D33*100</f>
        <v>33.053000880257535</v>
      </c>
      <c r="V33" s="51">
        <f>Q33/E33*100</f>
        <v>0</v>
      </c>
      <c r="W33" s="51"/>
      <c r="X33" s="51">
        <f>S33/G33*100</f>
        <v>45.869758315178849</v>
      </c>
      <c r="Y33" s="51"/>
    </row>
    <row r="34" spans="1:25" s="52" customFormat="1" ht="27" hidden="1" customHeight="1" x14ac:dyDescent="0.3">
      <c r="A34" s="78" t="s">
        <v>146</v>
      </c>
      <c r="B34" s="87" t="s">
        <v>246</v>
      </c>
      <c r="C34" s="22" t="s">
        <v>3</v>
      </c>
      <c r="D34" s="24">
        <f>SUM(E34:G34)</f>
        <v>66733287</v>
      </c>
      <c r="E34" s="24">
        <v>0</v>
      </c>
      <c r="F34" s="24">
        <v>0</v>
      </c>
      <c r="G34" s="24">
        <v>66733287</v>
      </c>
      <c r="H34" s="24">
        <f>I34+J34+K34</f>
        <v>66733287</v>
      </c>
      <c r="I34" s="24">
        <v>0</v>
      </c>
      <c r="J34" s="24">
        <v>0</v>
      </c>
      <c r="K34" s="24">
        <v>66733287</v>
      </c>
      <c r="L34" s="95">
        <f>M34+N34+O34</f>
        <v>18244676.559999999</v>
      </c>
      <c r="M34" s="95">
        <v>0</v>
      </c>
      <c r="N34" s="95">
        <v>0</v>
      </c>
      <c r="O34" s="95">
        <f t="shared" si="23"/>
        <v>18244676.559999999</v>
      </c>
      <c r="P34" s="24">
        <f t="shared" ref="P34:P37" si="40">Q34+S34</f>
        <v>18244676.559999999</v>
      </c>
      <c r="Q34" s="24">
        <v>0</v>
      </c>
      <c r="R34" s="24">
        <v>0</v>
      </c>
      <c r="S34" s="24">
        <v>18244676.559999999</v>
      </c>
      <c r="T34" s="24">
        <f t="shared" si="0"/>
        <v>27.339694146940491</v>
      </c>
      <c r="U34" s="109">
        <f t="shared" si="10"/>
        <v>27.339694146940491</v>
      </c>
      <c r="V34" s="109"/>
      <c r="W34" s="109"/>
      <c r="X34" s="109">
        <f>S34/K34*100</f>
        <v>27.339694146940491</v>
      </c>
      <c r="Y34" s="109"/>
    </row>
    <row r="35" spans="1:25" s="52" customFormat="1" ht="59.25" hidden="1" customHeight="1" x14ac:dyDescent="0.3">
      <c r="A35" s="80" t="s">
        <v>295</v>
      </c>
      <c r="B35" s="58" t="s">
        <v>268</v>
      </c>
      <c r="C35" s="22" t="s">
        <v>280</v>
      </c>
      <c r="D35" s="24">
        <f t="shared" ref="D35:D39" si="41">SUM(E35:G35)</f>
        <v>104180400</v>
      </c>
      <c r="E35" s="24">
        <v>98971400</v>
      </c>
      <c r="F35" s="24">
        <v>0</v>
      </c>
      <c r="G35" s="24">
        <v>5209000</v>
      </c>
      <c r="H35" s="24">
        <f>I35+J35+K35</f>
        <v>59953500</v>
      </c>
      <c r="I35" s="24">
        <v>56955840</v>
      </c>
      <c r="J35" s="24">
        <v>0</v>
      </c>
      <c r="K35" s="24">
        <v>2997660</v>
      </c>
      <c r="L35" s="95">
        <f>M35+N35+O35</f>
        <v>0</v>
      </c>
      <c r="M35" s="95">
        <v>0</v>
      </c>
      <c r="N35" s="95">
        <v>0</v>
      </c>
      <c r="O35" s="95">
        <v>0</v>
      </c>
      <c r="P35" s="24">
        <f t="shared" si="40"/>
        <v>0</v>
      </c>
      <c r="Q35" s="24">
        <v>0</v>
      </c>
      <c r="R35" s="24">
        <v>0</v>
      </c>
      <c r="S35" s="24">
        <v>0</v>
      </c>
      <c r="T35" s="24">
        <f t="shared" si="0"/>
        <v>0</v>
      </c>
      <c r="U35" s="109">
        <f>P35/D35*100</f>
        <v>0</v>
      </c>
      <c r="V35" s="109">
        <f>Q35/E35*100</f>
        <v>0</v>
      </c>
      <c r="W35" s="109"/>
      <c r="X35" s="109">
        <f>S35/G35*100</f>
        <v>0</v>
      </c>
      <c r="Y35" s="109"/>
    </row>
    <row r="36" spans="1:25" s="1" customFormat="1" ht="66" hidden="1" customHeight="1" x14ac:dyDescent="0.3">
      <c r="A36" s="78" t="s">
        <v>296</v>
      </c>
      <c r="B36" s="87" t="s">
        <v>48</v>
      </c>
      <c r="C36" s="22" t="s">
        <v>3</v>
      </c>
      <c r="D36" s="24">
        <f t="shared" si="41"/>
        <v>459684</v>
      </c>
      <c r="E36" s="24">
        <v>0</v>
      </c>
      <c r="F36" s="24">
        <v>0</v>
      </c>
      <c r="G36" s="24">
        <v>459684</v>
      </c>
      <c r="H36" s="24">
        <f t="shared" ref="H36:H37" si="42">I36+J36+K36</f>
        <v>362584</v>
      </c>
      <c r="I36" s="24">
        <v>0</v>
      </c>
      <c r="J36" s="24">
        <v>0</v>
      </c>
      <c r="K36" s="24">
        <v>362584</v>
      </c>
      <c r="L36" s="95">
        <f t="shared" ref="L36:L37" si="43">M36+N36+O36</f>
        <v>201119.4</v>
      </c>
      <c r="M36" s="95">
        <v>0</v>
      </c>
      <c r="N36" s="95">
        <v>0</v>
      </c>
      <c r="O36" s="95">
        <f t="shared" si="23"/>
        <v>201119.4</v>
      </c>
      <c r="P36" s="24">
        <f t="shared" si="40"/>
        <v>201119.4</v>
      </c>
      <c r="Q36" s="24">
        <v>0</v>
      </c>
      <c r="R36" s="24">
        <v>0</v>
      </c>
      <c r="S36" s="24">
        <v>201119.4</v>
      </c>
      <c r="T36" s="24">
        <f t="shared" si="0"/>
        <v>55.468360435099171</v>
      </c>
      <c r="U36" s="24">
        <f t="shared" si="10"/>
        <v>55.468360435099171</v>
      </c>
      <c r="V36" s="24"/>
      <c r="W36" s="24"/>
      <c r="X36" s="24">
        <f>S36/K36*100</f>
        <v>55.468360435099171</v>
      </c>
      <c r="Y36" s="51"/>
    </row>
    <row r="37" spans="1:25" s="1" customFormat="1" ht="60" hidden="1" customHeight="1" x14ac:dyDescent="0.3">
      <c r="A37" s="78" t="s">
        <v>297</v>
      </c>
      <c r="B37" s="87" t="s">
        <v>145</v>
      </c>
      <c r="C37" s="22" t="s">
        <v>3</v>
      </c>
      <c r="D37" s="24">
        <f t="shared" si="41"/>
        <v>5863416</v>
      </c>
      <c r="E37" s="24">
        <v>0</v>
      </c>
      <c r="F37" s="24">
        <v>0</v>
      </c>
      <c r="G37" s="24">
        <v>5863416</v>
      </c>
      <c r="H37" s="24">
        <f t="shared" si="42"/>
        <v>4440116</v>
      </c>
      <c r="I37" s="24">
        <v>0</v>
      </c>
      <c r="J37" s="24">
        <v>0</v>
      </c>
      <c r="K37" s="24">
        <v>4440116</v>
      </c>
      <c r="L37" s="95">
        <f t="shared" si="43"/>
        <v>2771817.18</v>
      </c>
      <c r="M37" s="95">
        <v>0</v>
      </c>
      <c r="N37" s="95">
        <v>0</v>
      </c>
      <c r="O37" s="95">
        <f t="shared" si="23"/>
        <v>2771817.18</v>
      </c>
      <c r="P37" s="24">
        <f t="shared" si="40"/>
        <v>2771817.18</v>
      </c>
      <c r="Q37" s="24">
        <v>0</v>
      </c>
      <c r="R37" s="24">
        <v>0</v>
      </c>
      <c r="S37" s="24">
        <v>2771817.18</v>
      </c>
      <c r="T37" s="24">
        <f t="shared" si="0"/>
        <v>62.426683897447731</v>
      </c>
      <c r="U37" s="24">
        <f t="shared" si="10"/>
        <v>62.426683897447731</v>
      </c>
      <c r="V37" s="24"/>
      <c r="W37" s="24"/>
      <c r="X37" s="24">
        <f>S37/K37*100</f>
        <v>62.426683897447731</v>
      </c>
      <c r="Y37" s="51"/>
    </row>
    <row r="38" spans="1:25" s="1" customFormat="1" ht="63.75" hidden="1" customHeight="1" x14ac:dyDescent="0.3">
      <c r="A38" s="78" t="s">
        <v>147</v>
      </c>
      <c r="B38" s="87" t="s">
        <v>49</v>
      </c>
      <c r="C38" s="22" t="s">
        <v>3</v>
      </c>
      <c r="D38" s="24">
        <f t="shared" si="41"/>
        <v>176872050</v>
      </c>
      <c r="E38" s="24">
        <v>0</v>
      </c>
      <c r="F38" s="24">
        <v>0</v>
      </c>
      <c r="G38" s="24">
        <f>148872050+28000000</f>
        <v>176872050</v>
      </c>
      <c r="H38" s="24">
        <f>I38+J38+K38</f>
        <v>148872050</v>
      </c>
      <c r="I38" s="24">
        <v>0</v>
      </c>
      <c r="J38" s="24">
        <v>0</v>
      </c>
      <c r="K38" s="24">
        <v>148872050</v>
      </c>
      <c r="L38" s="95">
        <f t="shared" si="38"/>
        <v>95858661.719999999</v>
      </c>
      <c r="M38" s="95">
        <v>0</v>
      </c>
      <c r="N38" s="95">
        <v>0</v>
      </c>
      <c r="O38" s="95">
        <f t="shared" si="23"/>
        <v>95858661.719999999</v>
      </c>
      <c r="P38" s="24">
        <f t="shared" ref="P38:P39" si="44">Q38+S38</f>
        <v>95858661.719999999</v>
      </c>
      <c r="Q38" s="24">
        <v>0</v>
      </c>
      <c r="R38" s="24">
        <v>0</v>
      </c>
      <c r="S38" s="24">
        <v>95858661.719999999</v>
      </c>
      <c r="T38" s="24">
        <f t="shared" si="0"/>
        <v>64.389965557671829</v>
      </c>
      <c r="U38" s="24">
        <f t="shared" si="10"/>
        <v>64.389965557671829</v>
      </c>
      <c r="V38" s="24"/>
      <c r="W38" s="24"/>
      <c r="X38" s="24">
        <f>S38/K38*100</f>
        <v>64.389965557671829</v>
      </c>
      <c r="Y38" s="51"/>
    </row>
    <row r="39" spans="1:25" s="1" customFormat="1" ht="63.75" hidden="1" customHeight="1" x14ac:dyDescent="0.3">
      <c r="A39" s="78" t="s">
        <v>302</v>
      </c>
      <c r="B39" s="87" t="s">
        <v>187</v>
      </c>
      <c r="C39" s="22" t="s">
        <v>280</v>
      </c>
      <c r="D39" s="24">
        <f t="shared" si="41"/>
        <v>98865</v>
      </c>
      <c r="E39" s="24">
        <v>0</v>
      </c>
      <c r="F39" s="24">
        <v>0</v>
      </c>
      <c r="G39" s="24">
        <v>98865</v>
      </c>
      <c r="H39" s="24">
        <f>I39+J39+K39</f>
        <v>98865</v>
      </c>
      <c r="I39" s="24">
        <v>0</v>
      </c>
      <c r="J39" s="24">
        <v>0</v>
      </c>
      <c r="K39" s="24">
        <v>98865</v>
      </c>
      <c r="L39" s="95"/>
      <c r="M39" s="95"/>
      <c r="N39" s="95"/>
      <c r="O39" s="95"/>
      <c r="P39" s="24">
        <f t="shared" si="44"/>
        <v>0</v>
      </c>
      <c r="Q39" s="24">
        <v>0</v>
      </c>
      <c r="R39" s="24">
        <v>0</v>
      </c>
      <c r="S39" s="24">
        <v>0</v>
      </c>
      <c r="T39" s="24">
        <f t="shared" si="0"/>
        <v>0</v>
      </c>
      <c r="U39" s="109">
        <f t="shared" si="10"/>
        <v>0</v>
      </c>
      <c r="V39" s="109"/>
      <c r="W39" s="109"/>
      <c r="X39" s="109"/>
      <c r="Y39" s="110"/>
    </row>
    <row r="40" spans="1:25" s="60" customFormat="1" ht="18.75" hidden="1" customHeight="1" x14ac:dyDescent="0.25">
      <c r="A40" s="152" t="s">
        <v>148</v>
      </c>
      <c r="B40" s="153"/>
      <c r="C40" s="154"/>
      <c r="D40" s="59" t="e">
        <f>D30+D7</f>
        <v>#REF!</v>
      </c>
      <c r="E40" s="59" t="e">
        <f>E30+E7</f>
        <v>#REF!</v>
      </c>
      <c r="F40" s="59" t="e">
        <f>F30+F7</f>
        <v>#REF!</v>
      </c>
      <c r="G40" s="59" t="e">
        <f>G30+G7</f>
        <v>#REF!</v>
      </c>
      <c r="H40" s="59" t="e">
        <f>H30+H7</f>
        <v>#REF!</v>
      </c>
      <c r="I40" s="59" t="e">
        <f>I30+I7</f>
        <v>#REF!</v>
      </c>
      <c r="J40" s="59" t="e">
        <f>J30+J7</f>
        <v>#REF!</v>
      </c>
      <c r="K40" s="59" t="e">
        <f>K30+K7</f>
        <v>#REF!</v>
      </c>
      <c r="L40" s="104" t="e">
        <f>L30+L7</f>
        <v>#REF!</v>
      </c>
      <c r="M40" s="104" t="e">
        <f>M30+M7</f>
        <v>#REF!</v>
      </c>
      <c r="N40" s="104" t="e">
        <f>N30+N7</f>
        <v>#REF!</v>
      </c>
      <c r="O40" s="104" t="e">
        <f>O30+O7</f>
        <v>#REF!</v>
      </c>
      <c r="P40" s="59" t="e">
        <f>P30+P7</f>
        <v>#REF!</v>
      </c>
      <c r="Q40" s="59" t="e">
        <f>Q30+Q7</f>
        <v>#REF!</v>
      </c>
      <c r="R40" s="59" t="e">
        <f>R30+R7</f>
        <v>#REF!</v>
      </c>
      <c r="S40" s="59" t="e">
        <f>S30+S7</f>
        <v>#REF!</v>
      </c>
      <c r="T40" s="24" t="e">
        <f t="shared" ref="T40:T45" si="45">P40/H40*100</f>
        <v>#REF!</v>
      </c>
      <c r="U40" s="51" t="e">
        <f>P40/H40*100</f>
        <v>#REF!</v>
      </c>
      <c r="V40" s="51" t="e">
        <f>Q40/I40*100</f>
        <v>#REF!</v>
      </c>
      <c r="W40" s="51"/>
      <c r="X40" s="51" t="e">
        <f>S40/K40*100</f>
        <v>#REF!</v>
      </c>
      <c r="Y40" s="51" t="e">
        <f t="shared" si="2"/>
        <v>#REF!</v>
      </c>
    </row>
    <row r="41" spans="1:25" s="52" customFormat="1" ht="18.75" hidden="1" customHeight="1" x14ac:dyDescent="0.3">
      <c r="A41" s="137" t="s">
        <v>11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</row>
    <row r="42" spans="1:25" s="52" customFormat="1" ht="45.75" hidden="1" customHeight="1" x14ac:dyDescent="0.3">
      <c r="A42" s="53" t="s">
        <v>91</v>
      </c>
      <c r="B42" s="146" t="s">
        <v>26</v>
      </c>
      <c r="C42" s="147"/>
      <c r="D42" s="54">
        <f>SUM(D43:D45)</f>
        <v>72357686</v>
      </c>
      <c r="E42" s="54">
        <f t="shared" ref="E42:G42" si="46">SUM(E43:E45)</f>
        <v>0</v>
      </c>
      <c r="F42" s="54">
        <f t="shared" si="46"/>
        <v>0</v>
      </c>
      <c r="G42" s="54">
        <f t="shared" si="46"/>
        <v>72357686</v>
      </c>
      <c r="H42" s="54">
        <f t="shared" ref="H42:S42" si="47">SUM(H43:H45)</f>
        <v>62234887</v>
      </c>
      <c r="I42" s="54">
        <f t="shared" si="47"/>
        <v>0</v>
      </c>
      <c r="J42" s="54">
        <f t="shared" si="47"/>
        <v>0</v>
      </c>
      <c r="K42" s="54">
        <f>SUM(K43:K45)</f>
        <v>62234887</v>
      </c>
      <c r="L42" s="92">
        <f t="shared" si="47"/>
        <v>42672593.689999998</v>
      </c>
      <c r="M42" s="92">
        <f t="shared" si="47"/>
        <v>0</v>
      </c>
      <c r="N42" s="92">
        <f t="shared" si="47"/>
        <v>0</v>
      </c>
      <c r="O42" s="92">
        <f t="shared" si="47"/>
        <v>42672593.689999998</v>
      </c>
      <c r="P42" s="54">
        <f t="shared" si="47"/>
        <v>42672593.689999998</v>
      </c>
      <c r="Q42" s="54">
        <f t="shared" si="47"/>
        <v>0</v>
      </c>
      <c r="R42" s="54">
        <f t="shared" si="47"/>
        <v>0</v>
      </c>
      <c r="S42" s="54">
        <f t="shared" si="47"/>
        <v>42672593.689999998</v>
      </c>
      <c r="T42" s="24">
        <f t="shared" si="45"/>
        <v>68.566997944416613</v>
      </c>
      <c r="U42" s="51">
        <f>P42/H42*100</f>
        <v>68.566997944416613</v>
      </c>
      <c r="V42" s="51"/>
      <c r="W42" s="51"/>
      <c r="X42" s="51">
        <f>S42/K42*100</f>
        <v>68.566997944416613</v>
      </c>
      <c r="Y42" s="51"/>
    </row>
    <row r="43" spans="1:25" s="52" customFormat="1" ht="46.5" hidden="1" customHeight="1" x14ac:dyDescent="0.3">
      <c r="A43" s="78" t="s">
        <v>92</v>
      </c>
      <c r="B43" s="87" t="s">
        <v>240</v>
      </c>
      <c r="C43" s="61" t="s">
        <v>279</v>
      </c>
      <c r="D43" s="23">
        <f>SUM(E43:G43)</f>
        <v>5841987</v>
      </c>
      <c r="E43" s="23">
        <v>0</v>
      </c>
      <c r="F43" s="23">
        <v>0</v>
      </c>
      <c r="G43" s="24">
        <v>5841987</v>
      </c>
      <c r="H43" s="24">
        <f>I43+J43+K43</f>
        <v>4653525</v>
      </c>
      <c r="I43" s="24">
        <v>0</v>
      </c>
      <c r="J43" s="24">
        <v>0</v>
      </c>
      <c r="K43" s="24">
        <v>4653525</v>
      </c>
      <c r="L43" s="95">
        <f>M43+N43+O43</f>
        <v>1615426.92</v>
      </c>
      <c r="M43" s="94">
        <v>0</v>
      </c>
      <c r="N43" s="94">
        <v>0</v>
      </c>
      <c r="O43" s="94">
        <f>S43</f>
        <v>1615426.92</v>
      </c>
      <c r="P43" s="23">
        <f>Q43+S43</f>
        <v>1615426.92</v>
      </c>
      <c r="Q43" s="23">
        <v>0</v>
      </c>
      <c r="R43" s="23">
        <v>0</v>
      </c>
      <c r="S43" s="23">
        <v>1615426.92</v>
      </c>
      <c r="T43" s="24">
        <f t="shared" si="45"/>
        <v>34.714048382677646</v>
      </c>
      <c r="U43" s="109">
        <f t="shared" ref="U43:U45" si="48">P43/H43*100</f>
        <v>34.714048382677646</v>
      </c>
      <c r="V43" s="109"/>
      <c r="W43" s="109"/>
      <c r="X43" s="109">
        <f t="shared" ref="X43:X45" si="49">S43/K43*100</f>
        <v>34.714048382677646</v>
      </c>
      <c r="Y43" s="110"/>
    </row>
    <row r="44" spans="1:25" s="52" customFormat="1" ht="37.5" hidden="1" customHeight="1" x14ac:dyDescent="0.3">
      <c r="A44" s="78" t="s">
        <v>93</v>
      </c>
      <c r="B44" s="87" t="s">
        <v>241</v>
      </c>
      <c r="C44" s="61" t="s">
        <v>279</v>
      </c>
      <c r="D44" s="23">
        <f t="shared" ref="D44:D45" si="50">SUM(E44:G44)</f>
        <v>56248878</v>
      </c>
      <c r="E44" s="23">
        <v>0</v>
      </c>
      <c r="F44" s="23">
        <v>0</v>
      </c>
      <c r="G44" s="24">
        <v>56248878</v>
      </c>
      <c r="H44" s="24">
        <f>I44+J44+K44</f>
        <v>47314541</v>
      </c>
      <c r="I44" s="24">
        <v>0</v>
      </c>
      <c r="J44" s="24">
        <v>0</v>
      </c>
      <c r="K44" s="24">
        <v>47314541</v>
      </c>
      <c r="L44" s="95">
        <f t="shared" ref="L44:L45" si="51">M44+N44+O44</f>
        <v>38856459.479999997</v>
      </c>
      <c r="M44" s="94">
        <v>0</v>
      </c>
      <c r="N44" s="94">
        <v>0</v>
      </c>
      <c r="O44" s="94">
        <f t="shared" ref="O44:O45" si="52">S44</f>
        <v>38856459.479999997</v>
      </c>
      <c r="P44" s="23">
        <f t="shared" ref="P44:P45" si="53">Q44+S44</f>
        <v>38856459.479999997</v>
      </c>
      <c r="Q44" s="23">
        <v>0</v>
      </c>
      <c r="R44" s="23">
        <v>0</v>
      </c>
      <c r="S44" s="23">
        <v>38856459.479999997</v>
      </c>
      <c r="T44" s="24">
        <f t="shared" si="45"/>
        <v>82.123716427894749</v>
      </c>
      <c r="U44" s="24">
        <f t="shared" si="48"/>
        <v>82.123716427894749</v>
      </c>
      <c r="V44" s="24"/>
      <c r="W44" s="24"/>
      <c r="X44" s="24">
        <f t="shared" si="49"/>
        <v>82.123716427894749</v>
      </c>
      <c r="Y44" s="51"/>
    </row>
    <row r="45" spans="1:25" s="52" customFormat="1" ht="80.25" hidden="1" customHeight="1" x14ac:dyDescent="0.3">
      <c r="A45" s="78" t="s">
        <v>94</v>
      </c>
      <c r="B45" s="87" t="s">
        <v>242</v>
      </c>
      <c r="C45" s="61" t="s">
        <v>280</v>
      </c>
      <c r="D45" s="23">
        <f t="shared" si="50"/>
        <v>10266821</v>
      </c>
      <c r="E45" s="23">
        <v>0</v>
      </c>
      <c r="F45" s="23">
        <v>0</v>
      </c>
      <c r="G45" s="24">
        <v>10266821</v>
      </c>
      <c r="H45" s="24">
        <f>I45+J45+K45</f>
        <v>10266821</v>
      </c>
      <c r="I45" s="24">
        <v>0</v>
      </c>
      <c r="J45" s="24">
        <v>0</v>
      </c>
      <c r="K45" s="24">
        <v>10266821</v>
      </c>
      <c r="L45" s="95">
        <f t="shared" si="51"/>
        <v>2200707.29</v>
      </c>
      <c r="M45" s="94"/>
      <c r="N45" s="94">
        <v>0</v>
      </c>
      <c r="O45" s="94">
        <f t="shared" si="52"/>
        <v>2200707.29</v>
      </c>
      <c r="P45" s="23">
        <f t="shared" si="53"/>
        <v>2200707.29</v>
      </c>
      <c r="Q45" s="23">
        <v>0</v>
      </c>
      <c r="R45" s="23">
        <v>0</v>
      </c>
      <c r="S45" s="23">
        <v>2200707.29</v>
      </c>
      <c r="T45" s="24">
        <f t="shared" si="45"/>
        <v>21.435138393861159</v>
      </c>
      <c r="U45" s="109">
        <f t="shared" si="48"/>
        <v>21.435138393861159</v>
      </c>
      <c r="V45" s="109"/>
      <c r="W45" s="109"/>
      <c r="X45" s="109">
        <f t="shared" si="49"/>
        <v>21.435138393861159</v>
      </c>
      <c r="Y45" s="110"/>
    </row>
    <row r="46" spans="1:25" s="52" customFormat="1" ht="24.75" hidden="1" customHeight="1" x14ac:dyDescent="0.3">
      <c r="A46" s="137" t="s">
        <v>10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</row>
    <row r="47" spans="1:25" s="52" customFormat="1" ht="68.25" hidden="1" customHeight="1" x14ac:dyDescent="0.3">
      <c r="A47" s="53" t="s">
        <v>95</v>
      </c>
      <c r="B47" s="150" t="s">
        <v>27</v>
      </c>
      <c r="C47" s="151"/>
      <c r="D47" s="54">
        <f t="shared" ref="D47" si="54">D48+D50</f>
        <v>58394700</v>
      </c>
      <c r="E47" s="54">
        <f t="shared" ref="E47:S47" si="55">E48+E50</f>
        <v>0</v>
      </c>
      <c r="F47" s="54">
        <f t="shared" si="55"/>
        <v>0</v>
      </c>
      <c r="G47" s="54">
        <f t="shared" si="55"/>
        <v>58394700</v>
      </c>
      <c r="H47" s="54">
        <f t="shared" si="55"/>
        <v>47157575</v>
      </c>
      <c r="I47" s="54">
        <f t="shared" si="55"/>
        <v>0</v>
      </c>
      <c r="J47" s="54">
        <f t="shared" si="55"/>
        <v>0</v>
      </c>
      <c r="K47" s="54">
        <f t="shared" si="55"/>
        <v>47157575</v>
      </c>
      <c r="L47" s="92">
        <f t="shared" si="55"/>
        <v>37523220.450000003</v>
      </c>
      <c r="M47" s="92">
        <f t="shared" si="55"/>
        <v>0</v>
      </c>
      <c r="N47" s="92">
        <f t="shared" si="55"/>
        <v>0</v>
      </c>
      <c r="O47" s="92">
        <f t="shared" si="55"/>
        <v>37523220.450000003</v>
      </c>
      <c r="P47" s="54">
        <f t="shared" si="55"/>
        <v>37523220.450000003</v>
      </c>
      <c r="Q47" s="54">
        <f t="shared" si="55"/>
        <v>0</v>
      </c>
      <c r="R47" s="54">
        <f t="shared" si="55"/>
        <v>0</v>
      </c>
      <c r="S47" s="54">
        <f t="shared" si="55"/>
        <v>37523220.450000003</v>
      </c>
      <c r="T47" s="24">
        <f t="shared" ref="T47:T49" si="56">P47/H47*100</f>
        <v>79.569868573606684</v>
      </c>
      <c r="U47" s="51">
        <f>P47/H47*100</f>
        <v>79.569868573606684</v>
      </c>
      <c r="V47" s="51"/>
      <c r="W47" s="51"/>
      <c r="X47" s="51">
        <f>S47/K47*100</f>
        <v>79.569868573606684</v>
      </c>
      <c r="Y47" s="51"/>
    </row>
    <row r="48" spans="1:25" s="52" customFormat="1" ht="72.75" hidden="1" customHeight="1" x14ac:dyDescent="0.3">
      <c r="A48" s="53" t="s">
        <v>96</v>
      </c>
      <c r="B48" s="62" t="s">
        <v>65</v>
      </c>
      <c r="C48" s="61"/>
      <c r="D48" s="54">
        <f>D49</f>
        <v>55894700</v>
      </c>
      <c r="E48" s="54">
        <f t="shared" ref="E48:K48" si="57">E49</f>
        <v>0</v>
      </c>
      <c r="F48" s="54">
        <f t="shared" si="57"/>
        <v>0</v>
      </c>
      <c r="G48" s="54">
        <f t="shared" si="57"/>
        <v>55894700</v>
      </c>
      <c r="H48" s="54">
        <f t="shared" si="57"/>
        <v>47157575</v>
      </c>
      <c r="I48" s="54">
        <f t="shared" si="57"/>
        <v>0</v>
      </c>
      <c r="J48" s="54">
        <f t="shared" si="57"/>
        <v>0</v>
      </c>
      <c r="K48" s="54">
        <f t="shared" si="57"/>
        <v>47157575</v>
      </c>
      <c r="L48" s="92">
        <f>L49</f>
        <v>37523220.450000003</v>
      </c>
      <c r="M48" s="92">
        <f t="shared" ref="M48:O48" si="58">M49</f>
        <v>0</v>
      </c>
      <c r="N48" s="92">
        <f t="shared" si="58"/>
        <v>0</v>
      </c>
      <c r="O48" s="92">
        <f t="shared" si="58"/>
        <v>37523220.450000003</v>
      </c>
      <c r="P48" s="54">
        <f t="shared" ref="P48:S48" si="59">P49</f>
        <v>37523220.450000003</v>
      </c>
      <c r="Q48" s="54">
        <f t="shared" si="59"/>
        <v>0</v>
      </c>
      <c r="R48" s="54">
        <f t="shared" si="59"/>
        <v>0</v>
      </c>
      <c r="S48" s="54">
        <f t="shared" si="59"/>
        <v>37523220.450000003</v>
      </c>
      <c r="T48" s="24">
        <f t="shared" si="56"/>
        <v>79.569868573606684</v>
      </c>
      <c r="U48" s="51">
        <f t="shared" ref="U48:U49" si="60">P48/H48*100</f>
        <v>79.569868573606684</v>
      </c>
      <c r="V48" s="51"/>
      <c r="W48" s="51"/>
      <c r="X48" s="51">
        <f t="shared" ref="X48:X49" si="61">S48/K48*100</f>
        <v>79.569868573606684</v>
      </c>
      <c r="Y48" s="51"/>
    </row>
    <row r="49" spans="1:25" s="52" customFormat="1" ht="37.5" hidden="1" customHeight="1" x14ac:dyDescent="0.3">
      <c r="A49" s="78" t="s">
        <v>97</v>
      </c>
      <c r="B49" s="91" t="s">
        <v>61</v>
      </c>
      <c r="C49" s="61" t="s">
        <v>4</v>
      </c>
      <c r="D49" s="23">
        <f>E49+G49</f>
        <v>55894700</v>
      </c>
      <c r="E49" s="23">
        <v>0</v>
      </c>
      <c r="F49" s="23">
        <v>0</v>
      </c>
      <c r="G49" s="23">
        <v>55894700</v>
      </c>
      <c r="H49" s="23">
        <f>I49+J49+K49</f>
        <v>47157575</v>
      </c>
      <c r="I49" s="23">
        <v>0</v>
      </c>
      <c r="J49" s="23">
        <v>0</v>
      </c>
      <c r="K49" s="23">
        <v>47157575</v>
      </c>
      <c r="L49" s="95">
        <f t="shared" ref="L49:L68" si="62">M49+N49+O49</f>
        <v>37523220.450000003</v>
      </c>
      <c r="M49" s="94">
        <v>0</v>
      </c>
      <c r="N49" s="94">
        <v>0</v>
      </c>
      <c r="O49" s="95">
        <f t="shared" ref="O49" si="63">S49</f>
        <v>37523220.450000003</v>
      </c>
      <c r="P49" s="23">
        <f t="shared" ref="P49:P51" si="64">Q49+S49</f>
        <v>37523220.450000003</v>
      </c>
      <c r="Q49" s="23">
        <v>0</v>
      </c>
      <c r="R49" s="23">
        <v>0</v>
      </c>
      <c r="S49" s="23">
        <v>37523220.450000003</v>
      </c>
      <c r="T49" s="24">
        <f t="shared" si="56"/>
        <v>79.569868573606684</v>
      </c>
      <c r="U49" s="24">
        <f t="shared" si="60"/>
        <v>79.569868573606684</v>
      </c>
      <c r="V49" s="24"/>
      <c r="W49" s="24"/>
      <c r="X49" s="24">
        <f t="shared" si="61"/>
        <v>79.569868573606684</v>
      </c>
      <c r="Y49" s="24">
        <f t="shared" ref="Y49" si="65">T49/L49*100</f>
        <v>2.1205500918993397E-4</v>
      </c>
    </row>
    <row r="50" spans="1:25" s="52" customFormat="1" ht="75" hidden="1" customHeight="1" x14ac:dyDescent="0.3">
      <c r="A50" s="53" t="s">
        <v>332</v>
      </c>
      <c r="B50" s="62" t="s">
        <v>68</v>
      </c>
      <c r="C50" s="63"/>
      <c r="D50" s="54">
        <f>D51</f>
        <v>2500000</v>
      </c>
      <c r="E50" s="54">
        <f>E51</f>
        <v>0</v>
      </c>
      <c r="F50" s="54">
        <f>F51</f>
        <v>0</v>
      </c>
      <c r="G50" s="54">
        <f>G51</f>
        <v>2500000</v>
      </c>
      <c r="H50" s="23">
        <f t="shared" ref="H50:H51" si="66">I50+J50+K50</f>
        <v>0</v>
      </c>
      <c r="I50" s="54">
        <v>0</v>
      </c>
      <c r="J50" s="54">
        <v>0</v>
      </c>
      <c r="K50" s="54">
        <v>0</v>
      </c>
      <c r="L50" s="92">
        <f t="shared" ref="L50:S50" si="67">L51</f>
        <v>0</v>
      </c>
      <c r="M50" s="92">
        <f t="shared" si="67"/>
        <v>0</v>
      </c>
      <c r="N50" s="92">
        <f t="shared" si="67"/>
        <v>0</v>
      </c>
      <c r="O50" s="92">
        <f t="shared" si="67"/>
        <v>0</v>
      </c>
      <c r="P50" s="54">
        <f t="shared" si="67"/>
        <v>0</v>
      </c>
      <c r="Q50" s="54">
        <f t="shared" si="67"/>
        <v>0</v>
      </c>
      <c r="R50" s="54">
        <f t="shared" si="67"/>
        <v>0</v>
      </c>
      <c r="S50" s="54">
        <f t="shared" si="67"/>
        <v>0</v>
      </c>
      <c r="T50" s="24"/>
      <c r="U50" s="24">
        <f>Q50/D50*100</f>
        <v>0</v>
      </c>
      <c r="V50" s="51"/>
      <c r="W50" s="51"/>
      <c r="X50" s="51"/>
      <c r="Y50" s="51"/>
    </row>
    <row r="51" spans="1:25" s="52" customFormat="1" ht="56.25" hidden="1" customHeight="1" x14ac:dyDescent="0.3">
      <c r="A51" s="53" t="s">
        <v>333</v>
      </c>
      <c r="B51" s="91" t="s">
        <v>255</v>
      </c>
      <c r="C51" s="61" t="s">
        <v>4</v>
      </c>
      <c r="D51" s="23">
        <f>E51+G51</f>
        <v>2500000</v>
      </c>
      <c r="E51" s="23">
        <v>0</v>
      </c>
      <c r="F51" s="23">
        <v>0</v>
      </c>
      <c r="G51" s="23">
        <v>2500000</v>
      </c>
      <c r="H51" s="23">
        <f t="shared" si="66"/>
        <v>0</v>
      </c>
      <c r="I51" s="23">
        <v>0</v>
      </c>
      <c r="J51" s="23">
        <v>0</v>
      </c>
      <c r="K51" s="23">
        <v>0</v>
      </c>
      <c r="L51" s="95">
        <f t="shared" si="62"/>
        <v>0</v>
      </c>
      <c r="M51" s="94">
        <v>0</v>
      </c>
      <c r="N51" s="94">
        <v>0</v>
      </c>
      <c r="O51" s="94">
        <f t="shared" ref="O51" si="68">S51</f>
        <v>0</v>
      </c>
      <c r="P51" s="23">
        <f t="shared" si="64"/>
        <v>0</v>
      </c>
      <c r="Q51" s="24">
        <v>0</v>
      </c>
      <c r="R51" s="24">
        <v>0</v>
      </c>
      <c r="S51" s="24">
        <v>0</v>
      </c>
      <c r="T51" s="24"/>
      <c r="U51" s="109">
        <f>Q51/D51*100</f>
        <v>0</v>
      </c>
      <c r="V51" s="110"/>
      <c r="W51" s="110"/>
      <c r="X51" s="109"/>
      <c r="Y51" s="110"/>
    </row>
    <row r="52" spans="1:25" s="64" customFormat="1" hidden="1" x14ac:dyDescent="0.3">
      <c r="A52" s="137" t="s">
        <v>12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</row>
    <row r="53" spans="1:25" s="1" customFormat="1" ht="49.5" hidden="1" customHeight="1" x14ac:dyDescent="0.3">
      <c r="A53" s="53" t="s">
        <v>45</v>
      </c>
      <c r="B53" s="135" t="s">
        <v>28</v>
      </c>
      <c r="C53" s="135"/>
      <c r="D53" s="57">
        <f t="shared" ref="D53:S53" si="69">D54+D64</f>
        <v>488291066</v>
      </c>
      <c r="E53" s="57">
        <f t="shared" si="69"/>
        <v>25521071</v>
      </c>
      <c r="F53" s="57">
        <f t="shared" si="69"/>
        <v>0</v>
      </c>
      <c r="G53" s="57">
        <f t="shared" si="69"/>
        <v>462769995</v>
      </c>
      <c r="H53" s="57">
        <f t="shared" si="69"/>
        <v>372560415</v>
      </c>
      <c r="I53" s="57">
        <f t="shared" si="69"/>
        <v>23343019</v>
      </c>
      <c r="J53" s="57">
        <f t="shared" si="69"/>
        <v>0</v>
      </c>
      <c r="K53" s="57">
        <f t="shared" si="69"/>
        <v>349217396</v>
      </c>
      <c r="L53" s="96" t="e">
        <f t="shared" si="69"/>
        <v>#REF!</v>
      </c>
      <c r="M53" s="96">
        <f t="shared" si="69"/>
        <v>17902784</v>
      </c>
      <c r="N53" s="96">
        <f t="shared" si="69"/>
        <v>0</v>
      </c>
      <c r="O53" s="96" t="e">
        <f t="shared" si="69"/>
        <v>#REF!</v>
      </c>
      <c r="P53" s="57">
        <f t="shared" si="69"/>
        <v>333000126.64000005</v>
      </c>
      <c r="Q53" s="57">
        <f t="shared" si="69"/>
        <v>16033322</v>
      </c>
      <c r="R53" s="57">
        <f t="shared" si="69"/>
        <v>0</v>
      </c>
      <c r="S53" s="57">
        <f t="shared" si="69"/>
        <v>316966804.64000005</v>
      </c>
      <c r="T53" s="24">
        <f t="shared" ref="T53:T58" si="70">P53/H53*100</f>
        <v>89.381510550443224</v>
      </c>
      <c r="U53" s="51">
        <f>P53/D53*100</f>
        <v>68.19705495901907</v>
      </c>
      <c r="V53" s="51">
        <f>Q53/E53*100</f>
        <v>62.823860330939873</v>
      </c>
      <c r="W53" s="51"/>
      <c r="X53" s="51">
        <f t="shared" ref="X53:X61" si="71">S53/G53*100</f>
        <v>68.49337858216154</v>
      </c>
      <c r="Y53" s="51">
        <f>U53/H53*100</f>
        <v>1.8304965372936646E-5</v>
      </c>
    </row>
    <row r="54" spans="1:25" s="1" customFormat="1" ht="75" hidden="1" x14ac:dyDescent="0.3">
      <c r="A54" s="53" t="s">
        <v>20</v>
      </c>
      <c r="B54" s="62" t="s">
        <v>70</v>
      </c>
      <c r="C54" s="62"/>
      <c r="D54" s="57">
        <f>SUM(D55:D63)</f>
        <v>465567817</v>
      </c>
      <c r="E54" s="57">
        <f t="shared" ref="E54:G54" si="72">SUM(E55:E63)</f>
        <v>22947071</v>
      </c>
      <c r="F54" s="57">
        <f t="shared" si="72"/>
        <v>0</v>
      </c>
      <c r="G54" s="57">
        <f t="shared" si="72"/>
        <v>442620746</v>
      </c>
      <c r="H54" s="57">
        <f t="shared" ref="H54:S54" si="73">SUM(H55:H63)</f>
        <v>355104471</v>
      </c>
      <c r="I54" s="57">
        <f t="shared" si="73"/>
        <v>20769019</v>
      </c>
      <c r="J54" s="57">
        <f t="shared" si="73"/>
        <v>0</v>
      </c>
      <c r="K54" s="57">
        <f t="shared" si="73"/>
        <v>334335452</v>
      </c>
      <c r="L54" s="96">
        <f t="shared" si="73"/>
        <v>322908272.53000003</v>
      </c>
      <c r="M54" s="96">
        <f t="shared" si="73"/>
        <v>17902784</v>
      </c>
      <c r="N54" s="96">
        <f t="shared" si="73"/>
        <v>0</v>
      </c>
      <c r="O54" s="96">
        <f t="shared" si="73"/>
        <v>305005488.53000003</v>
      </c>
      <c r="P54" s="57">
        <f t="shared" si="73"/>
        <v>321038810.53000003</v>
      </c>
      <c r="Q54" s="57">
        <f t="shared" si="73"/>
        <v>16033322</v>
      </c>
      <c r="R54" s="57">
        <f t="shared" si="73"/>
        <v>0</v>
      </c>
      <c r="S54" s="57">
        <f t="shared" si="73"/>
        <v>305005488.53000003</v>
      </c>
      <c r="T54" s="24">
        <f t="shared" si="70"/>
        <v>90.406862415990261</v>
      </c>
      <c r="U54" s="51">
        <f t="shared" ref="U54:U68" si="74">P54/D54*100</f>
        <v>68.956400938254731</v>
      </c>
      <c r="V54" s="51">
        <f t="shared" ref="V54:V68" si="75">Q54/E54*100</f>
        <v>69.870886789865253</v>
      </c>
      <c r="W54" s="51"/>
      <c r="X54" s="51">
        <f t="shared" si="71"/>
        <v>68.908990662177416</v>
      </c>
      <c r="Y54" s="51">
        <f>Q54/M54*100</f>
        <v>89.557702310433953</v>
      </c>
    </row>
    <row r="55" spans="1:25" s="1" customFormat="1" ht="51.75" hidden="1" customHeight="1" x14ac:dyDescent="0.3">
      <c r="A55" s="133" t="s">
        <v>98</v>
      </c>
      <c r="B55" s="131" t="s">
        <v>163</v>
      </c>
      <c r="C55" s="22" t="s">
        <v>5</v>
      </c>
      <c r="D55" s="23">
        <f>SUM(E55:G55)</f>
        <v>299170</v>
      </c>
      <c r="E55" s="23">
        <v>0</v>
      </c>
      <c r="F55" s="23">
        <v>0</v>
      </c>
      <c r="G55" s="23">
        <v>299170</v>
      </c>
      <c r="H55" s="23">
        <f t="shared" ref="H55:H60" si="76">I55+J55+K55</f>
        <v>276070</v>
      </c>
      <c r="I55" s="23">
        <v>0</v>
      </c>
      <c r="J55" s="23">
        <v>0</v>
      </c>
      <c r="K55" s="23">
        <v>276070</v>
      </c>
      <c r="L55" s="95">
        <f t="shared" si="62"/>
        <v>141100</v>
      </c>
      <c r="M55" s="94">
        <v>0</v>
      </c>
      <c r="N55" s="94">
        <v>0</v>
      </c>
      <c r="O55" s="94">
        <f t="shared" ref="O55:O63" si="77">S55</f>
        <v>141100</v>
      </c>
      <c r="P55" s="24">
        <f t="shared" ref="P55:P59" si="78">SUM(Q55:S55)</f>
        <v>141100</v>
      </c>
      <c r="Q55" s="24">
        <v>0</v>
      </c>
      <c r="R55" s="24">
        <v>0</v>
      </c>
      <c r="S55" s="24">
        <v>141100</v>
      </c>
      <c r="T55" s="24">
        <f t="shared" si="70"/>
        <v>51.110225667403199</v>
      </c>
      <c r="U55" s="109">
        <f t="shared" si="74"/>
        <v>47.163819901728118</v>
      </c>
      <c r="V55" s="110" t="e">
        <f t="shared" si="75"/>
        <v>#DIV/0!</v>
      </c>
      <c r="W55" s="109"/>
      <c r="X55" s="110">
        <f t="shared" si="71"/>
        <v>47.163819901728118</v>
      </c>
      <c r="Y55" s="110"/>
    </row>
    <row r="56" spans="1:25" s="1" customFormat="1" ht="39.75" hidden="1" customHeight="1" x14ac:dyDescent="0.3">
      <c r="A56" s="134"/>
      <c r="B56" s="132"/>
      <c r="C56" s="22" t="s">
        <v>6</v>
      </c>
      <c r="D56" s="23">
        <f t="shared" ref="D56:D63" si="79">SUM(E56:G56)</f>
        <v>1823079</v>
      </c>
      <c r="E56" s="23">
        <v>0</v>
      </c>
      <c r="F56" s="23">
        <v>0</v>
      </c>
      <c r="G56" s="23">
        <v>1823079</v>
      </c>
      <c r="H56" s="23">
        <f t="shared" si="76"/>
        <v>1557254</v>
      </c>
      <c r="I56" s="23">
        <v>0</v>
      </c>
      <c r="J56" s="23">
        <v>0</v>
      </c>
      <c r="K56" s="23">
        <v>1557254</v>
      </c>
      <c r="L56" s="95"/>
      <c r="M56" s="94"/>
      <c r="N56" s="94"/>
      <c r="O56" s="94"/>
      <c r="P56" s="24">
        <f t="shared" si="78"/>
        <v>0</v>
      </c>
      <c r="Q56" s="24">
        <v>0</v>
      </c>
      <c r="R56" s="24">
        <v>0</v>
      </c>
      <c r="S56" s="24">
        <v>0</v>
      </c>
      <c r="T56" s="24">
        <f t="shared" si="70"/>
        <v>0</v>
      </c>
      <c r="U56" s="109">
        <f t="shared" si="74"/>
        <v>0</v>
      </c>
      <c r="V56" s="110" t="e">
        <f t="shared" si="75"/>
        <v>#DIV/0!</v>
      </c>
      <c r="W56" s="109"/>
      <c r="X56" s="110">
        <f t="shared" si="71"/>
        <v>0</v>
      </c>
      <c r="Y56" s="110"/>
    </row>
    <row r="57" spans="1:25" s="1" customFormat="1" ht="37.5" hidden="1" customHeight="1" x14ac:dyDescent="0.3">
      <c r="A57" s="78" t="s">
        <v>99</v>
      </c>
      <c r="B57" s="91" t="s">
        <v>71</v>
      </c>
      <c r="C57" s="22" t="s">
        <v>6</v>
      </c>
      <c r="D57" s="23">
        <f t="shared" si="79"/>
        <v>452460</v>
      </c>
      <c r="E57" s="23">
        <v>0</v>
      </c>
      <c r="F57" s="23">
        <v>0</v>
      </c>
      <c r="G57" s="23">
        <v>452460</v>
      </c>
      <c r="H57" s="23">
        <f t="shared" si="76"/>
        <v>452460</v>
      </c>
      <c r="I57" s="23">
        <v>0</v>
      </c>
      <c r="J57" s="23">
        <v>0</v>
      </c>
      <c r="K57" s="23">
        <v>452460</v>
      </c>
      <c r="L57" s="95">
        <f t="shared" si="62"/>
        <v>236153.74</v>
      </c>
      <c r="M57" s="94">
        <v>0</v>
      </c>
      <c r="N57" s="94">
        <v>0</v>
      </c>
      <c r="O57" s="94">
        <f t="shared" si="77"/>
        <v>236153.74</v>
      </c>
      <c r="P57" s="24">
        <f t="shared" si="78"/>
        <v>236153.74</v>
      </c>
      <c r="Q57" s="24">
        <v>0</v>
      </c>
      <c r="R57" s="24">
        <v>0</v>
      </c>
      <c r="S57" s="23">
        <v>236153.74</v>
      </c>
      <c r="T57" s="24">
        <f t="shared" si="70"/>
        <v>52.19328559430668</v>
      </c>
      <c r="U57" s="109">
        <f t="shared" si="74"/>
        <v>52.19328559430668</v>
      </c>
      <c r="V57" s="110" t="e">
        <f t="shared" si="75"/>
        <v>#DIV/0!</v>
      </c>
      <c r="W57" s="109"/>
      <c r="X57" s="110">
        <f t="shared" si="71"/>
        <v>52.19328559430668</v>
      </c>
      <c r="Y57" s="110"/>
    </row>
    <row r="58" spans="1:25" s="1" customFormat="1" ht="81" hidden="1" customHeight="1" x14ac:dyDescent="0.3">
      <c r="A58" s="78" t="s">
        <v>100</v>
      </c>
      <c r="B58" s="91" t="s">
        <v>42</v>
      </c>
      <c r="C58" s="22" t="s">
        <v>6</v>
      </c>
      <c r="D58" s="23">
        <f t="shared" si="79"/>
        <v>2018838</v>
      </c>
      <c r="E58" s="23">
        <v>1413187</v>
      </c>
      <c r="F58" s="23">
        <v>0</v>
      </c>
      <c r="G58" s="23">
        <v>605651</v>
      </c>
      <c r="H58" s="23">
        <f t="shared" si="76"/>
        <v>1549341</v>
      </c>
      <c r="I58" s="23">
        <v>1084539</v>
      </c>
      <c r="J58" s="23">
        <v>0</v>
      </c>
      <c r="K58" s="23">
        <v>464802</v>
      </c>
      <c r="L58" s="95">
        <f t="shared" si="62"/>
        <v>323953</v>
      </c>
      <c r="M58" s="94">
        <v>0</v>
      </c>
      <c r="N58" s="94">
        <v>0</v>
      </c>
      <c r="O58" s="94">
        <f t="shared" si="77"/>
        <v>323953</v>
      </c>
      <c r="P58" s="24">
        <f>SUM(Q58:S58)</f>
        <v>1408491</v>
      </c>
      <c r="Q58" s="24">
        <v>1084538</v>
      </c>
      <c r="R58" s="24">
        <v>0</v>
      </c>
      <c r="S58" s="23">
        <v>323953</v>
      </c>
      <c r="T58" s="24">
        <f t="shared" si="70"/>
        <v>90.90903810071508</v>
      </c>
      <c r="U58" s="109">
        <f t="shared" si="74"/>
        <v>69.76741075806973</v>
      </c>
      <c r="V58" s="109">
        <f t="shared" si="75"/>
        <v>76.744125158241616</v>
      </c>
      <c r="W58" s="109"/>
      <c r="X58" s="109">
        <f t="shared" si="71"/>
        <v>53.488395131849863</v>
      </c>
      <c r="Y58" s="110"/>
    </row>
    <row r="59" spans="1:25" s="1" customFormat="1" ht="77.25" hidden="1" customHeight="1" x14ac:dyDescent="0.3">
      <c r="A59" s="78" t="s">
        <v>101</v>
      </c>
      <c r="B59" s="91" t="s">
        <v>60</v>
      </c>
      <c r="C59" s="22" t="s">
        <v>6</v>
      </c>
      <c r="D59" s="23">
        <f t="shared" si="79"/>
        <v>438510065</v>
      </c>
      <c r="E59" s="23">
        <v>0</v>
      </c>
      <c r="F59" s="23">
        <v>0</v>
      </c>
      <c r="G59" s="23">
        <v>438510065</v>
      </c>
      <c r="H59" s="23">
        <f t="shared" si="76"/>
        <v>330848344</v>
      </c>
      <c r="I59" s="23">
        <v>0</v>
      </c>
      <c r="J59" s="23">
        <v>0</v>
      </c>
      <c r="K59" s="23">
        <v>330848344</v>
      </c>
      <c r="L59" s="95">
        <f t="shared" si="62"/>
        <v>303634465.79000002</v>
      </c>
      <c r="M59" s="94">
        <v>0</v>
      </c>
      <c r="N59" s="94">
        <v>0</v>
      </c>
      <c r="O59" s="94">
        <f t="shared" si="77"/>
        <v>303634465.79000002</v>
      </c>
      <c r="P59" s="24">
        <f t="shared" si="78"/>
        <v>303634465.79000002</v>
      </c>
      <c r="Q59" s="24">
        <v>0</v>
      </c>
      <c r="R59" s="24">
        <v>0</v>
      </c>
      <c r="S59" s="24">
        <v>303634465.79000002</v>
      </c>
      <c r="T59" s="24">
        <f t="shared" ref="T59:T61" si="80">P59/H59*100</f>
        <v>91.774515815620944</v>
      </c>
      <c r="U59" s="109">
        <f t="shared" si="74"/>
        <v>69.242302520467803</v>
      </c>
      <c r="V59" s="109" t="e">
        <f t="shared" si="75"/>
        <v>#DIV/0!</v>
      </c>
      <c r="W59" s="109"/>
      <c r="X59" s="109">
        <f t="shared" si="71"/>
        <v>69.242302520467803</v>
      </c>
      <c r="Y59" s="110"/>
    </row>
    <row r="60" spans="1:25" s="1" customFormat="1" ht="207" hidden="1" customHeight="1" x14ac:dyDescent="0.3">
      <c r="A60" s="78" t="s">
        <v>102</v>
      </c>
      <c r="B60" s="91" t="s">
        <v>164</v>
      </c>
      <c r="C60" s="22" t="s">
        <v>6</v>
      </c>
      <c r="D60" s="23">
        <f t="shared" si="79"/>
        <v>16397700</v>
      </c>
      <c r="E60" s="23">
        <v>15577800</v>
      </c>
      <c r="F60" s="23">
        <v>0</v>
      </c>
      <c r="G60" s="23">
        <v>819900</v>
      </c>
      <c r="H60" s="23">
        <f t="shared" si="76"/>
        <v>14654497</v>
      </c>
      <c r="I60" s="23">
        <v>14028396</v>
      </c>
      <c r="J60" s="23">
        <v>0</v>
      </c>
      <c r="K60" s="23">
        <v>626101</v>
      </c>
      <c r="L60" s="95">
        <f t="shared" si="62"/>
        <v>13478674</v>
      </c>
      <c r="M60" s="94">
        <v>12902700</v>
      </c>
      <c r="N60" s="94">
        <v>0</v>
      </c>
      <c r="O60" s="94">
        <f t="shared" si="77"/>
        <v>575974</v>
      </c>
      <c r="P60" s="24">
        <f>SUM(Q60:S60)</f>
        <v>13478674</v>
      </c>
      <c r="Q60" s="24">
        <v>12902700</v>
      </c>
      <c r="R60" s="24">
        <v>0</v>
      </c>
      <c r="S60" s="24">
        <v>575974</v>
      </c>
      <c r="T60" s="24">
        <f t="shared" si="80"/>
        <v>91.976367390842555</v>
      </c>
      <c r="U60" s="24">
        <f t="shared" si="74"/>
        <v>82.198564432816795</v>
      </c>
      <c r="V60" s="24">
        <f t="shared" si="75"/>
        <v>82.827485267496044</v>
      </c>
      <c r="W60" s="24"/>
      <c r="X60" s="24">
        <f t="shared" si="71"/>
        <v>70.249298694962803</v>
      </c>
      <c r="Y60" s="24">
        <f t="shared" ref="Y60:Y61" si="81">Q60/M60*100</f>
        <v>100</v>
      </c>
    </row>
    <row r="61" spans="1:25" s="1" customFormat="1" ht="90.75" hidden="1" customHeight="1" x14ac:dyDescent="0.3">
      <c r="A61" s="78" t="s">
        <v>142</v>
      </c>
      <c r="B61" s="91" t="s">
        <v>256</v>
      </c>
      <c r="C61" s="22" t="s">
        <v>6</v>
      </c>
      <c r="D61" s="23">
        <f t="shared" si="79"/>
        <v>2208421</v>
      </c>
      <c r="E61" s="23">
        <v>2098000</v>
      </c>
      <c r="F61" s="23">
        <v>0</v>
      </c>
      <c r="G61" s="23">
        <v>110421</v>
      </c>
      <c r="H61" s="23">
        <f t="shared" ref="H61:H68" si="82">I61+J61+K61</f>
        <v>1908421</v>
      </c>
      <c r="I61" s="23">
        <v>1798000</v>
      </c>
      <c r="J61" s="23">
        <v>0</v>
      </c>
      <c r="K61" s="23">
        <v>110421</v>
      </c>
      <c r="L61" s="95">
        <f t="shared" si="62"/>
        <v>1295842</v>
      </c>
      <c r="M61" s="94">
        <v>1202000</v>
      </c>
      <c r="N61" s="94">
        <v>0</v>
      </c>
      <c r="O61" s="94">
        <f t="shared" si="77"/>
        <v>93842</v>
      </c>
      <c r="P61" s="24">
        <f>SUM(Q61:S61)</f>
        <v>1281842</v>
      </c>
      <c r="Q61" s="24">
        <v>1188000</v>
      </c>
      <c r="R61" s="24">
        <v>0</v>
      </c>
      <c r="S61" s="24">
        <v>93842</v>
      </c>
      <c r="T61" s="24">
        <f t="shared" si="80"/>
        <v>67.167674218634147</v>
      </c>
      <c r="U61" s="109">
        <f t="shared" si="74"/>
        <v>58.043371259374908</v>
      </c>
      <c r="V61" s="109">
        <f t="shared" si="75"/>
        <v>56.625357483317437</v>
      </c>
      <c r="W61" s="109"/>
      <c r="X61" s="109">
        <f t="shared" si="71"/>
        <v>84.985645846351687</v>
      </c>
      <c r="Y61" s="109">
        <f t="shared" si="81"/>
        <v>98.835274542429289</v>
      </c>
    </row>
    <row r="62" spans="1:25" s="1" customFormat="1" ht="75" hidden="1" x14ac:dyDescent="0.3">
      <c r="A62" s="78" t="s">
        <v>281</v>
      </c>
      <c r="B62" s="91" t="s">
        <v>278</v>
      </c>
      <c r="C62" s="22" t="s">
        <v>6</v>
      </c>
      <c r="D62" s="23">
        <f t="shared" si="79"/>
        <v>3798084</v>
      </c>
      <c r="E62" s="23">
        <v>3798084</v>
      </c>
      <c r="F62" s="23">
        <v>0</v>
      </c>
      <c r="G62" s="23">
        <v>0</v>
      </c>
      <c r="H62" s="23">
        <f t="shared" si="82"/>
        <v>3798084</v>
      </c>
      <c r="I62" s="23">
        <v>3798084</v>
      </c>
      <c r="J62" s="23">
        <v>0</v>
      </c>
      <c r="K62" s="23">
        <v>0</v>
      </c>
      <c r="L62" s="95">
        <f t="shared" si="62"/>
        <v>3798084</v>
      </c>
      <c r="M62" s="94">
        <v>3798084</v>
      </c>
      <c r="N62" s="94">
        <v>0</v>
      </c>
      <c r="O62" s="94">
        <f t="shared" si="77"/>
        <v>0</v>
      </c>
      <c r="P62" s="24">
        <f>SUM(Q62:S62)</f>
        <v>858084</v>
      </c>
      <c r="Q62" s="24">
        <v>858084</v>
      </c>
      <c r="R62" s="24">
        <v>0</v>
      </c>
      <c r="S62" s="24">
        <v>0</v>
      </c>
      <c r="T62" s="24">
        <f>P62/H62*100</f>
        <v>22.59254929590815</v>
      </c>
      <c r="U62" s="109">
        <f t="shared" si="74"/>
        <v>22.59254929590815</v>
      </c>
      <c r="V62" s="109">
        <f t="shared" si="75"/>
        <v>22.59254929590815</v>
      </c>
      <c r="W62" s="109"/>
      <c r="X62" s="109"/>
      <c r="Y62" s="109"/>
    </row>
    <row r="63" spans="1:25" s="1" customFormat="1" ht="93.75" hidden="1" x14ac:dyDescent="0.3">
      <c r="A63" s="78" t="s">
        <v>289</v>
      </c>
      <c r="B63" s="91" t="s">
        <v>290</v>
      </c>
      <c r="C63" s="22" t="s">
        <v>6</v>
      </c>
      <c r="D63" s="23">
        <f t="shared" si="79"/>
        <v>60000</v>
      </c>
      <c r="E63" s="23">
        <v>60000</v>
      </c>
      <c r="F63" s="23">
        <v>0</v>
      </c>
      <c r="G63" s="23">
        <v>0</v>
      </c>
      <c r="H63" s="23">
        <f t="shared" si="82"/>
        <v>60000</v>
      </c>
      <c r="I63" s="23">
        <v>60000</v>
      </c>
      <c r="J63" s="23">
        <v>0</v>
      </c>
      <c r="K63" s="23">
        <v>0</v>
      </c>
      <c r="L63" s="95">
        <f t="shared" si="62"/>
        <v>0</v>
      </c>
      <c r="M63" s="94">
        <v>0</v>
      </c>
      <c r="N63" s="94">
        <v>0</v>
      </c>
      <c r="O63" s="94">
        <f t="shared" si="77"/>
        <v>0</v>
      </c>
      <c r="P63" s="24">
        <f>SUM(Q63:S63)</f>
        <v>0</v>
      </c>
      <c r="Q63" s="24">
        <v>0</v>
      </c>
      <c r="R63" s="24">
        <v>0</v>
      </c>
      <c r="S63" s="24">
        <v>0</v>
      </c>
      <c r="T63" s="24">
        <f t="shared" ref="T63:T68" si="83">P63/H63*100</f>
        <v>0</v>
      </c>
      <c r="U63" s="109">
        <f t="shared" si="74"/>
        <v>0</v>
      </c>
      <c r="V63" s="109">
        <f t="shared" si="75"/>
        <v>0</v>
      </c>
      <c r="W63" s="109"/>
      <c r="X63" s="109"/>
      <c r="Y63" s="109"/>
    </row>
    <row r="64" spans="1:25" s="52" customFormat="1" ht="83.25" hidden="1" customHeight="1" x14ac:dyDescent="0.3">
      <c r="A64" s="53" t="s">
        <v>21</v>
      </c>
      <c r="B64" s="62" t="s">
        <v>72</v>
      </c>
      <c r="C64" s="55"/>
      <c r="D64" s="54">
        <f t="shared" ref="D64" si="84">SUM(D65:D68)</f>
        <v>22723249</v>
      </c>
      <c r="E64" s="54">
        <f t="shared" ref="E64:R64" si="85">SUM(E65:E68)</f>
        <v>2574000</v>
      </c>
      <c r="F64" s="54">
        <f t="shared" si="85"/>
        <v>0</v>
      </c>
      <c r="G64" s="54">
        <f t="shared" si="85"/>
        <v>20149249</v>
      </c>
      <c r="H64" s="54">
        <f t="shared" si="85"/>
        <v>17455944</v>
      </c>
      <c r="I64" s="54">
        <f t="shared" si="85"/>
        <v>2574000</v>
      </c>
      <c r="J64" s="54">
        <f t="shared" si="85"/>
        <v>0</v>
      </c>
      <c r="K64" s="54">
        <f t="shared" si="85"/>
        <v>14881944</v>
      </c>
      <c r="L64" s="92" t="e">
        <f t="shared" si="85"/>
        <v>#REF!</v>
      </c>
      <c r="M64" s="92">
        <f t="shared" si="85"/>
        <v>0</v>
      </c>
      <c r="N64" s="92">
        <f t="shared" si="85"/>
        <v>0</v>
      </c>
      <c r="O64" s="92" t="e">
        <f t="shared" si="85"/>
        <v>#REF!</v>
      </c>
      <c r="P64" s="54">
        <f t="shared" si="85"/>
        <v>11961316.109999999</v>
      </c>
      <c r="Q64" s="54">
        <f t="shared" si="85"/>
        <v>0</v>
      </c>
      <c r="R64" s="54">
        <f t="shared" si="85"/>
        <v>0</v>
      </c>
      <c r="S64" s="54">
        <f>SUM(S65:S68)</f>
        <v>11961316.109999999</v>
      </c>
      <c r="T64" s="24">
        <f t="shared" si="83"/>
        <v>68.52288315086254</v>
      </c>
      <c r="U64" s="51">
        <f t="shared" si="74"/>
        <v>52.639110322647966</v>
      </c>
      <c r="V64" s="51">
        <f t="shared" si="75"/>
        <v>0</v>
      </c>
      <c r="W64" s="51"/>
      <c r="X64" s="51">
        <f>S64/G64*100</f>
        <v>59.363582781670921</v>
      </c>
      <c r="Y64" s="24"/>
    </row>
    <row r="65" spans="1:25" s="1" customFormat="1" ht="63" hidden="1" customHeight="1" x14ac:dyDescent="0.3">
      <c r="A65" s="78" t="s">
        <v>103</v>
      </c>
      <c r="B65" s="91" t="s">
        <v>73</v>
      </c>
      <c r="C65" s="22" t="s">
        <v>6</v>
      </c>
      <c r="D65" s="23">
        <f>SUM(E65:G65)</f>
        <v>18007200</v>
      </c>
      <c r="E65" s="23">
        <v>0</v>
      </c>
      <c r="F65" s="23">
        <v>0</v>
      </c>
      <c r="G65" s="23">
        <v>18007200</v>
      </c>
      <c r="H65" s="23">
        <f t="shared" si="82"/>
        <v>13157400</v>
      </c>
      <c r="I65" s="23">
        <v>0</v>
      </c>
      <c r="J65" s="23">
        <v>0</v>
      </c>
      <c r="K65" s="23">
        <v>13157400</v>
      </c>
      <c r="L65" s="95">
        <f t="shared" si="62"/>
        <v>11323502.41</v>
      </c>
      <c r="M65" s="94">
        <v>0</v>
      </c>
      <c r="N65" s="94">
        <v>0</v>
      </c>
      <c r="O65" s="94">
        <f>S65</f>
        <v>11323502.41</v>
      </c>
      <c r="P65" s="24">
        <f>Q65+S65</f>
        <v>11323502.41</v>
      </c>
      <c r="Q65" s="24">
        <v>0</v>
      </c>
      <c r="R65" s="24">
        <v>0</v>
      </c>
      <c r="S65" s="24">
        <v>11323502.41</v>
      </c>
      <c r="T65" s="24">
        <f t="shared" si="83"/>
        <v>86.061854241719487</v>
      </c>
      <c r="U65" s="109">
        <f t="shared" si="74"/>
        <v>62.883193444844288</v>
      </c>
      <c r="V65" s="110" t="e">
        <f t="shared" si="75"/>
        <v>#DIV/0!</v>
      </c>
      <c r="W65" s="109"/>
      <c r="X65" s="110">
        <f>S65/G65*100</f>
        <v>62.883193444844288</v>
      </c>
      <c r="Y65" s="109"/>
    </row>
    <row r="66" spans="1:25" s="1" customFormat="1" ht="60" hidden="1" customHeight="1" x14ac:dyDescent="0.3">
      <c r="A66" s="78" t="s">
        <v>282</v>
      </c>
      <c r="B66" s="91" t="s">
        <v>209</v>
      </c>
      <c r="C66" s="22" t="s">
        <v>6</v>
      </c>
      <c r="D66" s="23">
        <f t="shared" ref="D66:D67" si="86">SUM(E66:G66)</f>
        <v>312000</v>
      </c>
      <c r="E66" s="23">
        <v>0</v>
      </c>
      <c r="F66" s="23">
        <v>0</v>
      </c>
      <c r="G66" s="23">
        <v>312000</v>
      </c>
      <c r="H66" s="23">
        <f t="shared" si="82"/>
        <v>250000</v>
      </c>
      <c r="I66" s="23">
        <v>0</v>
      </c>
      <c r="J66" s="23">
        <v>0</v>
      </c>
      <c r="K66" s="23">
        <v>250000</v>
      </c>
      <c r="L66" s="95"/>
      <c r="M66" s="94"/>
      <c r="N66" s="94"/>
      <c r="O66" s="94">
        <f t="shared" ref="O66:O67" si="87">S66</f>
        <v>162314.45000000001</v>
      </c>
      <c r="P66" s="24">
        <f>Q66+S66</f>
        <v>162314.45000000001</v>
      </c>
      <c r="Q66" s="24">
        <v>0</v>
      </c>
      <c r="R66" s="24">
        <v>0</v>
      </c>
      <c r="S66" s="24">
        <v>162314.45000000001</v>
      </c>
      <c r="T66" s="24">
        <f t="shared" si="83"/>
        <v>64.925780000000003</v>
      </c>
      <c r="U66" s="109">
        <f t="shared" si="74"/>
        <v>52.023862179487182</v>
      </c>
      <c r="V66" s="110" t="e">
        <f t="shared" si="75"/>
        <v>#DIV/0!</v>
      </c>
      <c r="W66" s="109"/>
      <c r="X66" s="110">
        <f>S66/G66*100</f>
        <v>52.023862179487182</v>
      </c>
      <c r="Y66" s="109"/>
    </row>
    <row r="67" spans="1:25" s="1" customFormat="1" ht="120" hidden="1" customHeight="1" x14ac:dyDescent="0.3">
      <c r="A67" s="78" t="s">
        <v>230</v>
      </c>
      <c r="B67" s="91" t="s">
        <v>247</v>
      </c>
      <c r="C67" s="22" t="s">
        <v>280</v>
      </c>
      <c r="D67" s="23">
        <f t="shared" si="86"/>
        <v>859505</v>
      </c>
      <c r="E67" s="23">
        <v>0</v>
      </c>
      <c r="F67" s="23">
        <v>0</v>
      </c>
      <c r="G67" s="23">
        <v>859505</v>
      </c>
      <c r="H67" s="23">
        <f t="shared" si="82"/>
        <v>504000</v>
      </c>
      <c r="I67" s="23">
        <v>0</v>
      </c>
      <c r="J67" s="23">
        <v>0</v>
      </c>
      <c r="K67" s="23">
        <v>504000</v>
      </c>
      <c r="L67" s="95">
        <f t="shared" si="62"/>
        <v>0</v>
      </c>
      <c r="M67" s="94">
        <v>0</v>
      </c>
      <c r="N67" s="94">
        <v>0</v>
      </c>
      <c r="O67" s="94">
        <f t="shared" si="87"/>
        <v>0</v>
      </c>
      <c r="P67" s="24">
        <f>Q67+S67</f>
        <v>0</v>
      </c>
      <c r="Q67" s="24">
        <v>0</v>
      </c>
      <c r="R67" s="24">
        <v>0</v>
      </c>
      <c r="S67" s="24">
        <v>0</v>
      </c>
      <c r="T67" s="24">
        <f t="shared" si="83"/>
        <v>0</v>
      </c>
      <c r="U67" s="109">
        <f t="shared" si="74"/>
        <v>0</v>
      </c>
      <c r="V67" s="110" t="e">
        <f t="shared" si="75"/>
        <v>#DIV/0!</v>
      </c>
      <c r="W67" s="109"/>
      <c r="X67" s="110">
        <f>S67/G67*100</f>
        <v>0</v>
      </c>
      <c r="Y67" s="109"/>
    </row>
    <row r="68" spans="1:25" s="1" customFormat="1" ht="68.25" hidden="1" customHeight="1" x14ac:dyDescent="0.3">
      <c r="A68" s="78" t="s">
        <v>248</v>
      </c>
      <c r="B68" s="87" t="s">
        <v>43</v>
      </c>
      <c r="C68" s="22" t="s">
        <v>280</v>
      </c>
      <c r="D68" s="23">
        <f>SUM(E68:G68)</f>
        <v>3544544</v>
      </c>
      <c r="E68" s="23">
        <v>2574000</v>
      </c>
      <c r="F68" s="23">
        <v>0</v>
      </c>
      <c r="G68" s="23">
        <v>970544</v>
      </c>
      <c r="H68" s="23">
        <f t="shared" si="82"/>
        <v>3544544</v>
      </c>
      <c r="I68" s="23">
        <v>2574000</v>
      </c>
      <c r="J68" s="23">
        <v>0</v>
      </c>
      <c r="K68" s="23">
        <v>970544</v>
      </c>
      <c r="L68" s="95" t="e">
        <f t="shared" si="62"/>
        <v>#REF!</v>
      </c>
      <c r="M68" s="94">
        <v>0</v>
      </c>
      <c r="N68" s="94">
        <v>0</v>
      </c>
      <c r="O68" s="94" t="e">
        <f>#REF!</f>
        <v>#REF!</v>
      </c>
      <c r="P68" s="24">
        <f>Q68+R68+S68</f>
        <v>475499.25</v>
      </c>
      <c r="Q68" s="24">
        <v>0</v>
      </c>
      <c r="R68" s="24">
        <v>0</v>
      </c>
      <c r="S68" s="24">
        <v>475499.25</v>
      </c>
      <c r="T68" s="24">
        <f t="shared" si="83"/>
        <v>13.414962545252648</v>
      </c>
      <c r="U68" s="109">
        <f t="shared" si="74"/>
        <v>13.414962545252648</v>
      </c>
      <c r="V68" s="109">
        <f t="shared" si="75"/>
        <v>0</v>
      </c>
      <c r="W68" s="109"/>
      <c r="X68" s="109">
        <f>S68/G68*100</f>
        <v>48.993064714222129</v>
      </c>
      <c r="Y68" s="109"/>
    </row>
    <row r="69" spans="1:25" s="52" customFormat="1" ht="27" customHeight="1" x14ac:dyDescent="0.3">
      <c r="A69" s="137" t="s">
        <v>339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</row>
    <row r="70" spans="1:25" s="1" customFormat="1" ht="39.75" customHeight="1" x14ac:dyDescent="0.3">
      <c r="A70" s="53" t="s">
        <v>104</v>
      </c>
      <c r="B70" s="135" t="s">
        <v>29</v>
      </c>
      <c r="C70" s="135"/>
      <c r="D70" s="57">
        <f t="shared" ref="D70:O70" si="88">D71+D98</f>
        <v>475349949</v>
      </c>
      <c r="E70" s="57">
        <f t="shared" si="88"/>
        <v>46976249</v>
      </c>
      <c r="F70" s="57">
        <f t="shared" si="88"/>
        <v>0</v>
      </c>
      <c r="G70" s="57">
        <f t="shared" si="88"/>
        <v>428373700</v>
      </c>
      <c r="H70" s="57">
        <f t="shared" si="88"/>
        <v>367729899</v>
      </c>
      <c r="I70" s="57">
        <f t="shared" si="88"/>
        <v>36519982</v>
      </c>
      <c r="J70" s="57">
        <f t="shared" si="88"/>
        <v>0</v>
      </c>
      <c r="K70" s="57">
        <f t="shared" si="88"/>
        <v>331209917</v>
      </c>
      <c r="L70" s="96">
        <f t="shared" si="88"/>
        <v>285943683.42000002</v>
      </c>
      <c r="M70" s="96">
        <f t="shared" si="88"/>
        <v>23030356</v>
      </c>
      <c r="N70" s="96">
        <f t="shared" si="88"/>
        <v>0</v>
      </c>
      <c r="O70" s="96">
        <f t="shared" si="88"/>
        <v>265220341.42000002</v>
      </c>
      <c r="P70" s="57">
        <f>P72+P77+P82+P85+P88+P92+P98</f>
        <v>290292239.42000002</v>
      </c>
      <c r="Q70" s="57">
        <f>Q72+Q77+Q82+Q85+Q88+Q92+Q98</f>
        <v>25071898</v>
      </c>
      <c r="R70" s="57">
        <f>R72+R77+R82+R85+R88+R92+R98</f>
        <v>0</v>
      </c>
      <c r="S70" s="57">
        <f>S72+S77+S82+S85+S88+S92+S98</f>
        <v>265220341.42000002</v>
      </c>
      <c r="T70" s="24">
        <f t="shared" ref="T70:T74" si="89">P70/H70*100</f>
        <v>78.941701561232051</v>
      </c>
      <c r="U70" s="51">
        <f>P70/D70*100</f>
        <v>61.069163892978565</v>
      </c>
      <c r="V70" s="51">
        <f>Q70/E70*100</f>
        <v>53.371434573245722</v>
      </c>
      <c r="W70" s="51"/>
      <c r="X70" s="51">
        <f>S70/G70*100</f>
        <v>61.913311069283672</v>
      </c>
      <c r="Y70" s="51">
        <f>Q70/M70*100</f>
        <v>108.86456987464719</v>
      </c>
    </row>
    <row r="71" spans="1:25" s="1" customFormat="1" ht="60.75" customHeight="1" x14ac:dyDescent="0.3">
      <c r="A71" s="53" t="s">
        <v>105</v>
      </c>
      <c r="B71" s="62" t="s">
        <v>74</v>
      </c>
      <c r="C71" s="62"/>
      <c r="D71" s="57">
        <f>D72+D77+D82+D85+D88+D92+D96</f>
        <v>451843249</v>
      </c>
      <c r="E71" s="57">
        <f t="shared" ref="E71:S71" si="90">E72+E77+E82+E85+E88+E92+E96</f>
        <v>46976249</v>
      </c>
      <c r="F71" s="57">
        <f t="shared" si="90"/>
        <v>0</v>
      </c>
      <c r="G71" s="57">
        <f t="shared" si="90"/>
        <v>404867000</v>
      </c>
      <c r="H71" s="57">
        <f t="shared" si="90"/>
        <v>348399951</v>
      </c>
      <c r="I71" s="57">
        <f t="shared" si="90"/>
        <v>36519982</v>
      </c>
      <c r="J71" s="57">
        <f t="shared" si="90"/>
        <v>0</v>
      </c>
      <c r="K71" s="57">
        <f t="shared" si="90"/>
        <v>311879969</v>
      </c>
      <c r="L71" s="96">
        <f t="shared" si="90"/>
        <v>272300714.62</v>
      </c>
      <c r="M71" s="96">
        <f t="shared" si="90"/>
        <v>23030356</v>
      </c>
      <c r="N71" s="96">
        <f t="shared" si="90"/>
        <v>0</v>
      </c>
      <c r="O71" s="96">
        <f t="shared" si="90"/>
        <v>251577372.62</v>
      </c>
      <c r="P71" s="57">
        <f t="shared" si="90"/>
        <v>276649270.62</v>
      </c>
      <c r="Q71" s="57">
        <f t="shared" si="90"/>
        <v>25071898</v>
      </c>
      <c r="R71" s="57">
        <f t="shared" si="90"/>
        <v>0</v>
      </c>
      <c r="S71" s="57">
        <f t="shared" si="90"/>
        <v>251577372.62</v>
      </c>
      <c r="T71" s="24">
        <f t="shared" si="89"/>
        <v>79.405657155215849</v>
      </c>
      <c r="U71" s="51">
        <f t="shared" ref="U71:U72" si="91">P71/D71*100</f>
        <v>61.226823955490815</v>
      </c>
      <c r="V71" s="51">
        <f>Q71/E71*100</f>
        <v>53.371434573245722</v>
      </c>
      <c r="W71" s="51"/>
      <c r="X71" s="51">
        <f>S71/G71*100</f>
        <v>62.138275685595524</v>
      </c>
      <c r="Y71" s="51">
        <f t="shared" ref="Y71:Y91" si="92">Q71/M71*100</f>
        <v>108.86456987464719</v>
      </c>
    </row>
    <row r="72" spans="1:25" s="1" customFormat="1" ht="26.25" customHeight="1" x14ac:dyDescent="0.3">
      <c r="A72" s="53" t="s">
        <v>106</v>
      </c>
      <c r="B72" s="62" t="s">
        <v>165</v>
      </c>
      <c r="C72" s="65"/>
      <c r="D72" s="51">
        <f t="shared" ref="D72:S72" si="93">SUM(D73:D76)</f>
        <v>67350825</v>
      </c>
      <c r="E72" s="51">
        <f t="shared" si="93"/>
        <v>6214400</v>
      </c>
      <c r="F72" s="51">
        <f t="shared" si="93"/>
        <v>0</v>
      </c>
      <c r="G72" s="51">
        <f t="shared" si="93"/>
        <v>61136425</v>
      </c>
      <c r="H72" s="51">
        <f t="shared" si="93"/>
        <v>50426682</v>
      </c>
      <c r="I72" s="51">
        <f t="shared" si="93"/>
        <v>4645583</v>
      </c>
      <c r="J72" s="51">
        <f t="shared" si="93"/>
        <v>0</v>
      </c>
      <c r="K72" s="51">
        <f t="shared" si="93"/>
        <v>45781099</v>
      </c>
      <c r="L72" s="93">
        <f t="shared" si="93"/>
        <v>37695087.68</v>
      </c>
      <c r="M72" s="93">
        <f t="shared" si="93"/>
        <v>2346257</v>
      </c>
      <c r="N72" s="93">
        <f t="shared" si="93"/>
        <v>0</v>
      </c>
      <c r="O72" s="93">
        <f t="shared" si="93"/>
        <v>37655844.68</v>
      </c>
      <c r="P72" s="51">
        <f t="shared" si="93"/>
        <v>40585845.68</v>
      </c>
      <c r="Q72" s="51">
        <f t="shared" si="93"/>
        <v>2930001</v>
      </c>
      <c r="R72" s="51">
        <f t="shared" si="93"/>
        <v>0</v>
      </c>
      <c r="S72" s="51">
        <f t="shared" si="93"/>
        <v>37655844.68</v>
      </c>
      <c r="T72" s="24">
        <f t="shared" si="89"/>
        <v>80.484862517823402</v>
      </c>
      <c r="U72" s="51">
        <f t="shared" si="91"/>
        <v>60.260354167896239</v>
      </c>
      <c r="V72" s="51">
        <f>Q72/E72*100</f>
        <v>47.148574279093722</v>
      </c>
      <c r="W72" s="51"/>
      <c r="X72" s="51">
        <f>S72/G72*100</f>
        <v>61.593141371939886</v>
      </c>
      <c r="Y72" s="51">
        <f t="shared" si="92"/>
        <v>124.87979790790182</v>
      </c>
    </row>
    <row r="73" spans="1:25" s="1" customFormat="1" ht="56.25" x14ac:dyDescent="0.3">
      <c r="A73" s="78" t="s">
        <v>166</v>
      </c>
      <c r="B73" s="66" t="s">
        <v>60</v>
      </c>
      <c r="C73" s="85" t="s">
        <v>25</v>
      </c>
      <c r="D73" s="67">
        <f>SUM(E73:G73)</f>
        <v>60651318</v>
      </c>
      <c r="E73" s="23">
        <v>0</v>
      </c>
      <c r="F73" s="23">
        <v>0</v>
      </c>
      <c r="G73" s="23">
        <v>60651318</v>
      </c>
      <c r="H73" s="23">
        <f>I73+J73+K73</f>
        <v>45390187</v>
      </c>
      <c r="I73" s="23">
        <v>0</v>
      </c>
      <c r="J73" s="23">
        <v>0</v>
      </c>
      <c r="K73" s="23">
        <v>45390187</v>
      </c>
      <c r="L73" s="95">
        <f t="shared" ref="L73:L128" si="94">M73+N73+O73</f>
        <v>37458877.68</v>
      </c>
      <c r="M73" s="100">
        <v>0</v>
      </c>
      <c r="N73" s="100">
        <v>0</v>
      </c>
      <c r="O73" s="100">
        <f>S73</f>
        <v>37458877.68</v>
      </c>
      <c r="P73" s="24">
        <f>SUM(Q73:S73)</f>
        <v>37458877.68</v>
      </c>
      <c r="Q73" s="24">
        <v>0</v>
      </c>
      <c r="R73" s="24">
        <v>0</v>
      </c>
      <c r="S73" s="24">
        <v>37458877.68</v>
      </c>
      <c r="T73" s="24">
        <f t="shared" si="89"/>
        <v>82.526378840430851</v>
      </c>
      <c r="U73" s="24">
        <f t="shared" ref="U73:U99" si="95">P73/H73*100</f>
        <v>82.526378840430851</v>
      </c>
      <c r="V73" s="24"/>
      <c r="W73" s="24"/>
      <c r="X73" s="24">
        <f t="shared" ref="X73" si="96">S73/K73*100</f>
        <v>82.526378840430851</v>
      </c>
      <c r="Y73" s="51"/>
    </row>
    <row r="74" spans="1:25" s="1" customFormat="1" ht="91.5" customHeight="1" x14ac:dyDescent="0.3">
      <c r="A74" s="78" t="s">
        <v>167</v>
      </c>
      <c r="B74" s="66" t="s">
        <v>269</v>
      </c>
      <c r="C74" s="85" t="s">
        <v>25</v>
      </c>
      <c r="D74" s="67">
        <f t="shared" ref="D74:D76" si="97">SUM(E74:G74)</f>
        <v>449783</v>
      </c>
      <c r="E74" s="23">
        <v>387700</v>
      </c>
      <c r="F74" s="23">
        <v>0</v>
      </c>
      <c r="G74" s="23">
        <v>62083</v>
      </c>
      <c r="H74" s="23">
        <f t="shared" ref="H74:H75" si="98">I74+J74+K74</f>
        <v>449783</v>
      </c>
      <c r="I74" s="23">
        <v>387700</v>
      </c>
      <c r="J74" s="23">
        <v>0</v>
      </c>
      <c r="K74" s="23">
        <v>62083</v>
      </c>
      <c r="L74" s="95">
        <f t="shared" si="94"/>
        <v>0</v>
      </c>
      <c r="M74" s="100">
        <v>0</v>
      </c>
      <c r="N74" s="100"/>
      <c r="O74" s="100">
        <f t="shared" ref="O74:O75" si="99">S74</f>
        <v>0</v>
      </c>
      <c r="P74" s="24">
        <f t="shared" ref="P74:P76" si="100">SUM(Q74:S74)</f>
        <v>0</v>
      </c>
      <c r="Q74" s="24">
        <v>0</v>
      </c>
      <c r="R74" s="24">
        <v>0</v>
      </c>
      <c r="S74" s="24">
        <v>0</v>
      </c>
      <c r="T74" s="24">
        <f t="shared" si="89"/>
        <v>0</v>
      </c>
      <c r="U74" s="125">
        <f t="shared" si="95"/>
        <v>0</v>
      </c>
      <c r="V74" s="109"/>
      <c r="W74" s="109"/>
      <c r="X74" s="109"/>
      <c r="Y74" s="110"/>
    </row>
    <row r="75" spans="1:25" s="1" customFormat="1" ht="51.75" customHeight="1" x14ac:dyDescent="0.3">
      <c r="A75" s="78" t="s">
        <v>167</v>
      </c>
      <c r="B75" s="66" t="s">
        <v>260</v>
      </c>
      <c r="C75" s="85" t="s">
        <v>25</v>
      </c>
      <c r="D75" s="67">
        <f t="shared" si="97"/>
        <v>1104824</v>
      </c>
      <c r="E75" s="23">
        <v>939100</v>
      </c>
      <c r="F75" s="23">
        <v>0</v>
      </c>
      <c r="G75" s="23">
        <v>165724</v>
      </c>
      <c r="H75" s="23">
        <f t="shared" si="98"/>
        <v>995157</v>
      </c>
      <c r="I75" s="23">
        <v>845883</v>
      </c>
      <c r="J75" s="23">
        <v>0</v>
      </c>
      <c r="K75" s="23">
        <v>149274</v>
      </c>
      <c r="L75" s="95">
        <f t="shared" si="94"/>
        <v>236210</v>
      </c>
      <c r="M75" s="100">
        <v>175257</v>
      </c>
      <c r="N75" s="100">
        <v>0</v>
      </c>
      <c r="O75" s="100">
        <f t="shared" si="99"/>
        <v>60953</v>
      </c>
      <c r="P75" s="24">
        <f t="shared" si="100"/>
        <v>406352</v>
      </c>
      <c r="Q75" s="24">
        <v>345399</v>
      </c>
      <c r="R75" s="24">
        <v>0</v>
      </c>
      <c r="S75" s="24">
        <v>60953</v>
      </c>
      <c r="T75" s="24">
        <f t="shared" ref="T75:T78" si="101">P75/H75*100</f>
        <v>40.832953996203614</v>
      </c>
      <c r="U75" s="125">
        <f t="shared" ref="U75:U85" si="102">P75/D75*100</f>
        <v>36.77979479084452</v>
      </c>
      <c r="V75" s="109">
        <f t="shared" ref="V75:V85" si="103">Q75/E75*100</f>
        <v>36.779789159833882</v>
      </c>
      <c r="W75" s="109"/>
      <c r="X75" s="109">
        <f t="shared" ref="X75:X80" si="104">S75/G75*100</f>
        <v>36.779826699814151</v>
      </c>
      <c r="Y75" s="109">
        <f t="shared" si="92"/>
        <v>197.08142898714459</v>
      </c>
    </row>
    <row r="76" spans="1:25" s="1" customFormat="1" ht="195.75" customHeight="1" x14ac:dyDescent="0.3">
      <c r="A76" s="78" t="s">
        <v>168</v>
      </c>
      <c r="B76" s="91" t="s">
        <v>164</v>
      </c>
      <c r="C76" s="85" t="s">
        <v>25</v>
      </c>
      <c r="D76" s="67">
        <f t="shared" si="97"/>
        <v>5144900</v>
      </c>
      <c r="E76" s="23">
        <v>4887600</v>
      </c>
      <c r="F76" s="23">
        <v>0</v>
      </c>
      <c r="G76" s="23">
        <v>257300</v>
      </c>
      <c r="H76" s="23">
        <f>I76+J76+K76</f>
        <v>3591555</v>
      </c>
      <c r="I76" s="23">
        <v>3412000</v>
      </c>
      <c r="J76" s="23">
        <v>0</v>
      </c>
      <c r="K76" s="23">
        <v>179555</v>
      </c>
      <c r="L76" s="95">
        <v>0</v>
      </c>
      <c r="M76" s="95">
        <v>2171000</v>
      </c>
      <c r="N76" s="100">
        <v>0</v>
      </c>
      <c r="O76" s="100">
        <f t="shared" ref="O76" si="105">S76</f>
        <v>136014</v>
      </c>
      <c r="P76" s="24">
        <f t="shared" si="100"/>
        <v>2720616</v>
      </c>
      <c r="Q76" s="24">
        <v>2584602</v>
      </c>
      <c r="R76" s="24">
        <v>0</v>
      </c>
      <c r="S76" s="24">
        <v>136014</v>
      </c>
      <c r="T76" s="24">
        <f t="shared" si="101"/>
        <v>75.75036439648008</v>
      </c>
      <c r="U76" s="125">
        <f t="shared" si="102"/>
        <v>52.879861610526937</v>
      </c>
      <c r="V76" s="109">
        <f t="shared" si="103"/>
        <v>52.880800392830842</v>
      </c>
      <c r="W76" s="109"/>
      <c r="X76" s="109">
        <f t="shared" si="104"/>
        <v>52.862028760202094</v>
      </c>
      <c r="Y76" s="109">
        <f>Q76/M76*100</f>
        <v>119.05122063565176</v>
      </c>
    </row>
    <row r="77" spans="1:25" s="1" customFormat="1" ht="25.5" customHeight="1" x14ac:dyDescent="0.3">
      <c r="A77" s="53" t="s">
        <v>107</v>
      </c>
      <c r="B77" s="68" t="s">
        <v>169</v>
      </c>
      <c r="C77" s="65"/>
      <c r="D77" s="51">
        <f t="shared" ref="D77:S77" si="106">SUM(D78:D81)</f>
        <v>30362097</v>
      </c>
      <c r="E77" s="51">
        <f t="shared" si="106"/>
        <v>3002900</v>
      </c>
      <c r="F77" s="51">
        <f t="shared" si="106"/>
        <v>0</v>
      </c>
      <c r="G77" s="51">
        <f t="shared" si="106"/>
        <v>27359197</v>
      </c>
      <c r="H77" s="51">
        <f t="shared" si="106"/>
        <v>23484417</v>
      </c>
      <c r="I77" s="51">
        <f t="shared" si="106"/>
        <v>2452000</v>
      </c>
      <c r="J77" s="51">
        <f t="shared" si="106"/>
        <v>0</v>
      </c>
      <c r="K77" s="51">
        <f t="shared" si="106"/>
        <v>21032417</v>
      </c>
      <c r="L77" s="93">
        <f t="shared" si="106"/>
        <v>18901466.789999999</v>
      </c>
      <c r="M77" s="93">
        <f t="shared" si="106"/>
        <v>1590500</v>
      </c>
      <c r="N77" s="93">
        <f t="shared" si="106"/>
        <v>0</v>
      </c>
      <c r="O77" s="93">
        <f t="shared" si="106"/>
        <v>17310966.789999999</v>
      </c>
      <c r="P77" s="51">
        <f t="shared" si="106"/>
        <v>19094721.789999999</v>
      </c>
      <c r="Q77" s="51">
        <f t="shared" si="106"/>
        <v>1783755</v>
      </c>
      <c r="R77" s="51">
        <f t="shared" si="106"/>
        <v>0</v>
      </c>
      <c r="S77" s="51">
        <f t="shared" si="106"/>
        <v>17310966.789999999</v>
      </c>
      <c r="T77" s="24">
        <f t="shared" si="101"/>
        <v>81.308051164310356</v>
      </c>
      <c r="U77" s="127">
        <f t="shared" si="102"/>
        <v>62.889996662615232</v>
      </c>
      <c r="V77" s="51">
        <f t="shared" si="103"/>
        <v>59.401078957008224</v>
      </c>
      <c r="W77" s="51"/>
      <c r="X77" s="51">
        <f t="shared" si="104"/>
        <v>63.272934472455454</v>
      </c>
      <c r="Y77" s="51">
        <f t="shared" ref="Y77:Y84" si="107">Q77/M77*100</f>
        <v>112.15058157812008</v>
      </c>
    </row>
    <row r="78" spans="1:25" s="1" customFormat="1" ht="70.5" customHeight="1" x14ac:dyDescent="0.3">
      <c r="A78" s="78" t="s">
        <v>170</v>
      </c>
      <c r="B78" s="66" t="s">
        <v>60</v>
      </c>
      <c r="C78" s="85" t="s">
        <v>25</v>
      </c>
      <c r="D78" s="67">
        <f>SUM(E78:G78)</f>
        <v>27130697</v>
      </c>
      <c r="E78" s="23">
        <v>0</v>
      </c>
      <c r="F78" s="23">
        <v>0</v>
      </c>
      <c r="G78" s="23">
        <v>27130697</v>
      </c>
      <c r="H78" s="23">
        <f>I78+J78+K78</f>
        <v>20832917</v>
      </c>
      <c r="I78" s="23">
        <v>0</v>
      </c>
      <c r="J78" s="23">
        <v>0</v>
      </c>
      <c r="K78" s="23">
        <v>20832917</v>
      </c>
      <c r="L78" s="95">
        <f t="shared" si="94"/>
        <v>17140466.789999999</v>
      </c>
      <c r="M78" s="100">
        <v>0</v>
      </c>
      <c r="N78" s="100">
        <v>0</v>
      </c>
      <c r="O78" s="100">
        <f>S78</f>
        <v>17140466.789999999</v>
      </c>
      <c r="P78" s="24">
        <f t="shared" ref="P78:P81" si="108">Q78+S78</f>
        <v>17140466.789999999</v>
      </c>
      <c r="Q78" s="24">
        <v>0</v>
      </c>
      <c r="R78" s="24">
        <v>0</v>
      </c>
      <c r="S78" s="24">
        <v>17140466.789999999</v>
      </c>
      <c r="T78" s="24">
        <f t="shared" si="101"/>
        <v>82.275884793281705</v>
      </c>
      <c r="U78" s="125">
        <f t="shared" si="102"/>
        <v>63.177391977802856</v>
      </c>
      <c r="V78" s="109" t="e">
        <f t="shared" si="103"/>
        <v>#DIV/0!</v>
      </c>
      <c r="W78" s="109"/>
      <c r="X78" s="109">
        <f t="shared" si="104"/>
        <v>63.177391977802856</v>
      </c>
      <c r="Y78" s="109"/>
    </row>
    <row r="79" spans="1:25" s="1" customFormat="1" ht="201.75" customHeight="1" x14ac:dyDescent="0.3">
      <c r="A79" s="78" t="s">
        <v>171</v>
      </c>
      <c r="B79" s="91" t="s">
        <v>164</v>
      </c>
      <c r="C79" s="85" t="s">
        <v>25</v>
      </c>
      <c r="D79" s="67">
        <f t="shared" ref="D79:D81" si="109">SUM(E79:G79)</f>
        <v>2321400</v>
      </c>
      <c r="E79" s="23">
        <v>2205400</v>
      </c>
      <c r="F79" s="23">
        <v>0</v>
      </c>
      <c r="G79" s="23">
        <v>116000</v>
      </c>
      <c r="H79" s="23">
        <f t="shared" ref="H79:H81" si="110">I79+J79+K79</f>
        <v>1741500</v>
      </c>
      <c r="I79" s="23">
        <v>1654500</v>
      </c>
      <c r="J79" s="23">
        <v>0</v>
      </c>
      <c r="K79" s="23">
        <v>87000</v>
      </c>
      <c r="L79" s="95">
        <f t="shared" si="94"/>
        <v>1161000</v>
      </c>
      <c r="M79" s="94">
        <v>1103000</v>
      </c>
      <c r="N79" s="100">
        <v>0</v>
      </c>
      <c r="O79" s="100">
        <f t="shared" ref="O79:O81" si="111">S79</f>
        <v>58000</v>
      </c>
      <c r="P79" s="24">
        <f t="shared" si="108"/>
        <v>1354255</v>
      </c>
      <c r="Q79" s="24">
        <v>1296255</v>
      </c>
      <c r="R79" s="24">
        <v>0</v>
      </c>
      <c r="S79" s="24">
        <v>58000</v>
      </c>
      <c r="T79" s="24">
        <f t="shared" ref="T79:T83" si="112">P79/H79*100</f>
        <v>77.763709445879996</v>
      </c>
      <c r="U79" s="125">
        <f t="shared" si="102"/>
        <v>58.337856465925732</v>
      </c>
      <c r="V79" s="109">
        <f t="shared" si="103"/>
        <v>58.77641244218735</v>
      </c>
      <c r="W79" s="109"/>
      <c r="X79" s="109">
        <f t="shared" si="104"/>
        <v>50</v>
      </c>
      <c r="Y79" s="109">
        <f>Q79/M79*100</f>
        <v>117.52085222121487</v>
      </c>
    </row>
    <row r="80" spans="1:25" s="1" customFormat="1" ht="87" customHeight="1" x14ac:dyDescent="0.3">
      <c r="A80" s="78" t="s">
        <v>225</v>
      </c>
      <c r="B80" s="91" t="s">
        <v>260</v>
      </c>
      <c r="C80" s="85" t="s">
        <v>25</v>
      </c>
      <c r="D80" s="67">
        <f t="shared" si="109"/>
        <v>750000</v>
      </c>
      <c r="E80" s="23">
        <v>637500</v>
      </c>
      <c r="F80" s="23">
        <v>0</v>
      </c>
      <c r="G80" s="23">
        <v>112500</v>
      </c>
      <c r="H80" s="23">
        <f t="shared" si="110"/>
        <v>750000</v>
      </c>
      <c r="I80" s="23">
        <v>637500</v>
      </c>
      <c r="J80" s="23">
        <v>0</v>
      </c>
      <c r="K80" s="23">
        <v>112500</v>
      </c>
      <c r="L80" s="95">
        <f t="shared" si="94"/>
        <v>440000</v>
      </c>
      <c r="M80" s="94">
        <v>327500</v>
      </c>
      <c r="N80" s="100">
        <v>0</v>
      </c>
      <c r="O80" s="100">
        <f t="shared" si="111"/>
        <v>112500</v>
      </c>
      <c r="P80" s="24">
        <f t="shared" si="108"/>
        <v>440000</v>
      </c>
      <c r="Q80" s="24">
        <v>327500</v>
      </c>
      <c r="R80" s="24">
        <v>0</v>
      </c>
      <c r="S80" s="24">
        <v>112500</v>
      </c>
      <c r="T80" s="24">
        <f t="shared" si="112"/>
        <v>58.666666666666664</v>
      </c>
      <c r="U80" s="24">
        <f t="shared" si="102"/>
        <v>58.666666666666664</v>
      </c>
      <c r="V80" s="24">
        <f t="shared" si="103"/>
        <v>51.372549019607838</v>
      </c>
      <c r="W80" s="24"/>
      <c r="X80" s="24">
        <f t="shared" si="104"/>
        <v>100</v>
      </c>
      <c r="Y80" s="24"/>
    </row>
    <row r="81" spans="1:25" s="1" customFormat="1" ht="75" x14ac:dyDescent="0.3">
      <c r="A81" s="78" t="s">
        <v>249</v>
      </c>
      <c r="B81" s="91" t="s">
        <v>270</v>
      </c>
      <c r="C81" s="85" t="s">
        <v>25</v>
      </c>
      <c r="D81" s="67">
        <f t="shared" si="109"/>
        <v>160000</v>
      </c>
      <c r="E81" s="23">
        <v>160000</v>
      </c>
      <c r="F81" s="23">
        <v>0</v>
      </c>
      <c r="G81" s="23">
        <v>0</v>
      </c>
      <c r="H81" s="23">
        <f t="shared" si="110"/>
        <v>160000</v>
      </c>
      <c r="I81" s="23">
        <v>160000</v>
      </c>
      <c r="J81" s="23">
        <v>0</v>
      </c>
      <c r="K81" s="23">
        <v>0</v>
      </c>
      <c r="L81" s="95">
        <f t="shared" si="94"/>
        <v>160000</v>
      </c>
      <c r="M81" s="100">
        <v>160000</v>
      </c>
      <c r="N81" s="100">
        <v>0</v>
      </c>
      <c r="O81" s="100">
        <f t="shared" si="111"/>
        <v>0</v>
      </c>
      <c r="P81" s="24">
        <f t="shared" si="108"/>
        <v>160000</v>
      </c>
      <c r="Q81" s="24">
        <v>160000</v>
      </c>
      <c r="R81" s="24">
        <v>0</v>
      </c>
      <c r="S81" s="24">
        <v>0</v>
      </c>
      <c r="T81" s="24">
        <f t="shared" si="112"/>
        <v>100</v>
      </c>
      <c r="U81" s="125">
        <f t="shared" si="102"/>
        <v>100</v>
      </c>
      <c r="V81" s="24">
        <f t="shared" si="103"/>
        <v>100</v>
      </c>
      <c r="W81" s="24"/>
      <c r="X81" s="24"/>
      <c r="Y81" s="24">
        <f t="shared" si="107"/>
        <v>100</v>
      </c>
    </row>
    <row r="82" spans="1:25" s="1" customFormat="1" ht="34.5" customHeight="1" x14ac:dyDescent="0.3">
      <c r="A82" s="53" t="s">
        <v>108</v>
      </c>
      <c r="B82" s="68" t="s">
        <v>172</v>
      </c>
      <c r="C82" s="65"/>
      <c r="D82" s="51">
        <f t="shared" ref="D82:S82" si="113">SUM(D83:D84)</f>
        <v>30935600</v>
      </c>
      <c r="E82" s="51">
        <f t="shared" si="113"/>
        <v>2473600</v>
      </c>
      <c r="F82" s="51">
        <f t="shared" si="113"/>
        <v>0</v>
      </c>
      <c r="G82" s="51">
        <f t="shared" si="113"/>
        <v>28462000</v>
      </c>
      <c r="H82" s="51">
        <f t="shared" si="113"/>
        <v>22676013</v>
      </c>
      <c r="I82" s="51">
        <f t="shared" si="113"/>
        <v>1855350</v>
      </c>
      <c r="J82" s="51">
        <f t="shared" si="113"/>
        <v>0</v>
      </c>
      <c r="K82" s="51">
        <f t="shared" si="113"/>
        <v>20820663</v>
      </c>
      <c r="L82" s="93">
        <f t="shared" si="113"/>
        <v>17175918.539999999</v>
      </c>
      <c r="M82" s="93">
        <f t="shared" si="113"/>
        <v>1236900</v>
      </c>
      <c r="N82" s="93">
        <f t="shared" si="113"/>
        <v>0</v>
      </c>
      <c r="O82" s="93">
        <f t="shared" si="113"/>
        <v>15939018.539999999</v>
      </c>
      <c r="P82" s="51">
        <f t="shared" si="113"/>
        <v>17382033.539999999</v>
      </c>
      <c r="Q82" s="51">
        <f t="shared" si="113"/>
        <v>1443015</v>
      </c>
      <c r="R82" s="51">
        <f t="shared" si="113"/>
        <v>0</v>
      </c>
      <c r="S82" s="51">
        <f t="shared" si="113"/>
        <v>15939018.539999999</v>
      </c>
      <c r="T82" s="24">
        <f t="shared" si="112"/>
        <v>76.653834781273062</v>
      </c>
      <c r="U82" s="127">
        <f t="shared" si="102"/>
        <v>56.187801561954508</v>
      </c>
      <c r="V82" s="51">
        <f t="shared" si="103"/>
        <v>58.336634864165596</v>
      </c>
      <c r="W82" s="51"/>
      <c r="X82" s="51">
        <f t="shared" ref="X82:X90" si="114">S82/G82*100</f>
        <v>56.00104890731501</v>
      </c>
      <c r="Y82" s="51">
        <f t="shared" si="107"/>
        <v>116.66383701188454</v>
      </c>
    </row>
    <row r="83" spans="1:25" s="1" customFormat="1" ht="63" customHeight="1" x14ac:dyDescent="0.3">
      <c r="A83" s="78" t="s">
        <v>174</v>
      </c>
      <c r="B83" s="66" t="s">
        <v>60</v>
      </c>
      <c r="C83" s="85" t="s">
        <v>25</v>
      </c>
      <c r="D83" s="67">
        <f>SUM(E83:G83)</f>
        <v>28331800</v>
      </c>
      <c r="E83" s="23">
        <v>0</v>
      </c>
      <c r="F83" s="23">
        <v>0</v>
      </c>
      <c r="G83" s="23">
        <v>28331800</v>
      </c>
      <c r="H83" s="23">
        <f>I83+J83+K83</f>
        <v>20723013</v>
      </c>
      <c r="I83" s="23">
        <v>0</v>
      </c>
      <c r="J83" s="23">
        <v>0</v>
      </c>
      <c r="K83" s="23">
        <v>20723013</v>
      </c>
      <c r="L83" s="95">
        <f t="shared" si="94"/>
        <v>15863108.539999999</v>
      </c>
      <c r="M83" s="100">
        <v>0</v>
      </c>
      <c r="N83" s="100">
        <v>0</v>
      </c>
      <c r="O83" s="100">
        <f>S83</f>
        <v>15863108.539999999</v>
      </c>
      <c r="P83" s="24">
        <f>SUM(Q83:S83)</f>
        <v>15863108.539999999</v>
      </c>
      <c r="Q83" s="24">
        <v>0</v>
      </c>
      <c r="R83" s="24">
        <v>0</v>
      </c>
      <c r="S83" s="24">
        <v>15863108.539999999</v>
      </c>
      <c r="T83" s="24">
        <f t="shared" si="112"/>
        <v>76.548272879045143</v>
      </c>
      <c r="U83" s="125">
        <f t="shared" si="102"/>
        <v>55.990471978483534</v>
      </c>
      <c r="V83" s="109" t="e">
        <f t="shared" si="103"/>
        <v>#DIV/0!</v>
      </c>
      <c r="W83" s="109"/>
      <c r="X83" s="109">
        <f t="shared" si="114"/>
        <v>55.990471978483534</v>
      </c>
      <c r="Y83" s="110"/>
    </row>
    <row r="84" spans="1:25" s="1" customFormat="1" ht="198.75" customHeight="1" x14ac:dyDescent="0.3">
      <c r="A84" s="78" t="s">
        <v>175</v>
      </c>
      <c r="B84" s="91" t="s">
        <v>164</v>
      </c>
      <c r="C84" s="85" t="s">
        <v>25</v>
      </c>
      <c r="D84" s="67">
        <f>SUM(E84:G84)</f>
        <v>2603800</v>
      </c>
      <c r="E84" s="23">
        <v>2473600</v>
      </c>
      <c r="F84" s="23">
        <v>0</v>
      </c>
      <c r="G84" s="23">
        <v>130200</v>
      </c>
      <c r="H84" s="23">
        <f>I84+J84+K84</f>
        <v>1953000</v>
      </c>
      <c r="I84" s="23">
        <v>1855350</v>
      </c>
      <c r="J84" s="23">
        <v>0</v>
      </c>
      <c r="K84" s="23">
        <v>97650</v>
      </c>
      <c r="L84" s="95">
        <f t="shared" si="94"/>
        <v>1312810</v>
      </c>
      <c r="M84" s="95">
        <v>1236900</v>
      </c>
      <c r="N84" s="100">
        <v>0</v>
      </c>
      <c r="O84" s="100">
        <f t="shared" ref="O84" si="115">S84</f>
        <v>75910</v>
      </c>
      <c r="P84" s="24">
        <f t="shared" ref="P84:P99" si="116">SUM(Q84:S84)</f>
        <v>1518925</v>
      </c>
      <c r="Q84" s="24">
        <v>1443015</v>
      </c>
      <c r="R84" s="24">
        <v>0</v>
      </c>
      <c r="S84" s="24">
        <v>75910</v>
      </c>
      <c r="T84" s="24">
        <f t="shared" ref="T84:T86" si="117">P84/H84*100</f>
        <v>77.773937532002051</v>
      </c>
      <c r="U84" s="125">
        <f t="shared" si="102"/>
        <v>58.334933558645055</v>
      </c>
      <c r="V84" s="109">
        <f t="shared" si="103"/>
        <v>58.336634864165596</v>
      </c>
      <c r="W84" s="109"/>
      <c r="X84" s="109">
        <f t="shared" si="114"/>
        <v>58.302611367127497</v>
      </c>
      <c r="Y84" s="109">
        <f t="shared" si="107"/>
        <v>116.66383701188454</v>
      </c>
    </row>
    <row r="85" spans="1:25" s="1" customFormat="1" ht="56.25" x14ac:dyDescent="0.3">
      <c r="A85" s="53" t="s">
        <v>109</v>
      </c>
      <c r="B85" s="68" t="s">
        <v>173</v>
      </c>
      <c r="C85" s="65"/>
      <c r="D85" s="51">
        <f t="shared" ref="D85:S85" si="118">SUM(D86:D87)</f>
        <v>122000792</v>
      </c>
      <c r="E85" s="51">
        <f t="shared" si="118"/>
        <v>7838100</v>
      </c>
      <c r="F85" s="51">
        <f t="shared" si="118"/>
        <v>0</v>
      </c>
      <c r="G85" s="51">
        <f t="shared" si="118"/>
        <v>114162692</v>
      </c>
      <c r="H85" s="51">
        <f t="shared" si="118"/>
        <v>91396667</v>
      </c>
      <c r="I85" s="51">
        <f t="shared" si="118"/>
        <v>5761200</v>
      </c>
      <c r="J85" s="51">
        <f t="shared" si="118"/>
        <v>0</v>
      </c>
      <c r="K85" s="51">
        <f t="shared" si="118"/>
        <v>85635467</v>
      </c>
      <c r="L85" s="93">
        <f t="shared" si="118"/>
        <v>71681633.049999997</v>
      </c>
      <c r="M85" s="93">
        <f t="shared" si="118"/>
        <v>3684300</v>
      </c>
      <c r="N85" s="93">
        <f t="shared" si="118"/>
        <v>0</v>
      </c>
      <c r="O85" s="93">
        <f t="shared" si="118"/>
        <v>67997333.049999997</v>
      </c>
      <c r="P85" s="51">
        <f t="shared" si="118"/>
        <v>72364761.049999997</v>
      </c>
      <c r="Q85" s="51">
        <f t="shared" si="118"/>
        <v>4367428</v>
      </c>
      <c r="R85" s="51">
        <f t="shared" si="118"/>
        <v>0</v>
      </c>
      <c r="S85" s="51">
        <f t="shared" si="118"/>
        <v>67997333.049999997</v>
      </c>
      <c r="T85" s="24">
        <f t="shared" si="117"/>
        <v>79.176586439415772</v>
      </c>
      <c r="U85" s="127">
        <f t="shared" si="102"/>
        <v>59.314992848571016</v>
      </c>
      <c r="V85" s="24">
        <f t="shared" si="103"/>
        <v>55.72049348694199</v>
      </c>
      <c r="W85" s="24"/>
      <c r="X85" s="24">
        <f t="shared" si="114"/>
        <v>59.561781400529689</v>
      </c>
      <c r="Y85" s="51">
        <f t="shared" si="92"/>
        <v>118.54159541839697</v>
      </c>
    </row>
    <row r="86" spans="1:25" s="1" customFormat="1" ht="69.75" customHeight="1" x14ac:dyDescent="0.3">
      <c r="A86" s="78" t="s">
        <v>176</v>
      </c>
      <c r="B86" s="66" t="s">
        <v>60</v>
      </c>
      <c r="C86" s="85" t="s">
        <v>25</v>
      </c>
      <c r="D86" s="67">
        <f>SUM(E86:G86)</f>
        <v>113750192</v>
      </c>
      <c r="E86" s="23">
        <v>0</v>
      </c>
      <c r="F86" s="23">
        <v>0</v>
      </c>
      <c r="G86" s="23">
        <v>113750192</v>
      </c>
      <c r="H86" s="23">
        <f>I86+J86+K86</f>
        <v>85332055</v>
      </c>
      <c r="I86" s="23">
        <v>0</v>
      </c>
      <c r="J86" s="23">
        <v>0</v>
      </c>
      <c r="K86" s="23">
        <v>85332055</v>
      </c>
      <c r="L86" s="95">
        <f t="shared" si="94"/>
        <v>67766873.049999997</v>
      </c>
      <c r="M86" s="100">
        <v>0</v>
      </c>
      <c r="N86" s="100">
        <v>0</v>
      </c>
      <c r="O86" s="100">
        <f>S86</f>
        <v>67766873.049999997</v>
      </c>
      <c r="P86" s="24">
        <f>SUM(Q86:S86)</f>
        <v>67766873.049999997</v>
      </c>
      <c r="Q86" s="24">
        <v>0</v>
      </c>
      <c r="R86" s="24">
        <v>0</v>
      </c>
      <c r="S86" s="24">
        <v>67766873.049999997</v>
      </c>
      <c r="T86" s="24">
        <f t="shared" si="117"/>
        <v>79.415494036795437</v>
      </c>
      <c r="U86" s="125">
        <f t="shared" ref="U86:U97" si="119">P86/D86*100</f>
        <v>59.575172453335291</v>
      </c>
      <c r="V86" s="109"/>
      <c r="W86" s="109"/>
      <c r="X86" s="109">
        <f t="shared" si="114"/>
        <v>59.575172453335291</v>
      </c>
      <c r="Y86" s="109"/>
    </row>
    <row r="87" spans="1:25" s="1" customFormat="1" ht="194.25" customHeight="1" x14ac:dyDescent="0.3">
      <c r="A87" s="78" t="s">
        <v>177</v>
      </c>
      <c r="B87" s="91" t="s">
        <v>164</v>
      </c>
      <c r="C87" s="85" t="s">
        <v>25</v>
      </c>
      <c r="D87" s="67">
        <f>SUM(E87:G87)</f>
        <v>8250600</v>
      </c>
      <c r="E87" s="23">
        <v>7838100</v>
      </c>
      <c r="F87" s="23">
        <v>0</v>
      </c>
      <c r="G87" s="23">
        <v>412500</v>
      </c>
      <c r="H87" s="23">
        <f>I87+J87+K87</f>
        <v>6064612</v>
      </c>
      <c r="I87" s="23">
        <v>5761200</v>
      </c>
      <c r="J87" s="23">
        <v>0</v>
      </c>
      <c r="K87" s="23">
        <v>303412</v>
      </c>
      <c r="L87" s="95">
        <f t="shared" si="94"/>
        <v>3914760</v>
      </c>
      <c r="M87" s="94">
        <v>3684300</v>
      </c>
      <c r="N87" s="100">
        <v>0</v>
      </c>
      <c r="O87" s="100">
        <f t="shared" ref="O87" si="120">S87</f>
        <v>230460</v>
      </c>
      <c r="P87" s="24">
        <f t="shared" ref="P87" si="121">SUM(Q87:S87)</f>
        <v>4597888</v>
      </c>
      <c r="Q87" s="24">
        <v>4367428</v>
      </c>
      <c r="R87" s="24">
        <v>0</v>
      </c>
      <c r="S87" s="24">
        <v>230460</v>
      </c>
      <c r="T87" s="24">
        <f t="shared" ref="T87:T90" si="122">P87/H87*100</f>
        <v>75.815039775009524</v>
      </c>
      <c r="U87" s="125">
        <f t="shared" si="119"/>
        <v>55.727922817734466</v>
      </c>
      <c r="V87" s="109">
        <f t="shared" ref="V87:V92" si="123">Q87/E87*100</f>
        <v>55.72049348694199</v>
      </c>
      <c r="W87" s="109"/>
      <c r="X87" s="109">
        <f t="shared" si="114"/>
        <v>55.869090909090914</v>
      </c>
      <c r="Y87" s="109">
        <f t="shared" si="92"/>
        <v>118.54159541839697</v>
      </c>
    </row>
    <row r="88" spans="1:25" s="1" customFormat="1" ht="37.5" x14ac:dyDescent="0.3">
      <c r="A88" s="53" t="s">
        <v>179</v>
      </c>
      <c r="B88" s="68" t="s">
        <v>178</v>
      </c>
      <c r="C88" s="65"/>
      <c r="D88" s="51">
        <f>SUM(D89:D91)</f>
        <v>165567563</v>
      </c>
      <c r="E88" s="51">
        <f>SUM(E89:E91)</f>
        <v>20839250</v>
      </c>
      <c r="F88" s="51">
        <f>SUM(F89:F91)</f>
        <v>0</v>
      </c>
      <c r="G88" s="51">
        <f>SUM(G89:G91)</f>
        <v>144728313</v>
      </c>
      <c r="H88" s="51">
        <f t="shared" ref="H88:K88" si="124">SUM(H89:H91)</f>
        <v>126841420</v>
      </c>
      <c r="I88" s="51">
        <f t="shared" si="124"/>
        <v>16230850</v>
      </c>
      <c r="J88" s="51">
        <f t="shared" si="124"/>
        <v>0</v>
      </c>
      <c r="K88" s="51">
        <f t="shared" si="124"/>
        <v>110610570</v>
      </c>
      <c r="L88" s="93">
        <f t="shared" ref="L88:S88" si="125">SUM(L89:L91)</f>
        <v>114291801.68000001</v>
      </c>
      <c r="M88" s="93">
        <f t="shared" si="125"/>
        <v>13564400</v>
      </c>
      <c r="N88" s="93">
        <f t="shared" si="125"/>
        <v>0</v>
      </c>
      <c r="O88" s="93">
        <f t="shared" si="125"/>
        <v>100727401.68000001</v>
      </c>
      <c r="P88" s="51">
        <f t="shared" si="125"/>
        <v>114667101.68000001</v>
      </c>
      <c r="Q88" s="51">
        <f t="shared" si="125"/>
        <v>13939700</v>
      </c>
      <c r="R88" s="51">
        <f t="shared" si="125"/>
        <v>0</v>
      </c>
      <c r="S88" s="51">
        <f t="shared" si="125"/>
        <v>100727401.68000001</v>
      </c>
      <c r="T88" s="24">
        <f t="shared" si="122"/>
        <v>90.401937852792884</v>
      </c>
      <c r="U88" s="127">
        <f t="shared" si="119"/>
        <v>69.256984642577606</v>
      </c>
      <c r="V88" s="51">
        <f t="shared" si="123"/>
        <v>66.8915627961659</v>
      </c>
      <c r="W88" s="51"/>
      <c r="X88" s="51">
        <f t="shared" si="114"/>
        <v>69.59757879579513</v>
      </c>
      <c r="Y88" s="51">
        <f t="shared" si="92"/>
        <v>102.76680133290084</v>
      </c>
    </row>
    <row r="89" spans="1:25" s="1" customFormat="1" ht="69" customHeight="1" x14ac:dyDescent="0.3">
      <c r="A89" s="78" t="s">
        <v>180</v>
      </c>
      <c r="B89" s="66" t="s">
        <v>60</v>
      </c>
      <c r="C89" s="85" t="s">
        <v>25</v>
      </c>
      <c r="D89" s="67">
        <f>SUM(E89:G89)</f>
        <v>143661613</v>
      </c>
      <c r="E89" s="23">
        <v>0</v>
      </c>
      <c r="F89" s="23">
        <v>0</v>
      </c>
      <c r="G89" s="23">
        <v>143661613</v>
      </c>
      <c r="H89" s="23">
        <f>I89+J89+K89</f>
        <v>109784670</v>
      </c>
      <c r="I89" s="23">
        <v>0</v>
      </c>
      <c r="J89" s="23">
        <v>0</v>
      </c>
      <c r="K89" s="23">
        <v>109784670</v>
      </c>
      <c r="L89" s="95">
        <f t="shared" si="94"/>
        <v>99906201.680000007</v>
      </c>
      <c r="M89" s="100">
        <v>0</v>
      </c>
      <c r="N89" s="100">
        <v>0</v>
      </c>
      <c r="O89" s="100">
        <f>S89</f>
        <v>99906201.680000007</v>
      </c>
      <c r="P89" s="24">
        <f t="shared" si="116"/>
        <v>99906201.680000007</v>
      </c>
      <c r="Q89" s="24">
        <v>0</v>
      </c>
      <c r="R89" s="24">
        <v>0</v>
      </c>
      <c r="S89" s="24">
        <v>99906201.680000007</v>
      </c>
      <c r="T89" s="24">
        <f t="shared" si="122"/>
        <v>91.001960182601096</v>
      </c>
      <c r="U89" s="125">
        <f t="shared" si="119"/>
        <v>69.542725849806516</v>
      </c>
      <c r="V89" s="109" t="e">
        <f t="shared" si="123"/>
        <v>#DIV/0!</v>
      </c>
      <c r="W89" s="109"/>
      <c r="X89" s="109">
        <f t="shared" si="114"/>
        <v>69.542725849806516</v>
      </c>
      <c r="Y89" s="109"/>
    </row>
    <row r="90" spans="1:25" s="1" customFormat="1" ht="198" customHeight="1" x14ac:dyDescent="0.3">
      <c r="A90" s="78" t="s">
        <v>181</v>
      </c>
      <c r="B90" s="91" t="s">
        <v>164</v>
      </c>
      <c r="C90" s="85" t="s">
        <v>25</v>
      </c>
      <c r="D90" s="67">
        <f t="shared" ref="D90:D91" si="126">SUM(E90:G90)</f>
        <v>21334600</v>
      </c>
      <c r="E90" s="23">
        <v>20267900</v>
      </c>
      <c r="F90" s="23">
        <v>0</v>
      </c>
      <c r="G90" s="23">
        <v>1066700</v>
      </c>
      <c r="H90" s="23">
        <f>I90+J90+K90</f>
        <v>16485400</v>
      </c>
      <c r="I90" s="23">
        <v>15659500</v>
      </c>
      <c r="J90" s="23">
        <v>0</v>
      </c>
      <c r="K90" s="23">
        <v>825900</v>
      </c>
      <c r="L90" s="95">
        <f t="shared" si="94"/>
        <v>13814250</v>
      </c>
      <c r="M90" s="94">
        <v>12993050</v>
      </c>
      <c r="N90" s="100">
        <v>0</v>
      </c>
      <c r="O90" s="100">
        <f t="shared" ref="O90:O91" si="127">S90</f>
        <v>821200</v>
      </c>
      <c r="P90" s="24">
        <f t="shared" si="116"/>
        <v>14189550</v>
      </c>
      <c r="Q90" s="24">
        <v>13368350</v>
      </c>
      <c r="R90" s="24">
        <v>0</v>
      </c>
      <c r="S90" s="24">
        <v>821200</v>
      </c>
      <c r="T90" s="24">
        <f t="shared" si="122"/>
        <v>86.073434675531075</v>
      </c>
      <c r="U90" s="125">
        <f t="shared" si="119"/>
        <v>66.509566619481959</v>
      </c>
      <c r="V90" s="109">
        <f t="shared" si="123"/>
        <v>65.958239383458576</v>
      </c>
      <c r="W90" s="109"/>
      <c r="X90" s="109">
        <f t="shared" si="114"/>
        <v>76.985094215805759</v>
      </c>
      <c r="Y90" s="109">
        <f t="shared" si="92"/>
        <v>102.88846729597748</v>
      </c>
    </row>
    <row r="91" spans="1:25" s="1" customFormat="1" ht="92.25" customHeight="1" x14ac:dyDescent="0.3">
      <c r="A91" s="78" t="s">
        <v>226</v>
      </c>
      <c r="B91" s="91" t="s">
        <v>271</v>
      </c>
      <c r="C91" s="85" t="s">
        <v>25</v>
      </c>
      <c r="D91" s="67">
        <f t="shared" si="126"/>
        <v>571350</v>
      </c>
      <c r="E91" s="23">
        <v>571350</v>
      </c>
      <c r="F91" s="23">
        <v>0</v>
      </c>
      <c r="G91" s="23">
        <v>0</v>
      </c>
      <c r="H91" s="23">
        <f>I91+J91+K91</f>
        <v>571350</v>
      </c>
      <c r="I91" s="23">
        <f>306350+265000</f>
        <v>571350</v>
      </c>
      <c r="J91" s="23">
        <v>0</v>
      </c>
      <c r="K91" s="23">
        <v>0</v>
      </c>
      <c r="L91" s="95">
        <f t="shared" si="94"/>
        <v>571350</v>
      </c>
      <c r="M91" s="100">
        <v>571350</v>
      </c>
      <c r="N91" s="100">
        <v>0</v>
      </c>
      <c r="O91" s="100">
        <f t="shared" si="127"/>
        <v>0</v>
      </c>
      <c r="P91" s="24">
        <f t="shared" si="116"/>
        <v>571350</v>
      </c>
      <c r="Q91" s="24">
        <v>571350</v>
      </c>
      <c r="R91" s="24">
        <v>0</v>
      </c>
      <c r="S91" s="24">
        <v>0</v>
      </c>
      <c r="T91" s="24">
        <f t="shared" ref="T91:T96" si="128">P91/H91*100</f>
        <v>100</v>
      </c>
      <c r="U91" s="125">
        <f t="shared" si="119"/>
        <v>100</v>
      </c>
      <c r="V91" s="24">
        <f t="shared" si="123"/>
        <v>100</v>
      </c>
      <c r="W91" s="24"/>
      <c r="X91" s="24"/>
      <c r="Y91" s="24">
        <f t="shared" si="92"/>
        <v>100</v>
      </c>
    </row>
    <row r="92" spans="1:25" s="52" customFormat="1" ht="75" x14ac:dyDescent="0.3">
      <c r="A92" s="53" t="s">
        <v>183</v>
      </c>
      <c r="B92" s="68" t="s">
        <v>182</v>
      </c>
      <c r="C92" s="65"/>
      <c r="D92" s="51">
        <f>SUM(D93:D95)</f>
        <v>29565672</v>
      </c>
      <c r="E92" s="51">
        <f>SUM(E93:E95)</f>
        <v>607999</v>
      </c>
      <c r="F92" s="51">
        <f>SUM(F93:F95)</f>
        <v>0</v>
      </c>
      <c r="G92" s="51">
        <f>SUM(G93:G95)</f>
        <v>28957673</v>
      </c>
      <c r="H92" s="51">
        <f t="shared" ref="H92:K92" si="129">SUM(H93:H95)</f>
        <v>28557492</v>
      </c>
      <c r="I92" s="51">
        <f t="shared" si="129"/>
        <v>607999</v>
      </c>
      <c r="J92" s="51">
        <f t="shared" si="129"/>
        <v>0</v>
      </c>
      <c r="K92" s="51">
        <f t="shared" si="129"/>
        <v>27949493</v>
      </c>
      <c r="L92" s="93">
        <f t="shared" ref="L92:S92" si="130">SUM(L93:L95)</f>
        <v>12554806.880000001</v>
      </c>
      <c r="M92" s="93">
        <f t="shared" si="130"/>
        <v>607999</v>
      </c>
      <c r="N92" s="93">
        <f t="shared" si="130"/>
        <v>0</v>
      </c>
      <c r="O92" s="93">
        <f t="shared" si="130"/>
        <v>11946807.880000001</v>
      </c>
      <c r="P92" s="51">
        <f t="shared" si="130"/>
        <v>12554806.880000001</v>
      </c>
      <c r="Q92" s="51">
        <f t="shared" si="130"/>
        <v>607999</v>
      </c>
      <c r="R92" s="51">
        <f t="shared" si="130"/>
        <v>0</v>
      </c>
      <c r="S92" s="51">
        <f t="shared" si="130"/>
        <v>11946807.880000001</v>
      </c>
      <c r="T92" s="24">
        <f t="shared" si="128"/>
        <v>43.963268483100684</v>
      </c>
      <c r="U92" s="127">
        <f t="shared" si="119"/>
        <v>42.464135027947279</v>
      </c>
      <c r="V92" s="51">
        <f t="shared" si="123"/>
        <v>100</v>
      </c>
      <c r="W92" s="51"/>
      <c r="X92" s="51">
        <f t="shared" ref="X92:X99" si="131">S92/G92*100</f>
        <v>41.25610466006713</v>
      </c>
      <c r="Y92" s="51"/>
    </row>
    <row r="93" spans="1:25" s="1" customFormat="1" ht="45.75" customHeight="1" x14ac:dyDescent="0.3">
      <c r="A93" s="78" t="s">
        <v>185</v>
      </c>
      <c r="B93" s="66" t="s">
        <v>71</v>
      </c>
      <c r="C93" s="85" t="s">
        <v>25</v>
      </c>
      <c r="D93" s="67">
        <f>SUM(E93:G93)</f>
        <v>318525</v>
      </c>
      <c r="E93" s="23">
        <v>0</v>
      </c>
      <c r="F93" s="23">
        <v>0</v>
      </c>
      <c r="G93" s="23">
        <v>318525</v>
      </c>
      <c r="H93" s="23">
        <f>I93+J93+K93</f>
        <v>318525</v>
      </c>
      <c r="I93" s="23">
        <v>0</v>
      </c>
      <c r="J93" s="23">
        <v>0</v>
      </c>
      <c r="K93" s="23">
        <v>318525</v>
      </c>
      <c r="L93" s="95">
        <f t="shared" si="94"/>
        <v>318525</v>
      </c>
      <c r="M93" s="100">
        <v>0</v>
      </c>
      <c r="N93" s="100">
        <v>0</v>
      </c>
      <c r="O93" s="100">
        <f>S93</f>
        <v>318525</v>
      </c>
      <c r="P93" s="24">
        <f t="shared" si="116"/>
        <v>318525</v>
      </c>
      <c r="Q93" s="24">
        <v>0</v>
      </c>
      <c r="R93" s="24">
        <v>0</v>
      </c>
      <c r="S93" s="24">
        <v>318525</v>
      </c>
      <c r="T93" s="24">
        <f t="shared" si="128"/>
        <v>100</v>
      </c>
      <c r="U93" s="125">
        <f t="shared" si="119"/>
        <v>100</v>
      </c>
      <c r="V93" s="24"/>
      <c r="W93" s="24"/>
      <c r="X93" s="24">
        <f t="shared" si="131"/>
        <v>100</v>
      </c>
      <c r="Y93" s="24"/>
    </row>
    <row r="94" spans="1:25" s="1" customFormat="1" ht="56.25" x14ac:dyDescent="0.3">
      <c r="A94" s="78" t="s">
        <v>186</v>
      </c>
      <c r="B94" s="91" t="s">
        <v>184</v>
      </c>
      <c r="C94" s="85" t="s">
        <v>25</v>
      </c>
      <c r="D94" s="67">
        <f t="shared" ref="D94:D95" si="132">SUM(E94:G94)</f>
        <v>868570</v>
      </c>
      <c r="E94" s="23">
        <v>607999</v>
      </c>
      <c r="F94" s="23">
        <v>0</v>
      </c>
      <c r="G94" s="23">
        <v>260571</v>
      </c>
      <c r="H94" s="23">
        <f>I94+J94+K94</f>
        <v>868570</v>
      </c>
      <c r="I94" s="23">
        <v>607999</v>
      </c>
      <c r="J94" s="23">
        <v>0</v>
      </c>
      <c r="K94" s="23">
        <v>260571</v>
      </c>
      <c r="L94" s="95">
        <f t="shared" si="94"/>
        <v>868570</v>
      </c>
      <c r="M94" s="94">
        <v>607999</v>
      </c>
      <c r="N94" s="100">
        <v>0</v>
      </c>
      <c r="O94" s="100">
        <f t="shared" ref="O94:O95" si="133">S94</f>
        <v>260571</v>
      </c>
      <c r="P94" s="24">
        <f t="shared" si="116"/>
        <v>868570</v>
      </c>
      <c r="Q94" s="24">
        <v>607999</v>
      </c>
      <c r="R94" s="24">
        <v>0</v>
      </c>
      <c r="S94" s="24">
        <v>260571</v>
      </c>
      <c r="T94" s="24">
        <f t="shared" si="128"/>
        <v>100</v>
      </c>
      <c r="U94" s="125">
        <f t="shared" si="119"/>
        <v>100</v>
      </c>
      <c r="V94" s="24">
        <f>Q94/E94*100</f>
        <v>100</v>
      </c>
      <c r="W94" s="24"/>
      <c r="X94" s="24">
        <f t="shared" si="131"/>
        <v>100</v>
      </c>
      <c r="Y94" s="24"/>
    </row>
    <row r="95" spans="1:25" s="1" customFormat="1" ht="85.5" customHeight="1" x14ac:dyDescent="0.3">
      <c r="A95" s="78" t="s">
        <v>188</v>
      </c>
      <c r="B95" s="66" t="s">
        <v>334</v>
      </c>
      <c r="C95" s="85" t="s">
        <v>25</v>
      </c>
      <c r="D95" s="67">
        <f t="shared" si="132"/>
        <v>28378577</v>
      </c>
      <c r="E95" s="23">
        <v>0</v>
      </c>
      <c r="F95" s="23">
        <v>0</v>
      </c>
      <c r="G95" s="23">
        <v>28378577</v>
      </c>
      <c r="H95" s="23">
        <f>I95+J95+K95</f>
        <v>27370397</v>
      </c>
      <c r="I95" s="23">
        <v>0</v>
      </c>
      <c r="J95" s="23">
        <v>0</v>
      </c>
      <c r="K95" s="23">
        <v>27370397</v>
      </c>
      <c r="L95" s="95">
        <f t="shared" si="94"/>
        <v>11367711.880000001</v>
      </c>
      <c r="M95" s="100">
        <v>0</v>
      </c>
      <c r="N95" s="100">
        <v>0</v>
      </c>
      <c r="O95" s="100">
        <f t="shared" si="133"/>
        <v>11367711.880000001</v>
      </c>
      <c r="P95" s="24">
        <f t="shared" si="116"/>
        <v>11367711.880000001</v>
      </c>
      <c r="Q95" s="24">
        <v>0</v>
      </c>
      <c r="R95" s="24">
        <v>0</v>
      </c>
      <c r="S95" s="24">
        <v>11367711.880000001</v>
      </c>
      <c r="T95" s="24">
        <f t="shared" si="128"/>
        <v>41.532871737300709</v>
      </c>
      <c r="U95" s="125">
        <f t="shared" si="119"/>
        <v>40.057371023219382</v>
      </c>
      <c r="V95" s="109" t="e">
        <f>Q95/E95*100</f>
        <v>#DIV/0!</v>
      </c>
      <c r="W95" s="110"/>
      <c r="X95" s="109">
        <f t="shared" si="131"/>
        <v>40.057371023219382</v>
      </c>
      <c r="Y95" s="109"/>
    </row>
    <row r="96" spans="1:25" s="1" customFormat="1" ht="37.5" x14ac:dyDescent="0.3">
      <c r="A96" s="53" t="s">
        <v>110</v>
      </c>
      <c r="B96" s="68" t="s">
        <v>258</v>
      </c>
      <c r="C96" s="85"/>
      <c r="D96" s="57">
        <f>D97</f>
        <v>6060700</v>
      </c>
      <c r="E96" s="57">
        <f t="shared" ref="E96:S96" si="134">E97</f>
        <v>6000000</v>
      </c>
      <c r="F96" s="57">
        <f t="shared" si="134"/>
        <v>0</v>
      </c>
      <c r="G96" s="57">
        <f t="shared" si="134"/>
        <v>60700</v>
      </c>
      <c r="H96" s="57">
        <f t="shared" si="134"/>
        <v>5017260</v>
      </c>
      <c r="I96" s="57">
        <f t="shared" si="134"/>
        <v>4967000</v>
      </c>
      <c r="J96" s="57">
        <f t="shared" si="134"/>
        <v>0</v>
      </c>
      <c r="K96" s="57">
        <f t="shared" si="134"/>
        <v>50260</v>
      </c>
      <c r="L96" s="96">
        <f t="shared" si="134"/>
        <v>0</v>
      </c>
      <c r="M96" s="96">
        <f t="shared" si="134"/>
        <v>0</v>
      </c>
      <c r="N96" s="96">
        <f t="shared" si="134"/>
        <v>0</v>
      </c>
      <c r="O96" s="96">
        <f t="shared" si="134"/>
        <v>0</v>
      </c>
      <c r="P96" s="57">
        <f t="shared" si="134"/>
        <v>0</v>
      </c>
      <c r="Q96" s="57">
        <f t="shared" si="134"/>
        <v>0</v>
      </c>
      <c r="R96" s="57">
        <f t="shared" si="134"/>
        <v>0</v>
      </c>
      <c r="S96" s="57">
        <f t="shared" si="134"/>
        <v>0</v>
      </c>
      <c r="T96" s="24">
        <f t="shared" si="128"/>
        <v>0</v>
      </c>
      <c r="U96" s="127">
        <f t="shared" si="119"/>
        <v>0</v>
      </c>
      <c r="V96" s="51">
        <f>Q96/E96*100</f>
        <v>0</v>
      </c>
      <c r="W96" s="51"/>
      <c r="X96" s="51">
        <f t="shared" si="131"/>
        <v>0</v>
      </c>
      <c r="Y96" s="24"/>
    </row>
    <row r="97" spans="1:25" s="126" customFormat="1" ht="236.25" customHeight="1" x14ac:dyDescent="0.3">
      <c r="A97" s="120" t="s">
        <v>189</v>
      </c>
      <c r="B97" s="121" t="s">
        <v>259</v>
      </c>
      <c r="C97" s="122" t="s">
        <v>280</v>
      </c>
      <c r="D97" s="123">
        <f>SUM(E97:G97)</f>
        <v>6060700</v>
      </c>
      <c r="E97" s="124">
        <v>6000000</v>
      </c>
      <c r="F97" s="124">
        <v>0</v>
      </c>
      <c r="G97" s="124">
        <v>60700</v>
      </c>
      <c r="H97" s="124">
        <f>I97+J97+K97</f>
        <v>5017260</v>
      </c>
      <c r="I97" s="124">
        <v>4967000</v>
      </c>
      <c r="J97" s="124">
        <v>0</v>
      </c>
      <c r="K97" s="124">
        <v>50260</v>
      </c>
      <c r="L97" s="125">
        <f>M97+N97+O97</f>
        <v>0</v>
      </c>
      <c r="M97" s="123">
        <v>0</v>
      </c>
      <c r="N97" s="123">
        <v>0</v>
      </c>
      <c r="O97" s="123">
        <v>0</v>
      </c>
      <c r="P97" s="125">
        <f>Q97+R97+S97</f>
        <v>0</v>
      </c>
      <c r="Q97" s="125">
        <v>0</v>
      </c>
      <c r="R97" s="125">
        <v>0</v>
      </c>
      <c r="S97" s="125">
        <v>0</v>
      </c>
      <c r="T97" s="125">
        <f>P97/H97*100</f>
        <v>0</v>
      </c>
      <c r="U97" s="125">
        <f t="shared" si="119"/>
        <v>0</v>
      </c>
      <c r="V97" s="125">
        <f>Q97/E97*100</f>
        <v>0</v>
      </c>
      <c r="W97" s="125"/>
      <c r="X97" s="125">
        <f t="shared" si="131"/>
        <v>0</v>
      </c>
      <c r="Y97" s="125"/>
    </row>
    <row r="98" spans="1:25" s="52" customFormat="1" ht="56.25" x14ac:dyDescent="0.3">
      <c r="A98" s="53" t="s">
        <v>111</v>
      </c>
      <c r="B98" s="68" t="s">
        <v>57</v>
      </c>
      <c r="C98" s="65"/>
      <c r="D98" s="51">
        <f>D99</f>
        <v>23506700</v>
      </c>
      <c r="E98" s="51">
        <f>E99</f>
        <v>0</v>
      </c>
      <c r="F98" s="51">
        <f>F99</f>
        <v>0</v>
      </c>
      <c r="G98" s="51">
        <f>G99</f>
        <v>23506700</v>
      </c>
      <c r="H98" s="51">
        <f t="shared" ref="H98:K98" si="135">H99</f>
        <v>19329948</v>
      </c>
      <c r="I98" s="51">
        <f t="shared" si="135"/>
        <v>0</v>
      </c>
      <c r="J98" s="51">
        <f t="shared" si="135"/>
        <v>0</v>
      </c>
      <c r="K98" s="51">
        <f t="shared" si="135"/>
        <v>19329948</v>
      </c>
      <c r="L98" s="93">
        <f t="shared" ref="L98:S98" si="136">L99</f>
        <v>13642968.800000001</v>
      </c>
      <c r="M98" s="93">
        <f t="shared" si="136"/>
        <v>0</v>
      </c>
      <c r="N98" s="93">
        <f t="shared" si="136"/>
        <v>0</v>
      </c>
      <c r="O98" s="93">
        <f t="shared" si="136"/>
        <v>13642968.800000001</v>
      </c>
      <c r="P98" s="51">
        <f t="shared" si="136"/>
        <v>13642968.800000001</v>
      </c>
      <c r="Q98" s="51">
        <f t="shared" si="136"/>
        <v>0</v>
      </c>
      <c r="R98" s="51">
        <f t="shared" si="136"/>
        <v>0</v>
      </c>
      <c r="S98" s="51">
        <f t="shared" si="136"/>
        <v>13642968.800000001</v>
      </c>
      <c r="T98" s="51">
        <f t="shared" ref="T98:T99" si="137">P98/H98*100</f>
        <v>70.579438703094283</v>
      </c>
      <c r="U98" s="51">
        <f t="shared" si="95"/>
        <v>70.579438703094283</v>
      </c>
      <c r="V98" s="51"/>
      <c r="W98" s="24"/>
      <c r="X98" s="24">
        <f t="shared" si="131"/>
        <v>58.038639196484411</v>
      </c>
      <c r="Y98" s="51"/>
    </row>
    <row r="99" spans="1:25" s="126" customFormat="1" ht="59.25" customHeight="1" x14ac:dyDescent="0.3">
      <c r="A99" s="120" t="s">
        <v>112</v>
      </c>
      <c r="B99" s="121" t="s">
        <v>190</v>
      </c>
      <c r="C99" s="122" t="s">
        <v>25</v>
      </c>
      <c r="D99" s="124">
        <f>SUM(E99:G99)</f>
        <v>23506700</v>
      </c>
      <c r="E99" s="124">
        <v>0</v>
      </c>
      <c r="F99" s="124">
        <v>0</v>
      </c>
      <c r="G99" s="124">
        <v>23506700</v>
      </c>
      <c r="H99" s="124">
        <f>I99+J99+K99</f>
        <v>19329948</v>
      </c>
      <c r="I99" s="124">
        <v>0</v>
      </c>
      <c r="J99" s="124">
        <v>0</v>
      </c>
      <c r="K99" s="124">
        <v>19329948</v>
      </c>
      <c r="L99" s="125">
        <f t="shared" si="94"/>
        <v>13642968.800000001</v>
      </c>
      <c r="M99" s="124">
        <v>0</v>
      </c>
      <c r="N99" s="124">
        <v>0</v>
      </c>
      <c r="O99" s="124">
        <f>S99</f>
        <v>13642968.800000001</v>
      </c>
      <c r="P99" s="125">
        <f t="shared" si="116"/>
        <v>13642968.800000001</v>
      </c>
      <c r="Q99" s="125">
        <v>0</v>
      </c>
      <c r="R99" s="125">
        <v>0</v>
      </c>
      <c r="S99" s="125">
        <v>13642968.800000001</v>
      </c>
      <c r="T99" s="125">
        <f t="shared" si="137"/>
        <v>70.579438703094283</v>
      </c>
      <c r="U99" s="125">
        <f t="shared" si="95"/>
        <v>70.579438703094283</v>
      </c>
      <c r="V99" s="125"/>
      <c r="W99" s="125"/>
      <c r="X99" s="125">
        <f t="shared" si="131"/>
        <v>58.038639196484411</v>
      </c>
      <c r="Y99" s="127"/>
    </row>
    <row r="100" spans="1:25" s="52" customFormat="1" hidden="1" x14ac:dyDescent="0.3">
      <c r="A100" s="137" t="s">
        <v>9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</row>
    <row r="101" spans="1:25" s="1" customFormat="1" ht="51" hidden="1" customHeight="1" x14ac:dyDescent="0.3">
      <c r="A101" s="53" t="s">
        <v>126</v>
      </c>
      <c r="B101" s="135" t="s">
        <v>30</v>
      </c>
      <c r="C101" s="135"/>
      <c r="D101" s="57">
        <f>D102+D120+D123+D127+D132</f>
        <v>3271434542</v>
      </c>
      <c r="E101" s="57">
        <f t="shared" ref="E101:S101" si="138">E102+E120+E123+E127+E132</f>
        <v>2589891314</v>
      </c>
      <c r="F101" s="57">
        <f t="shared" si="138"/>
        <v>0</v>
      </c>
      <c r="G101" s="57">
        <f t="shared" si="138"/>
        <v>681543228</v>
      </c>
      <c r="H101" s="57">
        <f t="shared" si="138"/>
        <v>2307554604</v>
      </c>
      <c r="I101" s="57">
        <f t="shared" si="138"/>
        <v>1787829381</v>
      </c>
      <c r="J101" s="57">
        <f t="shared" si="138"/>
        <v>0</v>
      </c>
      <c r="K101" s="57">
        <f t="shared" si="138"/>
        <v>519725223</v>
      </c>
      <c r="L101" s="96">
        <f t="shared" si="138"/>
        <v>1760210953.03</v>
      </c>
      <c r="M101" s="96">
        <f t="shared" si="138"/>
        <v>1385484506.78</v>
      </c>
      <c r="N101" s="96">
        <f t="shared" si="138"/>
        <v>0</v>
      </c>
      <c r="O101" s="96">
        <f>O102+O120+O123+O127+O132</f>
        <v>397963216.54000002</v>
      </c>
      <c r="P101" s="57">
        <f t="shared" si="138"/>
        <v>1858283205.5</v>
      </c>
      <c r="Q101" s="57">
        <f t="shared" si="138"/>
        <v>1460319988.96</v>
      </c>
      <c r="R101" s="57">
        <f t="shared" si="138"/>
        <v>0</v>
      </c>
      <c r="S101" s="57">
        <f t="shared" si="138"/>
        <v>397963216.54000002</v>
      </c>
      <c r="T101" s="23">
        <f t="shared" ref="T101:T104" si="139">P101/H101*100</f>
        <v>80.530410950136726</v>
      </c>
      <c r="U101" s="51">
        <f t="shared" ref="U101:U131" si="140">P101/D101*100</f>
        <v>56.803313092241602</v>
      </c>
      <c r="V101" s="51">
        <f t="shared" ref="V101:V131" si="141">Q101/E101*100</f>
        <v>56.385377296184103</v>
      </c>
      <c r="W101" s="51"/>
      <c r="X101" s="51">
        <f>S101/G101*100</f>
        <v>58.391485703383736</v>
      </c>
      <c r="Y101" s="51">
        <f t="shared" ref="Y101" si="142">Q101/M101*100</f>
        <v>105.40139437242246</v>
      </c>
    </row>
    <row r="102" spans="1:25" s="52" customFormat="1" ht="56.25" hidden="1" x14ac:dyDescent="0.3">
      <c r="A102" s="53" t="s">
        <v>127</v>
      </c>
      <c r="B102" s="62" t="s">
        <v>75</v>
      </c>
      <c r="C102" s="55"/>
      <c r="D102" s="54">
        <f>D103+D115+D118</f>
        <v>3076739339</v>
      </c>
      <c r="E102" s="54">
        <f t="shared" ref="E102:S102" si="143">E103+E115+E118</f>
        <v>2557086480</v>
      </c>
      <c r="F102" s="54">
        <f t="shared" si="143"/>
        <v>0</v>
      </c>
      <c r="G102" s="54">
        <f t="shared" si="143"/>
        <v>519652859</v>
      </c>
      <c r="H102" s="54">
        <f t="shared" si="143"/>
        <v>2150604475</v>
      </c>
      <c r="I102" s="54">
        <f t="shared" si="143"/>
        <v>1757512863</v>
      </c>
      <c r="J102" s="54">
        <f t="shared" si="143"/>
        <v>0</v>
      </c>
      <c r="K102" s="54">
        <f t="shared" si="143"/>
        <v>393091612</v>
      </c>
      <c r="L102" s="92">
        <f t="shared" si="143"/>
        <v>1660551028.96</v>
      </c>
      <c r="M102" s="92">
        <f t="shared" si="143"/>
        <v>1366142066.3499999</v>
      </c>
      <c r="N102" s="92">
        <f t="shared" si="143"/>
        <v>0</v>
      </c>
      <c r="O102" s="92">
        <f t="shared" si="143"/>
        <v>294408962.61000001</v>
      </c>
      <c r="P102" s="54">
        <f t="shared" si="143"/>
        <v>1733826595.5699999</v>
      </c>
      <c r="Q102" s="54">
        <f t="shared" si="143"/>
        <v>1439417632.96</v>
      </c>
      <c r="R102" s="54">
        <f t="shared" si="143"/>
        <v>0</v>
      </c>
      <c r="S102" s="54">
        <f t="shared" si="143"/>
        <v>294408962.61000001</v>
      </c>
      <c r="T102" s="23">
        <f t="shared" si="139"/>
        <v>80.620430940468495</v>
      </c>
      <c r="U102" s="51">
        <f t="shared" si="140"/>
        <v>56.352729449402339</v>
      </c>
      <c r="V102" s="51">
        <f t="shared" si="141"/>
        <v>56.291316082512786</v>
      </c>
      <c r="W102" s="51"/>
      <c r="X102" s="51">
        <f>S102/G102*100</f>
        <v>56.654929826913545</v>
      </c>
      <c r="Y102" s="51">
        <f t="shared" ref="Y102:Y131" si="144">Q102/M102*100</f>
        <v>105.36368569674271</v>
      </c>
    </row>
    <row r="103" spans="1:25" s="52" customFormat="1" ht="37.5" hidden="1" x14ac:dyDescent="0.3">
      <c r="A103" s="53" t="s">
        <v>128</v>
      </c>
      <c r="B103" s="62" t="s">
        <v>191</v>
      </c>
      <c r="C103" s="55"/>
      <c r="D103" s="54">
        <f>SUM(D104:D114)</f>
        <v>3029886371</v>
      </c>
      <c r="E103" s="54">
        <f t="shared" ref="E103:S103" si="145">SUM(E104:E114)</f>
        <v>2557086480</v>
      </c>
      <c r="F103" s="54">
        <f t="shared" si="145"/>
        <v>0</v>
      </c>
      <c r="G103" s="54">
        <f t="shared" si="145"/>
        <v>472799891</v>
      </c>
      <c r="H103" s="54">
        <f t="shared" si="145"/>
        <v>2125151930</v>
      </c>
      <c r="I103" s="54">
        <f t="shared" si="145"/>
        <v>1757512863</v>
      </c>
      <c r="J103" s="54">
        <f t="shared" si="145"/>
        <v>0</v>
      </c>
      <c r="K103" s="54">
        <f t="shared" si="145"/>
        <v>367639067</v>
      </c>
      <c r="L103" s="92">
        <f t="shared" si="145"/>
        <v>1656003704.1800001</v>
      </c>
      <c r="M103" s="92">
        <f t="shared" si="145"/>
        <v>1366142066.3499999</v>
      </c>
      <c r="N103" s="92">
        <f t="shared" si="145"/>
        <v>0</v>
      </c>
      <c r="O103" s="92">
        <f t="shared" si="145"/>
        <v>289861637.83000004</v>
      </c>
      <c r="P103" s="54">
        <f t="shared" si="145"/>
        <v>1729279270.79</v>
      </c>
      <c r="Q103" s="54">
        <f t="shared" si="145"/>
        <v>1439417632.96</v>
      </c>
      <c r="R103" s="54">
        <f t="shared" si="145"/>
        <v>0</v>
      </c>
      <c r="S103" s="54">
        <f t="shared" si="145"/>
        <v>289861637.83000004</v>
      </c>
      <c r="T103" s="23">
        <f t="shared" si="139"/>
        <v>81.372030224210832</v>
      </c>
      <c r="U103" s="51">
        <f t="shared" si="140"/>
        <v>57.074063481108674</v>
      </c>
      <c r="V103" s="51">
        <f t="shared" si="141"/>
        <v>56.291316082512786</v>
      </c>
      <c r="W103" s="51"/>
      <c r="X103" s="51">
        <f>S103/G103*100</f>
        <v>61.307467143641972</v>
      </c>
      <c r="Y103" s="51">
        <f t="shared" si="144"/>
        <v>105.36368569674271</v>
      </c>
    </row>
    <row r="104" spans="1:25" s="1" customFormat="1" ht="89.25" hidden="1" customHeight="1" x14ac:dyDescent="0.3">
      <c r="A104" s="78" t="s">
        <v>193</v>
      </c>
      <c r="B104" s="66" t="s">
        <v>60</v>
      </c>
      <c r="C104" s="22" t="s">
        <v>5</v>
      </c>
      <c r="D104" s="23">
        <f t="shared" ref="D104:D109" si="146">SUM(E104:G104)</f>
        <v>465482641</v>
      </c>
      <c r="E104" s="23">
        <v>0</v>
      </c>
      <c r="F104" s="23">
        <v>0</v>
      </c>
      <c r="G104" s="23">
        <v>465482641</v>
      </c>
      <c r="H104" s="23">
        <f t="shared" ref="H104:H110" si="147">I104+J104+K104</f>
        <v>362650992</v>
      </c>
      <c r="I104" s="23">
        <v>0</v>
      </c>
      <c r="J104" s="23">
        <v>0</v>
      </c>
      <c r="K104" s="23">
        <v>362650992</v>
      </c>
      <c r="L104" s="95">
        <f t="shared" si="94"/>
        <v>287474948.91000003</v>
      </c>
      <c r="M104" s="94">
        <v>0</v>
      </c>
      <c r="N104" s="94">
        <v>0</v>
      </c>
      <c r="O104" s="94">
        <f>S104</f>
        <v>287474948.91000003</v>
      </c>
      <c r="P104" s="23">
        <f>Q104+S104</f>
        <v>287474948.91000003</v>
      </c>
      <c r="Q104" s="23">
        <v>0</v>
      </c>
      <c r="R104" s="23">
        <v>0</v>
      </c>
      <c r="S104" s="23">
        <v>287474948.91000003</v>
      </c>
      <c r="T104" s="23">
        <f t="shared" si="139"/>
        <v>79.270415703150761</v>
      </c>
      <c r="U104" s="24">
        <f t="shared" si="140"/>
        <v>61.758468219655917</v>
      </c>
      <c r="V104" s="51" t="e">
        <f t="shared" si="141"/>
        <v>#DIV/0!</v>
      </c>
      <c r="W104" s="24"/>
      <c r="X104" s="51">
        <f>S104/G104*100</f>
        <v>61.758468219655917</v>
      </c>
      <c r="Y104" s="51"/>
    </row>
    <row r="105" spans="1:25" s="1" customFormat="1" ht="192" hidden="1" customHeight="1" x14ac:dyDescent="0.3">
      <c r="A105" s="78" t="s">
        <v>194</v>
      </c>
      <c r="B105" s="91" t="s">
        <v>291</v>
      </c>
      <c r="C105" s="22" t="s">
        <v>5</v>
      </c>
      <c r="D105" s="23">
        <f t="shared" si="146"/>
        <v>14281900</v>
      </c>
      <c r="E105" s="23">
        <v>13567800</v>
      </c>
      <c r="F105" s="23">
        <v>0</v>
      </c>
      <c r="G105" s="23">
        <v>714100</v>
      </c>
      <c r="H105" s="23">
        <f t="shared" si="147"/>
        <v>9705200</v>
      </c>
      <c r="I105" s="23">
        <v>9226200</v>
      </c>
      <c r="J105" s="23">
        <v>0</v>
      </c>
      <c r="K105" s="23">
        <v>479000</v>
      </c>
      <c r="L105" s="95">
        <f t="shared" si="94"/>
        <v>6313250</v>
      </c>
      <c r="M105" s="94">
        <v>5834250</v>
      </c>
      <c r="N105" s="94">
        <v>0</v>
      </c>
      <c r="O105" s="94">
        <f t="shared" ref="O105:O114" si="148">S105</f>
        <v>479000</v>
      </c>
      <c r="P105" s="23">
        <f t="shared" ref="P105:P113" si="149">Q105+S105</f>
        <v>6313250</v>
      </c>
      <c r="Q105" s="23">
        <v>5834250</v>
      </c>
      <c r="R105" s="23">
        <v>0</v>
      </c>
      <c r="S105" s="23">
        <v>479000</v>
      </c>
      <c r="T105" s="23">
        <f t="shared" ref="T105:T108" si="150">P105/H105*100</f>
        <v>65.050179285331581</v>
      </c>
      <c r="U105" s="109">
        <f t="shared" si="140"/>
        <v>44.204552615548351</v>
      </c>
      <c r="V105" s="109">
        <f t="shared" si="141"/>
        <v>43.000707557599611</v>
      </c>
      <c r="W105" s="109"/>
      <c r="X105" s="109">
        <f>S105/G105*100</f>
        <v>67.077440134434951</v>
      </c>
      <c r="Y105" s="109">
        <f t="shared" si="144"/>
        <v>100</v>
      </c>
    </row>
    <row r="106" spans="1:25" s="1" customFormat="1" ht="75" hidden="1" x14ac:dyDescent="0.3">
      <c r="A106" s="78" t="s">
        <v>195</v>
      </c>
      <c r="B106" s="66" t="s">
        <v>261</v>
      </c>
      <c r="C106" s="22" t="s">
        <v>5</v>
      </c>
      <c r="D106" s="23">
        <f t="shared" si="146"/>
        <v>75701100</v>
      </c>
      <c r="E106" s="23">
        <v>75701100</v>
      </c>
      <c r="F106" s="23">
        <v>0</v>
      </c>
      <c r="G106" s="23">
        <v>0</v>
      </c>
      <c r="H106" s="23">
        <f t="shared" si="147"/>
        <v>45990595</v>
      </c>
      <c r="I106" s="23">
        <v>45990595</v>
      </c>
      <c r="J106" s="23">
        <v>0</v>
      </c>
      <c r="K106" s="23">
        <v>0</v>
      </c>
      <c r="L106" s="95">
        <f t="shared" si="94"/>
        <v>37198816.350000001</v>
      </c>
      <c r="M106" s="94">
        <v>37198816.350000001</v>
      </c>
      <c r="N106" s="94">
        <v>0</v>
      </c>
      <c r="O106" s="94">
        <f t="shared" si="148"/>
        <v>0</v>
      </c>
      <c r="P106" s="23">
        <f t="shared" si="149"/>
        <v>36981786.600000001</v>
      </c>
      <c r="Q106" s="23">
        <v>36981786.600000001</v>
      </c>
      <c r="R106" s="23">
        <v>0</v>
      </c>
      <c r="S106" s="23">
        <v>0</v>
      </c>
      <c r="T106" s="23">
        <f t="shared" si="150"/>
        <v>80.411628942830589</v>
      </c>
      <c r="U106" s="109">
        <f t="shared" si="140"/>
        <v>48.852376781843333</v>
      </c>
      <c r="V106" s="109">
        <f t="shared" si="141"/>
        <v>48.852376781843333</v>
      </c>
      <c r="W106" s="109"/>
      <c r="X106" s="109"/>
      <c r="Y106" s="109">
        <f t="shared" si="144"/>
        <v>99.416568129593188</v>
      </c>
    </row>
    <row r="107" spans="1:25" s="1" customFormat="1" ht="175.5" hidden="1" customHeight="1" x14ac:dyDescent="0.3">
      <c r="A107" s="78" t="s">
        <v>196</v>
      </c>
      <c r="B107" s="66" t="s">
        <v>262</v>
      </c>
      <c r="C107" s="22" t="s">
        <v>5</v>
      </c>
      <c r="D107" s="23">
        <f t="shared" si="146"/>
        <v>7740000</v>
      </c>
      <c r="E107" s="23">
        <v>7740000</v>
      </c>
      <c r="F107" s="23">
        <v>0</v>
      </c>
      <c r="G107" s="23">
        <v>0</v>
      </c>
      <c r="H107" s="23">
        <f t="shared" si="147"/>
        <v>5805000</v>
      </c>
      <c r="I107" s="23">
        <v>5805000</v>
      </c>
      <c r="J107" s="23">
        <v>0</v>
      </c>
      <c r="K107" s="23">
        <v>0</v>
      </c>
      <c r="L107" s="95">
        <f t="shared" si="94"/>
        <v>3430000</v>
      </c>
      <c r="M107" s="94">
        <v>3430000</v>
      </c>
      <c r="N107" s="94">
        <v>0</v>
      </c>
      <c r="O107" s="94">
        <f t="shared" si="148"/>
        <v>0</v>
      </c>
      <c r="P107" s="23">
        <f t="shared" si="149"/>
        <v>3913000</v>
      </c>
      <c r="Q107" s="23">
        <v>3913000</v>
      </c>
      <c r="R107" s="23">
        <v>0</v>
      </c>
      <c r="S107" s="23">
        <v>0</v>
      </c>
      <c r="T107" s="23">
        <f>Q107/H107*100</f>
        <v>67.407407407407405</v>
      </c>
      <c r="U107" s="109">
        <f>Q107/D107*100</f>
        <v>50.555555555555557</v>
      </c>
      <c r="V107" s="109">
        <f>Q107/E107*100</f>
        <v>50.555555555555557</v>
      </c>
      <c r="W107" s="109"/>
      <c r="X107" s="109"/>
      <c r="Y107" s="109">
        <f>Q107/M107*100</f>
        <v>114.08163265306122</v>
      </c>
    </row>
    <row r="108" spans="1:25" s="1" customFormat="1" ht="206.25" hidden="1" x14ac:dyDescent="0.3">
      <c r="A108" s="78" t="s">
        <v>197</v>
      </c>
      <c r="B108" s="66" t="s">
        <v>263</v>
      </c>
      <c r="C108" s="22" t="s">
        <v>5</v>
      </c>
      <c r="D108" s="23">
        <f t="shared" si="146"/>
        <v>72963000</v>
      </c>
      <c r="E108" s="23">
        <v>72963000</v>
      </c>
      <c r="F108" s="23">
        <v>0</v>
      </c>
      <c r="G108" s="23">
        <v>0</v>
      </c>
      <c r="H108" s="23">
        <f t="shared" si="147"/>
        <v>45873258</v>
      </c>
      <c r="I108" s="23">
        <v>45873258</v>
      </c>
      <c r="J108" s="23">
        <v>0</v>
      </c>
      <c r="K108" s="23">
        <v>0</v>
      </c>
      <c r="L108" s="95">
        <f t="shared" si="94"/>
        <v>38939000</v>
      </c>
      <c r="M108" s="94">
        <v>38939000</v>
      </c>
      <c r="N108" s="94">
        <v>0</v>
      </c>
      <c r="O108" s="94">
        <f t="shared" si="148"/>
        <v>0</v>
      </c>
      <c r="P108" s="23">
        <f t="shared" si="149"/>
        <v>38754234</v>
      </c>
      <c r="Q108" s="23">
        <v>38754234</v>
      </c>
      <c r="R108" s="23">
        <v>0</v>
      </c>
      <c r="S108" s="23">
        <v>0</v>
      </c>
      <c r="T108" s="23">
        <f t="shared" si="150"/>
        <v>84.481102257877566</v>
      </c>
      <c r="U108" s="109">
        <f t="shared" si="140"/>
        <v>53.114913038115205</v>
      </c>
      <c r="V108" s="109">
        <f t="shared" si="141"/>
        <v>53.114913038115205</v>
      </c>
      <c r="W108" s="109"/>
      <c r="X108" s="109"/>
      <c r="Y108" s="109">
        <f t="shared" si="144"/>
        <v>99.525498857186875</v>
      </c>
    </row>
    <row r="109" spans="1:25" s="52" customFormat="1" ht="142.5" hidden="1" customHeight="1" x14ac:dyDescent="0.3">
      <c r="A109" s="78" t="s">
        <v>198</v>
      </c>
      <c r="B109" s="66" t="s">
        <v>264</v>
      </c>
      <c r="C109" s="22" t="s">
        <v>5</v>
      </c>
      <c r="D109" s="23">
        <f t="shared" si="146"/>
        <v>93157000</v>
      </c>
      <c r="E109" s="23">
        <v>93157000</v>
      </c>
      <c r="F109" s="23">
        <v>0</v>
      </c>
      <c r="G109" s="23">
        <v>0</v>
      </c>
      <c r="H109" s="23">
        <f t="shared" si="147"/>
        <v>53074300</v>
      </c>
      <c r="I109" s="23">
        <v>53074300</v>
      </c>
      <c r="J109" s="23">
        <v>0</v>
      </c>
      <c r="K109" s="23">
        <v>0</v>
      </c>
      <c r="L109" s="95">
        <f t="shared" si="94"/>
        <v>35888000</v>
      </c>
      <c r="M109" s="94">
        <v>35888000</v>
      </c>
      <c r="N109" s="94">
        <v>0</v>
      </c>
      <c r="O109" s="94">
        <f t="shared" si="148"/>
        <v>0</v>
      </c>
      <c r="P109" s="23">
        <f t="shared" si="149"/>
        <v>39645336.579999998</v>
      </c>
      <c r="Q109" s="23">
        <v>39645336.579999998</v>
      </c>
      <c r="R109" s="23">
        <v>0</v>
      </c>
      <c r="S109" s="23">
        <v>0</v>
      </c>
      <c r="T109" s="23">
        <f>P109/H109*100</f>
        <v>74.697803984225885</v>
      </c>
      <c r="U109" s="109">
        <f t="shared" si="140"/>
        <v>42.55754970640961</v>
      </c>
      <c r="V109" s="109">
        <f t="shared" si="141"/>
        <v>42.55754970640961</v>
      </c>
      <c r="W109" s="109"/>
      <c r="X109" s="109"/>
      <c r="Y109" s="109">
        <f t="shared" si="144"/>
        <v>110.46961820106999</v>
      </c>
    </row>
    <row r="110" spans="1:25" s="52" customFormat="1" ht="158.25" hidden="1" customHeight="1" x14ac:dyDescent="0.3">
      <c r="A110" s="78" t="s">
        <v>199</v>
      </c>
      <c r="B110" s="66" t="s">
        <v>265</v>
      </c>
      <c r="C110" s="22" t="s">
        <v>5</v>
      </c>
      <c r="D110" s="23">
        <f>SUM(E110:G110)</f>
        <v>2289762200</v>
      </c>
      <c r="E110" s="23">
        <v>2289762200</v>
      </c>
      <c r="F110" s="23">
        <v>0</v>
      </c>
      <c r="G110" s="23">
        <v>0</v>
      </c>
      <c r="H110" s="23">
        <f t="shared" si="147"/>
        <v>1594548130</v>
      </c>
      <c r="I110" s="23">
        <v>1594548130</v>
      </c>
      <c r="J110" s="23">
        <v>0</v>
      </c>
      <c r="K110" s="23">
        <v>0</v>
      </c>
      <c r="L110" s="95">
        <f t="shared" si="94"/>
        <v>1240802000</v>
      </c>
      <c r="M110" s="94">
        <v>1240802000</v>
      </c>
      <c r="N110" s="94">
        <v>0</v>
      </c>
      <c r="O110" s="94">
        <f t="shared" si="148"/>
        <v>0</v>
      </c>
      <c r="P110" s="23">
        <f t="shared" si="149"/>
        <v>1311439025.78</v>
      </c>
      <c r="Q110" s="23">
        <v>1311439025.78</v>
      </c>
      <c r="R110" s="23">
        <v>0</v>
      </c>
      <c r="S110" s="23">
        <v>0</v>
      </c>
      <c r="T110" s="23">
        <f t="shared" ref="T110:T112" si="151">P110/H110*100</f>
        <v>82.245182889524955</v>
      </c>
      <c r="U110" s="109">
        <f t="shared" si="140"/>
        <v>57.27402722343831</v>
      </c>
      <c r="V110" s="109">
        <f t="shared" si="141"/>
        <v>57.27402722343831</v>
      </c>
      <c r="W110" s="109"/>
      <c r="X110" s="109"/>
      <c r="Y110" s="109">
        <f t="shared" si="144"/>
        <v>105.69285234711099</v>
      </c>
    </row>
    <row r="111" spans="1:25" s="52" customFormat="1" ht="49.5" hidden="1" customHeight="1" x14ac:dyDescent="0.3">
      <c r="A111" s="78" t="s">
        <v>200</v>
      </c>
      <c r="B111" s="66" t="s">
        <v>192</v>
      </c>
      <c r="C111" s="22" t="s">
        <v>5</v>
      </c>
      <c r="D111" s="23">
        <f t="shared" ref="D111:D114" si="152">SUM(E111:G111)</f>
        <v>145380</v>
      </c>
      <c r="E111" s="23">
        <v>145380</v>
      </c>
      <c r="F111" s="23">
        <v>0</v>
      </c>
      <c r="G111" s="23">
        <v>0</v>
      </c>
      <c r="H111" s="23">
        <f>I111+J111+K111</f>
        <v>145380</v>
      </c>
      <c r="I111" s="23">
        <v>145380</v>
      </c>
      <c r="J111" s="23">
        <v>0</v>
      </c>
      <c r="K111" s="23">
        <v>0</v>
      </c>
      <c r="L111" s="95">
        <f t="shared" si="94"/>
        <v>0</v>
      </c>
      <c r="M111" s="94">
        <v>0</v>
      </c>
      <c r="N111" s="94">
        <v>0</v>
      </c>
      <c r="O111" s="94">
        <f t="shared" si="148"/>
        <v>0</v>
      </c>
      <c r="P111" s="23">
        <f t="shared" si="149"/>
        <v>0</v>
      </c>
      <c r="Q111" s="23">
        <v>0</v>
      </c>
      <c r="R111" s="23">
        <v>0</v>
      </c>
      <c r="S111" s="23">
        <v>0</v>
      </c>
      <c r="T111" s="23">
        <f t="shared" si="151"/>
        <v>0</v>
      </c>
      <c r="U111" s="109">
        <f t="shared" si="140"/>
        <v>0</v>
      </c>
      <c r="V111" s="109">
        <f t="shared" si="141"/>
        <v>0</v>
      </c>
      <c r="W111" s="109"/>
      <c r="X111" s="109"/>
      <c r="Y111" s="109"/>
    </row>
    <row r="112" spans="1:25" s="52" customFormat="1" ht="84.75" hidden="1" customHeight="1" x14ac:dyDescent="0.3">
      <c r="A112" s="78" t="s">
        <v>201</v>
      </c>
      <c r="B112" s="66" t="s">
        <v>285</v>
      </c>
      <c r="C112" s="22" t="s">
        <v>5</v>
      </c>
      <c r="D112" s="23">
        <f t="shared" si="152"/>
        <v>1800000</v>
      </c>
      <c r="E112" s="23">
        <v>1800000</v>
      </c>
      <c r="F112" s="23">
        <v>0</v>
      </c>
      <c r="G112" s="23">
        <v>0</v>
      </c>
      <c r="H112" s="23">
        <f t="shared" ref="H112:H113" si="153">I112+J112+K112</f>
        <v>1800000</v>
      </c>
      <c r="I112" s="23">
        <v>1800000</v>
      </c>
      <c r="J112" s="23">
        <v>0</v>
      </c>
      <c r="K112" s="23">
        <v>0</v>
      </c>
      <c r="L112" s="95">
        <f t="shared" si="94"/>
        <v>1800000</v>
      </c>
      <c r="M112" s="94">
        <v>1800000</v>
      </c>
      <c r="N112" s="94">
        <v>0</v>
      </c>
      <c r="O112" s="94">
        <f t="shared" si="148"/>
        <v>0</v>
      </c>
      <c r="P112" s="23">
        <f t="shared" si="149"/>
        <v>1800000</v>
      </c>
      <c r="Q112" s="23">
        <v>1800000</v>
      </c>
      <c r="R112" s="23">
        <v>0</v>
      </c>
      <c r="S112" s="23">
        <v>0</v>
      </c>
      <c r="T112" s="23">
        <f t="shared" si="151"/>
        <v>100</v>
      </c>
      <c r="U112" s="24">
        <f t="shared" si="140"/>
        <v>100</v>
      </c>
      <c r="V112" s="24">
        <f t="shared" si="141"/>
        <v>100</v>
      </c>
      <c r="W112" s="24"/>
      <c r="X112" s="24"/>
      <c r="Y112" s="24"/>
    </row>
    <row r="113" spans="1:25" s="52" customFormat="1" ht="78.75" hidden="1" customHeight="1" x14ac:dyDescent="0.3">
      <c r="A113" s="78" t="s">
        <v>283</v>
      </c>
      <c r="B113" s="66" t="s">
        <v>278</v>
      </c>
      <c r="C113" s="22" t="s">
        <v>5</v>
      </c>
      <c r="D113" s="23">
        <f t="shared" si="152"/>
        <v>2250000</v>
      </c>
      <c r="E113" s="23">
        <v>2250000</v>
      </c>
      <c r="F113" s="23">
        <v>0</v>
      </c>
      <c r="G113" s="23">
        <v>0</v>
      </c>
      <c r="H113" s="23">
        <f t="shared" si="153"/>
        <v>1050000</v>
      </c>
      <c r="I113" s="23">
        <v>1050000</v>
      </c>
      <c r="J113" s="23">
        <v>0</v>
      </c>
      <c r="K113" s="23">
        <v>0</v>
      </c>
      <c r="L113" s="95">
        <f t="shared" si="94"/>
        <v>2250000</v>
      </c>
      <c r="M113" s="94">
        <v>2250000</v>
      </c>
      <c r="N113" s="94">
        <v>0</v>
      </c>
      <c r="O113" s="94">
        <f t="shared" si="148"/>
        <v>0</v>
      </c>
      <c r="P113" s="23">
        <f t="shared" si="149"/>
        <v>1050000</v>
      </c>
      <c r="Q113" s="23">
        <v>1050000</v>
      </c>
      <c r="R113" s="23">
        <v>0</v>
      </c>
      <c r="S113" s="23">
        <v>0</v>
      </c>
      <c r="T113" s="23">
        <f t="shared" ref="T113:T123" si="154">P113/H113*100</f>
        <v>100</v>
      </c>
      <c r="U113" s="109">
        <f t="shared" si="140"/>
        <v>46.666666666666664</v>
      </c>
      <c r="V113" s="109">
        <f t="shared" si="141"/>
        <v>46.666666666666664</v>
      </c>
      <c r="W113" s="109"/>
      <c r="X113" s="109"/>
      <c r="Y113" s="109"/>
    </row>
    <row r="114" spans="1:25" s="52" customFormat="1" ht="94.5" hidden="1" customHeight="1" x14ac:dyDescent="0.3">
      <c r="A114" s="78" t="s">
        <v>284</v>
      </c>
      <c r="B114" s="88" t="s">
        <v>187</v>
      </c>
      <c r="C114" s="22" t="s">
        <v>5</v>
      </c>
      <c r="D114" s="23">
        <f t="shared" si="152"/>
        <v>6603150</v>
      </c>
      <c r="E114" s="23">
        <v>0</v>
      </c>
      <c r="F114" s="23">
        <v>0</v>
      </c>
      <c r="G114" s="23">
        <v>6603150</v>
      </c>
      <c r="H114" s="23">
        <f>I114+J114+K114</f>
        <v>4509075</v>
      </c>
      <c r="I114" s="23">
        <v>0</v>
      </c>
      <c r="J114" s="23">
        <v>0</v>
      </c>
      <c r="K114" s="23">
        <v>4509075</v>
      </c>
      <c r="L114" s="95">
        <f t="shared" si="94"/>
        <v>1907688.92</v>
      </c>
      <c r="M114" s="94">
        <v>0</v>
      </c>
      <c r="N114" s="94">
        <v>0</v>
      </c>
      <c r="O114" s="94">
        <f t="shared" si="148"/>
        <v>1907688.92</v>
      </c>
      <c r="P114" s="23">
        <f>Q114+S114</f>
        <v>1907688.92</v>
      </c>
      <c r="Q114" s="23">
        <v>0</v>
      </c>
      <c r="R114" s="23">
        <v>0</v>
      </c>
      <c r="S114" s="23">
        <v>1907688.92</v>
      </c>
      <c r="T114" s="23">
        <f t="shared" si="154"/>
        <v>42.307766448772746</v>
      </c>
      <c r="U114" s="109">
        <f t="shared" si="140"/>
        <v>28.890588885607627</v>
      </c>
      <c r="V114" s="109" t="e">
        <f t="shared" si="141"/>
        <v>#DIV/0!</v>
      </c>
      <c r="W114" s="109"/>
      <c r="X114" s="109">
        <f>S114/G114*100</f>
        <v>28.890588885607627</v>
      </c>
      <c r="Y114" s="110"/>
    </row>
    <row r="115" spans="1:25" s="52" customFormat="1" ht="42" hidden="1" customHeight="1" x14ac:dyDescent="0.3">
      <c r="A115" s="53" t="s">
        <v>129</v>
      </c>
      <c r="B115" s="68" t="s">
        <v>202</v>
      </c>
      <c r="C115" s="55"/>
      <c r="D115" s="54">
        <f>SUM(D116:D117)</f>
        <v>27409154</v>
      </c>
      <c r="E115" s="54">
        <f>SUM(E116:E117)</f>
        <v>0</v>
      </c>
      <c r="F115" s="54">
        <f>SUM(F116:F117)</f>
        <v>0</v>
      </c>
      <c r="G115" s="54">
        <f>SUM(G116:G117)</f>
        <v>27409154</v>
      </c>
      <c r="H115" s="54">
        <f t="shared" ref="H115:O115" si="155">SUM(H116:H117)</f>
        <v>20591591</v>
      </c>
      <c r="I115" s="54">
        <f t="shared" si="155"/>
        <v>0</v>
      </c>
      <c r="J115" s="54">
        <f t="shared" si="155"/>
        <v>0</v>
      </c>
      <c r="K115" s="54">
        <f t="shared" si="155"/>
        <v>20591591</v>
      </c>
      <c r="L115" s="92">
        <f t="shared" si="155"/>
        <v>4547324.78</v>
      </c>
      <c r="M115" s="92">
        <f t="shared" si="155"/>
        <v>0</v>
      </c>
      <c r="N115" s="92">
        <f t="shared" si="155"/>
        <v>0</v>
      </c>
      <c r="O115" s="92">
        <f t="shared" si="155"/>
        <v>4547324.78</v>
      </c>
      <c r="P115" s="54">
        <f>SUM(P116:P117)</f>
        <v>4547324.78</v>
      </c>
      <c r="Q115" s="54">
        <f>SUM(Q116:Q117)</f>
        <v>0</v>
      </c>
      <c r="R115" s="54">
        <f>SUM(R116:R117)</f>
        <v>0</v>
      </c>
      <c r="S115" s="54">
        <f>SUM(S116:S117)</f>
        <v>4547324.78</v>
      </c>
      <c r="T115" s="23">
        <f t="shared" si="154"/>
        <v>22.083406668285129</v>
      </c>
      <c r="U115" s="109">
        <f t="shared" si="140"/>
        <v>16.590533148159189</v>
      </c>
      <c r="V115" s="109" t="e">
        <f t="shared" si="141"/>
        <v>#DIV/0!</v>
      </c>
      <c r="W115" s="109"/>
      <c r="X115" s="109">
        <f>S115/G115*100</f>
        <v>16.590533148159189</v>
      </c>
      <c r="Y115" s="110"/>
    </row>
    <row r="116" spans="1:25" s="52" customFormat="1" hidden="1" x14ac:dyDescent="0.3">
      <c r="A116" s="133" t="s">
        <v>203</v>
      </c>
      <c r="B116" s="155" t="s">
        <v>187</v>
      </c>
      <c r="C116" s="22" t="s">
        <v>3</v>
      </c>
      <c r="D116" s="23">
        <f>SUM(E116:G116)</f>
        <v>20220703</v>
      </c>
      <c r="E116" s="23">
        <v>0</v>
      </c>
      <c r="F116" s="23">
        <v>0</v>
      </c>
      <c r="G116" s="23">
        <v>20220703</v>
      </c>
      <c r="H116" s="23">
        <f>SUM(I116:K116)</f>
        <v>13403140</v>
      </c>
      <c r="I116" s="23">
        <v>0</v>
      </c>
      <c r="J116" s="23">
        <v>0</v>
      </c>
      <c r="K116" s="23">
        <v>13403140</v>
      </c>
      <c r="L116" s="95">
        <f t="shared" si="94"/>
        <v>1458372.78</v>
      </c>
      <c r="M116" s="94">
        <v>0</v>
      </c>
      <c r="N116" s="94">
        <v>0</v>
      </c>
      <c r="O116" s="94">
        <f t="shared" ref="O116:O117" si="156">S116</f>
        <v>1458372.78</v>
      </c>
      <c r="P116" s="23">
        <f t="shared" ref="P116:P117" si="157">SUM(Q116:S116)</f>
        <v>1458372.78</v>
      </c>
      <c r="Q116" s="23">
        <v>0</v>
      </c>
      <c r="R116" s="23">
        <v>0</v>
      </c>
      <c r="S116" s="23">
        <v>1458372.78</v>
      </c>
      <c r="T116" s="23">
        <f t="shared" si="154"/>
        <v>10.880829268365472</v>
      </c>
      <c r="U116" s="109">
        <f t="shared" si="140"/>
        <v>7.2122753595658864</v>
      </c>
      <c r="V116" s="109" t="e">
        <f t="shared" si="141"/>
        <v>#DIV/0!</v>
      </c>
      <c r="W116" s="109"/>
      <c r="X116" s="109">
        <f>S116/G116*100</f>
        <v>7.2122753595658864</v>
      </c>
      <c r="Y116" s="110"/>
    </row>
    <row r="117" spans="1:25" s="52" customFormat="1" ht="78.75" hidden="1" customHeight="1" x14ac:dyDescent="0.3">
      <c r="A117" s="134"/>
      <c r="B117" s="156"/>
      <c r="C117" s="22" t="s">
        <v>280</v>
      </c>
      <c r="D117" s="23">
        <f>SUM(E117:G117)</f>
        <v>7188451</v>
      </c>
      <c r="E117" s="23">
        <v>0</v>
      </c>
      <c r="F117" s="23">
        <v>0</v>
      </c>
      <c r="G117" s="23">
        <v>7188451</v>
      </c>
      <c r="H117" s="23">
        <f>SUM(I117:K117)</f>
        <v>7188451</v>
      </c>
      <c r="I117" s="23">
        <v>0</v>
      </c>
      <c r="J117" s="23">
        <v>0</v>
      </c>
      <c r="K117" s="23">
        <v>7188451</v>
      </c>
      <c r="L117" s="95">
        <f t="shared" si="94"/>
        <v>3088952</v>
      </c>
      <c r="M117" s="94">
        <v>0</v>
      </c>
      <c r="N117" s="94">
        <v>0</v>
      </c>
      <c r="O117" s="94">
        <f t="shared" si="156"/>
        <v>3088952</v>
      </c>
      <c r="P117" s="23">
        <f t="shared" si="157"/>
        <v>3088952</v>
      </c>
      <c r="Q117" s="23">
        <v>0</v>
      </c>
      <c r="R117" s="23">
        <v>0</v>
      </c>
      <c r="S117" s="23">
        <v>3088952</v>
      </c>
      <c r="T117" s="23">
        <f t="shared" si="154"/>
        <v>42.971037849461588</v>
      </c>
      <c r="U117" s="109">
        <f t="shared" si="140"/>
        <v>42.971037849461588</v>
      </c>
      <c r="V117" s="109" t="e">
        <f t="shared" si="141"/>
        <v>#DIV/0!</v>
      </c>
      <c r="W117" s="109"/>
      <c r="X117" s="109">
        <f t="shared" ref="X117:X130" si="158">S117/G117*100</f>
        <v>42.971037849461588</v>
      </c>
      <c r="Y117" s="110"/>
    </row>
    <row r="118" spans="1:25" s="52" customFormat="1" ht="78.75" hidden="1" customHeight="1" x14ac:dyDescent="0.3">
      <c r="A118" s="69" t="s">
        <v>303</v>
      </c>
      <c r="B118" s="70" t="s">
        <v>304</v>
      </c>
      <c r="C118" s="55"/>
      <c r="D118" s="54">
        <f>D119</f>
        <v>19443814</v>
      </c>
      <c r="E118" s="54">
        <f t="shared" ref="E118:S118" si="159">E119</f>
        <v>0</v>
      </c>
      <c r="F118" s="54">
        <f t="shared" si="159"/>
        <v>0</v>
      </c>
      <c r="G118" s="54">
        <f t="shared" si="159"/>
        <v>19443814</v>
      </c>
      <c r="H118" s="54">
        <f t="shared" si="159"/>
        <v>4860954</v>
      </c>
      <c r="I118" s="54">
        <f t="shared" si="159"/>
        <v>0</v>
      </c>
      <c r="J118" s="54">
        <f t="shared" si="159"/>
        <v>0</v>
      </c>
      <c r="K118" s="54">
        <f t="shared" si="159"/>
        <v>4860954</v>
      </c>
      <c r="L118" s="92">
        <f t="shared" si="159"/>
        <v>0</v>
      </c>
      <c r="M118" s="92">
        <f t="shared" si="159"/>
        <v>0</v>
      </c>
      <c r="N118" s="92">
        <f t="shared" si="159"/>
        <v>0</v>
      </c>
      <c r="O118" s="92">
        <f t="shared" si="159"/>
        <v>0</v>
      </c>
      <c r="P118" s="54">
        <f t="shared" si="159"/>
        <v>0</v>
      </c>
      <c r="Q118" s="54">
        <f t="shared" si="159"/>
        <v>0</v>
      </c>
      <c r="R118" s="54">
        <f t="shared" si="159"/>
        <v>0</v>
      </c>
      <c r="S118" s="54">
        <f t="shared" si="159"/>
        <v>0</v>
      </c>
      <c r="T118" s="23">
        <f t="shared" si="154"/>
        <v>0</v>
      </c>
      <c r="U118" s="24">
        <f t="shared" si="140"/>
        <v>0</v>
      </c>
      <c r="V118" s="24" t="e">
        <f t="shared" si="141"/>
        <v>#DIV/0!</v>
      </c>
      <c r="W118" s="51"/>
      <c r="X118" s="24">
        <f t="shared" si="158"/>
        <v>0</v>
      </c>
      <c r="Y118" s="51"/>
    </row>
    <row r="119" spans="1:25" s="1" customFormat="1" ht="36.75" hidden="1" customHeight="1" x14ac:dyDescent="0.3">
      <c r="A119" s="86" t="s">
        <v>305</v>
      </c>
      <c r="B119" s="89" t="s">
        <v>187</v>
      </c>
      <c r="C119" s="22" t="s">
        <v>5</v>
      </c>
      <c r="D119" s="23">
        <f>SUM(E119:G119)</f>
        <v>19443814</v>
      </c>
      <c r="E119" s="23">
        <v>0</v>
      </c>
      <c r="F119" s="23">
        <v>0</v>
      </c>
      <c r="G119" s="23">
        <v>19443814</v>
      </c>
      <c r="H119" s="23">
        <f>SUM(I119:K119)</f>
        <v>4860954</v>
      </c>
      <c r="I119" s="23">
        <v>0</v>
      </c>
      <c r="J119" s="23">
        <v>0</v>
      </c>
      <c r="K119" s="23">
        <v>4860954</v>
      </c>
      <c r="L119" s="95"/>
      <c r="M119" s="94"/>
      <c r="N119" s="94"/>
      <c r="O119" s="94"/>
      <c r="P119" s="23">
        <f>SUM(Q119:S119)</f>
        <v>0</v>
      </c>
      <c r="Q119" s="23">
        <v>0</v>
      </c>
      <c r="R119" s="23">
        <v>0</v>
      </c>
      <c r="S119" s="23">
        <v>0</v>
      </c>
      <c r="T119" s="23">
        <f t="shared" si="154"/>
        <v>0</v>
      </c>
      <c r="U119" s="109">
        <f t="shared" si="140"/>
        <v>0</v>
      </c>
      <c r="V119" s="109" t="e">
        <f t="shared" si="141"/>
        <v>#DIV/0!</v>
      </c>
      <c r="W119" s="109"/>
      <c r="X119" s="109">
        <f t="shared" si="158"/>
        <v>0</v>
      </c>
      <c r="Y119" s="109"/>
    </row>
    <row r="120" spans="1:25" s="52" customFormat="1" ht="79.5" hidden="1" customHeight="1" x14ac:dyDescent="0.3">
      <c r="A120" s="53" t="s">
        <v>130</v>
      </c>
      <c r="B120" s="68" t="s">
        <v>76</v>
      </c>
      <c r="C120" s="55"/>
      <c r="D120" s="54">
        <f>D121+D122</f>
        <v>580000</v>
      </c>
      <c r="E120" s="54">
        <f t="shared" ref="E120:S120" si="160">E121+E122</f>
        <v>260000</v>
      </c>
      <c r="F120" s="54">
        <f t="shared" si="160"/>
        <v>0</v>
      </c>
      <c r="G120" s="54">
        <f t="shared" si="160"/>
        <v>320000</v>
      </c>
      <c r="H120" s="54">
        <f t="shared" si="160"/>
        <v>580000</v>
      </c>
      <c r="I120" s="54">
        <f t="shared" si="160"/>
        <v>260000</v>
      </c>
      <c r="J120" s="54">
        <f t="shared" si="160"/>
        <v>0</v>
      </c>
      <c r="K120" s="54">
        <f t="shared" si="160"/>
        <v>320000</v>
      </c>
      <c r="L120" s="92">
        <f t="shared" si="160"/>
        <v>20423250.530000001</v>
      </c>
      <c r="M120" s="92">
        <f t="shared" si="160"/>
        <v>260000</v>
      </c>
      <c r="N120" s="92">
        <f t="shared" si="160"/>
        <v>0</v>
      </c>
      <c r="O120" s="92">
        <f t="shared" si="160"/>
        <v>0</v>
      </c>
      <c r="P120" s="54">
        <f t="shared" si="160"/>
        <v>0</v>
      </c>
      <c r="Q120" s="54">
        <f t="shared" si="160"/>
        <v>0</v>
      </c>
      <c r="R120" s="54">
        <f t="shared" si="160"/>
        <v>0</v>
      </c>
      <c r="S120" s="54">
        <f t="shared" si="160"/>
        <v>0</v>
      </c>
      <c r="T120" s="23">
        <f t="shared" si="154"/>
        <v>0</v>
      </c>
      <c r="U120" s="24">
        <f t="shared" si="140"/>
        <v>0</v>
      </c>
      <c r="V120" s="24">
        <f t="shared" si="141"/>
        <v>0</v>
      </c>
      <c r="W120" s="24"/>
      <c r="X120" s="24">
        <f t="shared" si="158"/>
        <v>0</v>
      </c>
      <c r="Y120" s="51">
        <f t="shared" si="144"/>
        <v>0</v>
      </c>
    </row>
    <row r="121" spans="1:25" s="52" customFormat="1" ht="30.75" hidden="1" customHeight="1" x14ac:dyDescent="0.3">
      <c r="A121" s="78" t="s">
        <v>144</v>
      </c>
      <c r="B121" s="66" t="s">
        <v>187</v>
      </c>
      <c r="C121" s="22" t="s">
        <v>5</v>
      </c>
      <c r="D121" s="23">
        <f>SUM(E121:G121)</f>
        <v>320000</v>
      </c>
      <c r="E121" s="23">
        <v>0</v>
      </c>
      <c r="F121" s="23">
        <v>0</v>
      </c>
      <c r="G121" s="23">
        <v>320000</v>
      </c>
      <c r="H121" s="23">
        <f>I121+J121+K121</f>
        <v>320000</v>
      </c>
      <c r="I121" s="23">
        <v>0</v>
      </c>
      <c r="J121" s="23">
        <v>0</v>
      </c>
      <c r="K121" s="23">
        <v>320000</v>
      </c>
      <c r="L121" s="92">
        <f t="shared" ref="L121" si="161">L122+L123</f>
        <v>20163250.530000001</v>
      </c>
      <c r="M121" s="94">
        <v>0</v>
      </c>
      <c r="N121" s="94">
        <v>0</v>
      </c>
      <c r="O121" s="94">
        <f>S121</f>
        <v>0</v>
      </c>
      <c r="P121" s="23">
        <f>Q121+S121</f>
        <v>0</v>
      </c>
      <c r="Q121" s="23">
        <v>0</v>
      </c>
      <c r="R121" s="23">
        <v>0</v>
      </c>
      <c r="S121" s="23">
        <v>0</v>
      </c>
      <c r="T121" s="23">
        <f t="shared" si="154"/>
        <v>0</v>
      </c>
      <c r="U121" s="109">
        <f t="shared" si="140"/>
        <v>0</v>
      </c>
      <c r="V121" s="109" t="e">
        <f t="shared" si="141"/>
        <v>#DIV/0!</v>
      </c>
      <c r="W121" s="109"/>
      <c r="X121" s="109">
        <f t="shared" si="158"/>
        <v>0</v>
      </c>
      <c r="Y121" s="110"/>
    </row>
    <row r="122" spans="1:25" s="52" customFormat="1" ht="66" hidden="1" customHeight="1" x14ac:dyDescent="0.3">
      <c r="A122" s="78" t="s">
        <v>277</v>
      </c>
      <c r="B122" s="66" t="s">
        <v>272</v>
      </c>
      <c r="C122" s="22" t="s">
        <v>5</v>
      </c>
      <c r="D122" s="23">
        <f>SUM(E122:G122)</f>
        <v>260000</v>
      </c>
      <c r="E122" s="23">
        <v>260000</v>
      </c>
      <c r="F122" s="23">
        <v>0</v>
      </c>
      <c r="G122" s="23">
        <v>0</v>
      </c>
      <c r="H122" s="23">
        <f>I122+J122+K122</f>
        <v>260000</v>
      </c>
      <c r="I122" s="23">
        <v>260000</v>
      </c>
      <c r="J122" s="23">
        <v>0</v>
      </c>
      <c r="K122" s="23">
        <v>0</v>
      </c>
      <c r="L122" s="94">
        <f>SUM(M122:O122)</f>
        <v>260000</v>
      </c>
      <c r="M122" s="94">
        <v>260000</v>
      </c>
      <c r="N122" s="94">
        <v>0</v>
      </c>
      <c r="O122" s="94">
        <v>0</v>
      </c>
      <c r="P122" s="23">
        <f>Q122+S122</f>
        <v>0</v>
      </c>
      <c r="Q122" s="23">
        <v>0</v>
      </c>
      <c r="R122" s="23">
        <v>0</v>
      </c>
      <c r="S122" s="23">
        <v>0</v>
      </c>
      <c r="T122" s="23">
        <f t="shared" si="154"/>
        <v>0</v>
      </c>
      <c r="U122" s="109">
        <f t="shared" si="140"/>
        <v>0</v>
      </c>
      <c r="V122" s="109">
        <f t="shared" si="141"/>
        <v>0</v>
      </c>
      <c r="W122" s="109"/>
      <c r="X122" s="109"/>
      <c r="Y122" s="110">
        <f t="shared" si="144"/>
        <v>0</v>
      </c>
    </row>
    <row r="123" spans="1:25" s="52" customFormat="1" ht="37.5" hidden="1" x14ac:dyDescent="0.3">
      <c r="A123" s="53" t="s">
        <v>131</v>
      </c>
      <c r="B123" s="68" t="s">
        <v>77</v>
      </c>
      <c r="C123" s="55"/>
      <c r="D123" s="54">
        <f t="shared" ref="D123:S123" si="162">SUM(D124:D126)</f>
        <v>39638903</v>
      </c>
      <c r="E123" s="54">
        <f t="shared" si="162"/>
        <v>30001514</v>
      </c>
      <c r="F123" s="54">
        <f t="shared" si="162"/>
        <v>0</v>
      </c>
      <c r="G123" s="54">
        <f t="shared" si="162"/>
        <v>9637389</v>
      </c>
      <c r="H123" s="54">
        <f t="shared" si="162"/>
        <v>37104780</v>
      </c>
      <c r="I123" s="54">
        <f t="shared" si="162"/>
        <v>27864317</v>
      </c>
      <c r="J123" s="54">
        <f t="shared" si="162"/>
        <v>0</v>
      </c>
      <c r="K123" s="54">
        <f t="shared" si="162"/>
        <v>9240463</v>
      </c>
      <c r="L123" s="92">
        <f t="shared" si="162"/>
        <v>19903250.530000001</v>
      </c>
      <c r="M123" s="92">
        <f t="shared" si="162"/>
        <v>17641257.030000001</v>
      </c>
      <c r="N123" s="92">
        <f t="shared" si="162"/>
        <v>0</v>
      </c>
      <c r="O123" s="92">
        <f t="shared" si="162"/>
        <v>5997730.5</v>
      </c>
      <c r="P123" s="54">
        <f t="shared" si="162"/>
        <v>25448710.140000001</v>
      </c>
      <c r="Q123" s="54">
        <f t="shared" si="162"/>
        <v>19450979.640000001</v>
      </c>
      <c r="R123" s="54">
        <f t="shared" si="162"/>
        <v>0</v>
      </c>
      <c r="S123" s="54">
        <f t="shared" si="162"/>
        <v>5997730.5</v>
      </c>
      <c r="T123" s="23">
        <f t="shared" si="154"/>
        <v>68.58606934200931</v>
      </c>
      <c r="U123" s="51">
        <f t="shared" si="140"/>
        <v>64.201348205826989</v>
      </c>
      <c r="V123" s="51">
        <f t="shared" si="141"/>
        <v>64.833326878103563</v>
      </c>
      <c r="W123" s="51"/>
      <c r="X123" s="51">
        <f t="shared" si="158"/>
        <v>62.233977480830127</v>
      </c>
      <c r="Y123" s="51">
        <f t="shared" si="144"/>
        <v>110.25846744890377</v>
      </c>
    </row>
    <row r="124" spans="1:25" s="52" customFormat="1" ht="54" hidden="1" customHeight="1" x14ac:dyDescent="0.3">
      <c r="A124" s="78" t="s">
        <v>132</v>
      </c>
      <c r="B124" s="66" t="s">
        <v>71</v>
      </c>
      <c r="C124" s="22" t="s">
        <v>5</v>
      </c>
      <c r="D124" s="23">
        <f>SUM(E124:G124)</f>
        <v>25375311</v>
      </c>
      <c r="E124" s="23">
        <v>19913200</v>
      </c>
      <c r="F124" s="23">
        <v>0</v>
      </c>
      <c r="G124" s="23">
        <v>5462111</v>
      </c>
      <c r="H124" s="23">
        <f>I124+J124+K124</f>
        <v>24388911</v>
      </c>
      <c r="I124" s="23">
        <v>18963200</v>
      </c>
      <c r="J124" s="23">
        <v>0</v>
      </c>
      <c r="K124" s="23">
        <v>5425711</v>
      </c>
      <c r="L124" s="95">
        <f t="shared" si="94"/>
        <v>15761993.5</v>
      </c>
      <c r="M124" s="94">
        <v>13500000</v>
      </c>
      <c r="N124" s="94">
        <v>0</v>
      </c>
      <c r="O124" s="94">
        <f>S124</f>
        <v>2261993.5</v>
      </c>
      <c r="P124" s="23">
        <f>Q124+S124</f>
        <v>13522075.57</v>
      </c>
      <c r="Q124" s="23">
        <v>11260082.07</v>
      </c>
      <c r="R124" s="23">
        <v>0</v>
      </c>
      <c r="S124" s="23">
        <v>2261993.5</v>
      </c>
      <c r="T124" s="23">
        <f t="shared" ref="T124:T128" si="163">P124/H124*100</f>
        <v>55.443539771004943</v>
      </c>
      <c r="U124" s="109">
        <f t="shared" si="140"/>
        <v>53.288314653562274</v>
      </c>
      <c r="V124" s="109">
        <f t="shared" si="141"/>
        <v>56.545819205351222</v>
      </c>
      <c r="W124" s="109"/>
      <c r="X124" s="109">
        <f t="shared" si="158"/>
        <v>41.412441087337839</v>
      </c>
      <c r="Y124" s="110"/>
    </row>
    <row r="125" spans="1:25" s="52" customFormat="1" ht="104.25" hidden="1" customHeight="1" x14ac:dyDescent="0.3">
      <c r="A125" s="78" t="s">
        <v>133</v>
      </c>
      <c r="B125" s="91" t="s">
        <v>273</v>
      </c>
      <c r="C125" s="22" t="s">
        <v>5</v>
      </c>
      <c r="D125" s="23">
        <f t="shared" ref="D125:D126" si="164">SUM(E125:G125)</f>
        <v>10088314</v>
      </c>
      <c r="E125" s="23">
        <v>10088314</v>
      </c>
      <c r="F125" s="23">
        <v>0</v>
      </c>
      <c r="G125" s="23">
        <v>0</v>
      </c>
      <c r="H125" s="23">
        <f>I125+J125+K125</f>
        <v>8901117</v>
      </c>
      <c r="I125" s="23">
        <v>8901117</v>
      </c>
      <c r="J125" s="23">
        <v>0</v>
      </c>
      <c r="K125" s="23">
        <v>0</v>
      </c>
      <c r="L125" s="95">
        <f t="shared" si="94"/>
        <v>4141257.03</v>
      </c>
      <c r="M125" s="94">
        <v>4141257.03</v>
      </c>
      <c r="N125" s="94">
        <v>0</v>
      </c>
      <c r="O125" s="94">
        <f t="shared" ref="O125:O126" si="165">S125</f>
        <v>0</v>
      </c>
      <c r="P125" s="23">
        <f t="shared" ref="P125:P126" si="166">Q125+S125</f>
        <v>8190897.5700000003</v>
      </c>
      <c r="Q125" s="23">
        <v>8190897.5700000003</v>
      </c>
      <c r="R125" s="23">
        <v>0</v>
      </c>
      <c r="S125" s="23">
        <v>0</v>
      </c>
      <c r="T125" s="23">
        <f t="shared" si="163"/>
        <v>92.02100781283967</v>
      </c>
      <c r="U125" s="24">
        <f t="shared" si="140"/>
        <v>81.19193722558596</v>
      </c>
      <c r="V125" s="24">
        <f t="shared" si="141"/>
        <v>81.19193722558596</v>
      </c>
      <c r="W125" s="51"/>
      <c r="X125" s="24"/>
      <c r="Y125" s="24">
        <f t="shared" si="144"/>
        <v>197.78771302200485</v>
      </c>
    </row>
    <row r="126" spans="1:25" s="52" customFormat="1" ht="101.25" hidden="1" customHeight="1" x14ac:dyDescent="0.3">
      <c r="A126" s="78" t="s">
        <v>292</v>
      </c>
      <c r="B126" s="66" t="s">
        <v>184</v>
      </c>
      <c r="C126" s="22" t="s">
        <v>5</v>
      </c>
      <c r="D126" s="23">
        <f t="shared" si="164"/>
        <v>4175278</v>
      </c>
      <c r="E126" s="23">
        <v>0</v>
      </c>
      <c r="F126" s="23">
        <v>0</v>
      </c>
      <c r="G126" s="23">
        <v>4175278</v>
      </c>
      <c r="H126" s="23">
        <f>I126+J126+K126</f>
        <v>3814752</v>
      </c>
      <c r="I126" s="23">
        <v>0</v>
      </c>
      <c r="J126" s="23">
        <v>0</v>
      </c>
      <c r="K126" s="23">
        <v>3814752</v>
      </c>
      <c r="L126" s="95"/>
      <c r="M126" s="94"/>
      <c r="N126" s="94"/>
      <c r="O126" s="94">
        <f t="shared" si="165"/>
        <v>3735737</v>
      </c>
      <c r="P126" s="23">
        <f t="shared" si="166"/>
        <v>3735737</v>
      </c>
      <c r="Q126" s="23">
        <v>0</v>
      </c>
      <c r="R126" s="23">
        <v>0</v>
      </c>
      <c r="S126" s="23">
        <v>3735737</v>
      </c>
      <c r="T126" s="23">
        <f t="shared" si="163"/>
        <v>97.928698903624664</v>
      </c>
      <c r="U126" s="24">
        <f t="shared" si="140"/>
        <v>89.472772830934858</v>
      </c>
      <c r="V126" s="24" t="e">
        <f t="shared" si="141"/>
        <v>#DIV/0!</v>
      </c>
      <c r="W126" s="51"/>
      <c r="X126" s="24">
        <f t="shared" si="158"/>
        <v>89.472772830934858</v>
      </c>
      <c r="Y126" s="24"/>
    </row>
    <row r="127" spans="1:25" s="52" customFormat="1" ht="37.5" hidden="1" x14ac:dyDescent="0.3">
      <c r="A127" s="53" t="s">
        <v>134</v>
      </c>
      <c r="B127" s="68" t="s">
        <v>78</v>
      </c>
      <c r="C127" s="55"/>
      <c r="D127" s="54">
        <f>SUM(D128:D131)</f>
        <v>40942900</v>
      </c>
      <c r="E127" s="54">
        <f t="shared" ref="E127:S127" si="167">SUM(E128:E131)</f>
        <v>2543320</v>
      </c>
      <c r="F127" s="54">
        <f t="shared" si="167"/>
        <v>0</v>
      </c>
      <c r="G127" s="54">
        <f t="shared" si="167"/>
        <v>38399580</v>
      </c>
      <c r="H127" s="54">
        <f t="shared" si="167"/>
        <v>30668929</v>
      </c>
      <c r="I127" s="54">
        <f t="shared" si="167"/>
        <v>2192201</v>
      </c>
      <c r="J127" s="54">
        <f t="shared" si="167"/>
        <v>0</v>
      </c>
      <c r="K127" s="54">
        <f t="shared" si="167"/>
        <v>28476728</v>
      </c>
      <c r="L127" s="92">
        <f t="shared" si="167"/>
        <v>26854920.139999997</v>
      </c>
      <c r="M127" s="92">
        <f t="shared" si="167"/>
        <v>1441183.4</v>
      </c>
      <c r="N127" s="92">
        <f t="shared" si="167"/>
        <v>0</v>
      </c>
      <c r="O127" s="92">
        <f t="shared" si="167"/>
        <v>25413736.739999998</v>
      </c>
      <c r="P127" s="54">
        <f t="shared" si="167"/>
        <v>26865113.099999998</v>
      </c>
      <c r="Q127" s="54">
        <f t="shared" si="167"/>
        <v>1451376.3599999999</v>
      </c>
      <c r="R127" s="54">
        <f t="shared" si="167"/>
        <v>0</v>
      </c>
      <c r="S127" s="54">
        <f t="shared" si="167"/>
        <v>25413736.739999998</v>
      </c>
      <c r="T127" s="23">
        <f t="shared" si="163"/>
        <v>87.59716747852525</v>
      </c>
      <c r="U127" s="51">
        <f t="shared" si="140"/>
        <v>65.616048447960452</v>
      </c>
      <c r="V127" s="51">
        <f t="shared" si="141"/>
        <v>57.06621109416038</v>
      </c>
      <c r="W127" s="51"/>
      <c r="X127" s="51">
        <f t="shared" si="158"/>
        <v>66.182329962983971</v>
      </c>
      <c r="Y127" s="51">
        <f t="shared" si="144"/>
        <v>100.70726321160789</v>
      </c>
    </row>
    <row r="128" spans="1:25" s="52" customFormat="1" ht="43.5" hidden="1" customHeight="1" x14ac:dyDescent="0.3">
      <c r="A128" s="78" t="s">
        <v>135</v>
      </c>
      <c r="B128" s="66" t="s">
        <v>60</v>
      </c>
      <c r="C128" s="22" t="s">
        <v>5</v>
      </c>
      <c r="D128" s="23">
        <f>SUM(E128:G128)</f>
        <v>31195200</v>
      </c>
      <c r="E128" s="23">
        <v>0</v>
      </c>
      <c r="F128" s="23">
        <v>0</v>
      </c>
      <c r="G128" s="23">
        <v>31195200</v>
      </c>
      <c r="H128" s="23">
        <f>I128+J128+K128</f>
        <v>22108825</v>
      </c>
      <c r="I128" s="23">
        <v>0</v>
      </c>
      <c r="J128" s="23">
        <v>0</v>
      </c>
      <c r="K128" s="23">
        <v>22108825</v>
      </c>
      <c r="L128" s="95">
        <f t="shared" si="94"/>
        <v>21082897.239999998</v>
      </c>
      <c r="M128" s="94">
        <v>0</v>
      </c>
      <c r="N128" s="94">
        <v>0</v>
      </c>
      <c r="O128" s="94">
        <f>S128</f>
        <v>21082897.239999998</v>
      </c>
      <c r="P128" s="23">
        <f>Q128+S128</f>
        <v>21082897.239999998</v>
      </c>
      <c r="Q128" s="23">
        <v>0</v>
      </c>
      <c r="R128" s="23">
        <v>0</v>
      </c>
      <c r="S128" s="23">
        <v>21082897.239999998</v>
      </c>
      <c r="T128" s="23">
        <f t="shared" si="163"/>
        <v>95.359645933241595</v>
      </c>
      <c r="U128" s="109">
        <f t="shared" si="140"/>
        <v>67.583786095296702</v>
      </c>
      <c r="V128" s="109" t="e">
        <f t="shared" si="141"/>
        <v>#DIV/0!</v>
      </c>
      <c r="W128" s="109"/>
      <c r="X128" s="109">
        <f t="shared" si="158"/>
        <v>67.583786095296702</v>
      </c>
      <c r="Y128" s="109"/>
    </row>
    <row r="129" spans="1:25" s="52" customFormat="1" ht="45" hidden="1" customHeight="1" x14ac:dyDescent="0.3">
      <c r="A129" s="78" t="s">
        <v>136</v>
      </c>
      <c r="B129" s="66" t="s">
        <v>79</v>
      </c>
      <c r="C129" s="22" t="s">
        <v>5</v>
      </c>
      <c r="D129" s="23">
        <f t="shared" ref="D129:D131" si="168">SUM(E129:G129)</f>
        <v>7747320</v>
      </c>
      <c r="E129" s="23">
        <v>1753320</v>
      </c>
      <c r="F129" s="23">
        <v>0</v>
      </c>
      <c r="G129" s="23">
        <v>5994000</v>
      </c>
      <c r="H129" s="23">
        <f>I129+J129+K129</f>
        <v>6831724</v>
      </c>
      <c r="I129" s="23">
        <v>1402201</v>
      </c>
      <c r="J129" s="23">
        <v>0</v>
      </c>
      <c r="K129" s="23">
        <v>5429523</v>
      </c>
      <c r="L129" s="95">
        <f t="shared" ref="L129:L160" si="169">M129+N129+O129</f>
        <v>4386689.41</v>
      </c>
      <c r="M129" s="94">
        <v>651183.4</v>
      </c>
      <c r="N129" s="94">
        <v>0</v>
      </c>
      <c r="O129" s="94">
        <f t="shared" ref="O129:O131" si="170">S129</f>
        <v>3735506.01</v>
      </c>
      <c r="P129" s="23">
        <f t="shared" ref="P129:P131" si="171">Q129+S129</f>
        <v>4686882.37</v>
      </c>
      <c r="Q129" s="23">
        <v>951376.36</v>
      </c>
      <c r="R129" s="23">
        <v>0</v>
      </c>
      <c r="S129" s="23">
        <v>3735506.01</v>
      </c>
      <c r="T129" s="23">
        <f t="shared" ref="T129:T130" si="172">P129/H129*100</f>
        <v>68.604679726522903</v>
      </c>
      <c r="U129" s="109">
        <f t="shared" si="140"/>
        <v>60.496821739646748</v>
      </c>
      <c r="V129" s="109">
        <f t="shared" si="141"/>
        <v>54.261421759861292</v>
      </c>
      <c r="W129" s="109"/>
      <c r="X129" s="109">
        <f t="shared" si="158"/>
        <v>62.320754254254254</v>
      </c>
      <c r="Y129" s="109">
        <f t="shared" si="144"/>
        <v>146.09960266186147</v>
      </c>
    </row>
    <row r="130" spans="1:25" s="52" customFormat="1" ht="69.75" hidden="1" customHeight="1" x14ac:dyDescent="0.3">
      <c r="A130" s="78" t="s">
        <v>137</v>
      </c>
      <c r="B130" s="66" t="s">
        <v>187</v>
      </c>
      <c r="C130" s="22" t="s">
        <v>5</v>
      </c>
      <c r="D130" s="23">
        <f t="shared" si="168"/>
        <v>1210380</v>
      </c>
      <c r="E130" s="23">
        <v>0</v>
      </c>
      <c r="F130" s="23">
        <v>0</v>
      </c>
      <c r="G130" s="23">
        <v>1210380</v>
      </c>
      <c r="H130" s="23">
        <f>I130+J130+K130</f>
        <v>938380</v>
      </c>
      <c r="I130" s="23">
        <v>0</v>
      </c>
      <c r="J130" s="23">
        <v>0</v>
      </c>
      <c r="K130" s="23">
        <v>938380</v>
      </c>
      <c r="L130" s="95">
        <f t="shared" si="169"/>
        <v>595333.49</v>
      </c>
      <c r="M130" s="94">
        <v>0</v>
      </c>
      <c r="N130" s="94">
        <v>0</v>
      </c>
      <c r="O130" s="94">
        <f>S130</f>
        <v>595333.49</v>
      </c>
      <c r="P130" s="23">
        <f t="shared" si="171"/>
        <v>595333.49</v>
      </c>
      <c r="Q130" s="23">
        <v>0</v>
      </c>
      <c r="R130" s="23">
        <v>0</v>
      </c>
      <c r="S130" s="23">
        <v>595333.49</v>
      </c>
      <c r="T130" s="23">
        <f t="shared" si="172"/>
        <v>63.442687397429609</v>
      </c>
      <c r="U130" s="109">
        <f t="shared" si="140"/>
        <v>49.185668137279201</v>
      </c>
      <c r="V130" s="109" t="e">
        <f t="shared" si="141"/>
        <v>#DIV/0!</v>
      </c>
      <c r="W130" s="110"/>
      <c r="X130" s="109">
        <f t="shared" si="158"/>
        <v>49.185668137279201</v>
      </c>
      <c r="Y130" s="109"/>
    </row>
    <row r="131" spans="1:25" s="52" customFormat="1" ht="61.5" hidden="1" customHeight="1" x14ac:dyDescent="0.3">
      <c r="A131" s="78" t="s">
        <v>227</v>
      </c>
      <c r="B131" s="91" t="s">
        <v>224</v>
      </c>
      <c r="C131" s="22" t="s">
        <v>5</v>
      </c>
      <c r="D131" s="23">
        <f t="shared" si="168"/>
        <v>790000</v>
      </c>
      <c r="E131" s="23">
        <v>790000</v>
      </c>
      <c r="F131" s="23">
        <v>0</v>
      </c>
      <c r="G131" s="23">
        <v>0</v>
      </c>
      <c r="H131" s="23">
        <f>I131+J131+K131</f>
        <v>790000</v>
      </c>
      <c r="I131" s="23">
        <v>790000</v>
      </c>
      <c r="J131" s="23">
        <v>0</v>
      </c>
      <c r="K131" s="23">
        <v>0</v>
      </c>
      <c r="L131" s="95">
        <f t="shared" si="169"/>
        <v>790000</v>
      </c>
      <c r="M131" s="94">
        <v>790000</v>
      </c>
      <c r="N131" s="94">
        <v>0</v>
      </c>
      <c r="O131" s="94">
        <f t="shared" si="170"/>
        <v>0</v>
      </c>
      <c r="P131" s="23">
        <f t="shared" si="171"/>
        <v>500000</v>
      </c>
      <c r="Q131" s="23">
        <v>500000</v>
      </c>
      <c r="R131" s="23">
        <v>0</v>
      </c>
      <c r="S131" s="23">
        <v>0</v>
      </c>
      <c r="T131" s="23">
        <f>P131/H131*100</f>
        <v>63.291139240506332</v>
      </c>
      <c r="U131" s="109">
        <f t="shared" si="140"/>
        <v>63.291139240506332</v>
      </c>
      <c r="V131" s="109">
        <f t="shared" si="141"/>
        <v>63.291139240506332</v>
      </c>
      <c r="W131" s="110"/>
      <c r="X131" s="109"/>
      <c r="Y131" s="109">
        <f t="shared" si="144"/>
        <v>63.291139240506332</v>
      </c>
    </row>
    <row r="132" spans="1:25" s="52" customFormat="1" ht="56.25" hidden="1" x14ac:dyDescent="0.3">
      <c r="A132" s="53" t="s">
        <v>138</v>
      </c>
      <c r="B132" s="68" t="s">
        <v>80</v>
      </c>
      <c r="C132" s="55"/>
      <c r="D132" s="54">
        <f>D133+D134</f>
        <v>113533400</v>
      </c>
      <c r="E132" s="54">
        <f t="shared" ref="E132:G132" si="173">E133+E134</f>
        <v>0</v>
      </c>
      <c r="F132" s="54">
        <f t="shared" si="173"/>
        <v>0</v>
      </c>
      <c r="G132" s="54">
        <f t="shared" si="173"/>
        <v>113533400</v>
      </c>
      <c r="H132" s="54">
        <f t="shared" ref="H132:S132" si="174">H133+H134</f>
        <v>88596420</v>
      </c>
      <c r="I132" s="54">
        <f t="shared" si="174"/>
        <v>0</v>
      </c>
      <c r="J132" s="54">
        <f t="shared" si="174"/>
        <v>0</v>
      </c>
      <c r="K132" s="54">
        <f t="shared" si="174"/>
        <v>88596420</v>
      </c>
      <c r="L132" s="92">
        <f t="shared" si="174"/>
        <v>32478502.870000001</v>
      </c>
      <c r="M132" s="92">
        <f t="shared" si="174"/>
        <v>0</v>
      </c>
      <c r="N132" s="92">
        <f t="shared" si="174"/>
        <v>0</v>
      </c>
      <c r="O132" s="92">
        <f t="shared" si="174"/>
        <v>72142786.689999998</v>
      </c>
      <c r="P132" s="54">
        <f t="shared" si="174"/>
        <v>72142786.689999998</v>
      </c>
      <c r="Q132" s="54">
        <f t="shared" si="174"/>
        <v>0</v>
      </c>
      <c r="R132" s="54">
        <f t="shared" si="174"/>
        <v>0</v>
      </c>
      <c r="S132" s="54">
        <f t="shared" si="174"/>
        <v>72142786.689999998</v>
      </c>
      <c r="T132" s="23">
        <f t="shared" ref="T132:T134" si="175">P132/H132*100</f>
        <v>81.428557372859984</v>
      </c>
      <c r="U132" s="51">
        <f t="shared" ref="U132" si="176">P132/H132*100</f>
        <v>81.428557372859984</v>
      </c>
      <c r="V132" s="51"/>
      <c r="W132" s="54"/>
      <c r="X132" s="51">
        <f>S132/K132*100</f>
        <v>81.428557372859984</v>
      </c>
      <c r="Y132" s="54">
        <f>SUM(Y133:AA134)</f>
        <v>0</v>
      </c>
    </row>
    <row r="133" spans="1:25" s="52" customFormat="1" ht="56.25" hidden="1" x14ac:dyDescent="0.3">
      <c r="A133" s="78" t="s">
        <v>139</v>
      </c>
      <c r="B133" s="66" t="s">
        <v>204</v>
      </c>
      <c r="C133" s="22" t="s">
        <v>5</v>
      </c>
      <c r="D133" s="23">
        <f>SUM(E133:G133)</f>
        <v>51859400</v>
      </c>
      <c r="E133" s="23">
        <v>0</v>
      </c>
      <c r="F133" s="23">
        <v>0</v>
      </c>
      <c r="G133" s="23">
        <v>51859400</v>
      </c>
      <c r="H133" s="23">
        <f>I133+J133+K133</f>
        <v>38986250</v>
      </c>
      <c r="I133" s="23">
        <v>0</v>
      </c>
      <c r="J133" s="23">
        <v>0</v>
      </c>
      <c r="K133" s="23">
        <v>38986250</v>
      </c>
      <c r="L133" s="95">
        <f t="shared" si="169"/>
        <v>32478502.870000001</v>
      </c>
      <c r="M133" s="94">
        <v>0</v>
      </c>
      <c r="N133" s="94">
        <v>0</v>
      </c>
      <c r="O133" s="94">
        <f>S133</f>
        <v>32478502.870000001</v>
      </c>
      <c r="P133" s="23">
        <f>Q133+S133</f>
        <v>32478502.870000001</v>
      </c>
      <c r="Q133" s="23">
        <v>0</v>
      </c>
      <c r="R133" s="23">
        <v>0</v>
      </c>
      <c r="S133" s="23">
        <v>32478502.870000001</v>
      </c>
      <c r="T133" s="23">
        <f t="shared" si="175"/>
        <v>83.307583750681331</v>
      </c>
      <c r="U133" s="24">
        <f t="shared" ref="U133" si="177">P133/D133*100</f>
        <v>62.627995831035456</v>
      </c>
      <c r="V133" s="24" t="e">
        <f t="shared" ref="V133:V134" si="178">Q133/E133*100</f>
        <v>#DIV/0!</v>
      </c>
      <c r="W133" s="24" t="e">
        <f t="shared" ref="W133:W134" si="179">R133/F133*100</f>
        <v>#DIV/0!</v>
      </c>
      <c r="X133" s="24">
        <f>S133/K133*100</f>
        <v>83.307583750681331</v>
      </c>
      <c r="Y133" s="51"/>
    </row>
    <row r="134" spans="1:25" s="52" customFormat="1" ht="72.75" hidden="1" customHeight="1" x14ac:dyDescent="0.3">
      <c r="A134" s="78" t="s">
        <v>293</v>
      </c>
      <c r="B134" s="66" t="s">
        <v>294</v>
      </c>
      <c r="C134" s="22" t="s">
        <v>5</v>
      </c>
      <c r="D134" s="23">
        <f>SUM(E134:G134)</f>
        <v>61674000</v>
      </c>
      <c r="E134" s="23">
        <v>0</v>
      </c>
      <c r="F134" s="23">
        <v>0</v>
      </c>
      <c r="G134" s="23">
        <v>61674000</v>
      </c>
      <c r="H134" s="23">
        <f>I134+J134+K134</f>
        <v>49610170</v>
      </c>
      <c r="I134" s="23">
        <v>0</v>
      </c>
      <c r="J134" s="23">
        <v>0</v>
      </c>
      <c r="K134" s="23">
        <v>49610170</v>
      </c>
      <c r="L134" s="95"/>
      <c r="M134" s="94"/>
      <c r="N134" s="94"/>
      <c r="O134" s="94">
        <f>S134</f>
        <v>39664283.82</v>
      </c>
      <c r="P134" s="23">
        <f>Q134+S134</f>
        <v>39664283.82</v>
      </c>
      <c r="Q134" s="23">
        <v>0</v>
      </c>
      <c r="R134" s="23">
        <v>0</v>
      </c>
      <c r="S134" s="23">
        <v>39664283.82</v>
      </c>
      <c r="T134" s="23">
        <f t="shared" si="175"/>
        <v>79.951920785596982</v>
      </c>
      <c r="U134" s="24">
        <f>P134/D134*100</f>
        <v>64.312812238544609</v>
      </c>
      <c r="V134" s="24" t="e">
        <f t="shared" si="178"/>
        <v>#DIV/0!</v>
      </c>
      <c r="W134" s="24" t="e">
        <f t="shared" si="179"/>
        <v>#DIV/0!</v>
      </c>
      <c r="X134" s="24">
        <f>S134/K134*100</f>
        <v>79.951920785596982</v>
      </c>
      <c r="Y134" s="51"/>
    </row>
    <row r="135" spans="1:25" s="1" customFormat="1" ht="26.25" hidden="1" customHeight="1" x14ac:dyDescent="0.3">
      <c r="A135" s="137" t="s">
        <v>32</v>
      </c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</row>
    <row r="136" spans="1:25" s="1" customFormat="1" ht="44.25" hidden="1" customHeight="1" x14ac:dyDescent="0.3">
      <c r="A136" s="53" t="s">
        <v>46</v>
      </c>
      <c r="B136" s="135" t="s">
        <v>33</v>
      </c>
      <c r="C136" s="135"/>
      <c r="D136" s="57">
        <f t="shared" ref="D136:S136" si="180">D137+D142+D154</f>
        <v>282317584.08999997</v>
      </c>
      <c r="E136" s="57">
        <f t="shared" si="180"/>
        <v>117538064.09</v>
      </c>
      <c r="F136" s="57">
        <f t="shared" si="180"/>
        <v>17713322</v>
      </c>
      <c r="G136" s="57">
        <f t="shared" si="180"/>
        <v>147066198</v>
      </c>
      <c r="H136" s="57">
        <f t="shared" si="180"/>
        <v>215714991.09</v>
      </c>
      <c r="I136" s="57">
        <f t="shared" si="180"/>
        <v>90053544.090000004</v>
      </c>
      <c r="J136" s="57">
        <f t="shared" si="180"/>
        <v>14661622</v>
      </c>
      <c r="K136" s="57">
        <f t="shared" si="180"/>
        <v>110999825</v>
      </c>
      <c r="L136" s="96">
        <f t="shared" si="180"/>
        <v>57840011.690000005</v>
      </c>
      <c r="M136" s="96">
        <f t="shared" si="180"/>
        <v>32000</v>
      </c>
      <c r="N136" s="96">
        <f t="shared" si="180"/>
        <v>0</v>
      </c>
      <c r="O136" s="96">
        <f t="shared" si="180"/>
        <v>61208663.160000011</v>
      </c>
      <c r="P136" s="57">
        <f t="shared" si="180"/>
        <v>69989212.950000003</v>
      </c>
      <c r="Q136" s="57">
        <f t="shared" si="180"/>
        <v>8780549.7899999991</v>
      </c>
      <c r="R136" s="57">
        <f t="shared" si="180"/>
        <v>0</v>
      </c>
      <c r="S136" s="57">
        <f t="shared" si="180"/>
        <v>61208663.160000011</v>
      </c>
      <c r="T136" s="67">
        <f t="shared" ref="T136:T142" si="181">P136/H136*100</f>
        <v>32.445224412242773</v>
      </c>
      <c r="U136" s="51">
        <f t="shared" ref="U136:X141" si="182">P136/D136*100</f>
        <v>24.79095065069987</v>
      </c>
      <c r="V136" s="51">
        <f t="shared" si="182"/>
        <v>7.4703883018497299</v>
      </c>
      <c r="W136" s="51">
        <f t="shared" si="182"/>
        <v>0</v>
      </c>
      <c r="X136" s="51">
        <f t="shared" si="182"/>
        <v>41.619803865467446</v>
      </c>
      <c r="Y136" s="51">
        <f t="shared" ref="Y136" si="183">U136/L136*100</f>
        <v>4.2861247649066424E-5</v>
      </c>
    </row>
    <row r="137" spans="1:25" s="1" customFormat="1" ht="51.75" hidden="1" customHeight="1" x14ac:dyDescent="0.3">
      <c r="A137" s="53" t="s">
        <v>22</v>
      </c>
      <c r="B137" s="62" t="s">
        <v>81</v>
      </c>
      <c r="C137" s="62"/>
      <c r="D137" s="57">
        <f>SUM(D138:D141)</f>
        <v>107595567</v>
      </c>
      <c r="E137" s="57">
        <f t="shared" ref="E137:S137" si="184">SUM(E138:E141)</f>
        <v>0</v>
      </c>
      <c r="F137" s="57">
        <f t="shared" si="184"/>
        <v>0</v>
      </c>
      <c r="G137" s="57">
        <f t="shared" si="184"/>
        <v>107595567</v>
      </c>
      <c r="H137" s="57">
        <f t="shared" si="184"/>
        <v>78976536</v>
      </c>
      <c r="I137" s="57">
        <f t="shared" si="184"/>
        <v>0</v>
      </c>
      <c r="J137" s="57">
        <f t="shared" si="184"/>
        <v>0</v>
      </c>
      <c r="K137" s="57">
        <f t="shared" si="184"/>
        <v>78976536</v>
      </c>
      <c r="L137" s="96">
        <f t="shared" si="184"/>
        <v>54466890.460000008</v>
      </c>
      <c r="M137" s="96">
        <f t="shared" si="184"/>
        <v>0</v>
      </c>
      <c r="N137" s="96">
        <f t="shared" si="184"/>
        <v>0</v>
      </c>
      <c r="O137" s="96">
        <f t="shared" si="184"/>
        <v>54466890.460000008</v>
      </c>
      <c r="P137" s="57">
        <f t="shared" si="184"/>
        <v>54466890.460000008</v>
      </c>
      <c r="Q137" s="57">
        <f t="shared" si="184"/>
        <v>0</v>
      </c>
      <c r="R137" s="57">
        <f t="shared" si="184"/>
        <v>0</v>
      </c>
      <c r="S137" s="57">
        <f t="shared" si="184"/>
        <v>54466890.460000008</v>
      </c>
      <c r="T137" s="67">
        <f t="shared" si="181"/>
        <v>68.965914711680952</v>
      </c>
      <c r="U137" s="51">
        <f t="shared" si="182"/>
        <v>50.62187223754303</v>
      </c>
      <c r="V137" s="51" t="e">
        <f t="shared" si="182"/>
        <v>#DIV/0!</v>
      </c>
      <c r="W137" s="51" t="e">
        <f t="shared" si="182"/>
        <v>#DIV/0!</v>
      </c>
      <c r="X137" s="51">
        <f t="shared" si="182"/>
        <v>50.62187223754303</v>
      </c>
      <c r="Y137" s="51"/>
    </row>
    <row r="138" spans="1:25" s="1" customFormat="1" ht="37.5" hidden="1" x14ac:dyDescent="0.3">
      <c r="A138" s="78" t="s">
        <v>66</v>
      </c>
      <c r="B138" s="91" t="s">
        <v>205</v>
      </c>
      <c r="C138" s="61" t="s">
        <v>280</v>
      </c>
      <c r="D138" s="23">
        <f>SUM(E138:G138)</f>
        <v>9198182</v>
      </c>
      <c r="E138" s="23">
        <v>0</v>
      </c>
      <c r="F138" s="23">
        <v>0</v>
      </c>
      <c r="G138" s="23">
        <v>9198182</v>
      </c>
      <c r="H138" s="23">
        <f>I138+J138+K138</f>
        <v>7090717</v>
      </c>
      <c r="I138" s="23">
        <v>0</v>
      </c>
      <c r="J138" s="23">
        <v>0</v>
      </c>
      <c r="K138" s="23">
        <v>7090717</v>
      </c>
      <c r="L138" s="95">
        <f t="shared" si="169"/>
        <v>1625591.71</v>
      </c>
      <c r="M138" s="94">
        <v>0</v>
      </c>
      <c r="N138" s="94">
        <v>0</v>
      </c>
      <c r="O138" s="94">
        <f>S138</f>
        <v>1625591.71</v>
      </c>
      <c r="P138" s="71">
        <f>SUM(Q138:S138)</f>
        <v>1625591.71</v>
      </c>
      <c r="Q138" s="71">
        <v>0</v>
      </c>
      <c r="R138" s="71">
        <v>0</v>
      </c>
      <c r="S138" s="71">
        <v>1625591.71</v>
      </c>
      <c r="T138" s="67">
        <f t="shared" si="181"/>
        <v>22.925632344373636</v>
      </c>
      <c r="U138" s="109">
        <f t="shared" si="182"/>
        <v>17.672967440739921</v>
      </c>
      <c r="V138" s="110" t="e">
        <f t="shared" si="182"/>
        <v>#DIV/0!</v>
      </c>
      <c r="W138" s="110" t="e">
        <f t="shared" si="182"/>
        <v>#DIV/0!</v>
      </c>
      <c r="X138" s="110">
        <f t="shared" si="182"/>
        <v>17.672967440739921</v>
      </c>
      <c r="Y138" s="110"/>
    </row>
    <row r="139" spans="1:25" s="1" customFormat="1" ht="90.75" hidden="1" customHeight="1" x14ac:dyDescent="0.3">
      <c r="A139" s="78" t="s">
        <v>157</v>
      </c>
      <c r="B139" s="72" t="s">
        <v>60</v>
      </c>
      <c r="C139" s="61" t="s">
        <v>280</v>
      </c>
      <c r="D139" s="23">
        <f t="shared" ref="D139:D141" si="185">SUM(E139:G139)</f>
        <v>38828135</v>
      </c>
      <c r="E139" s="23">
        <v>0</v>
      </c>
      <c r="F139" s="23">
        <v>0</v>
      </c>
      <c r="G139" s="23">
        <v>38828135</v>
      </c>
      <c r="H139" s="23">
        <f t="shared" ref="H139:H141" si="186">I139+J139+K139</f>
        <v>27906875</v>
      </c>
      <c r="I139" s="23">
        <v>0</v>
      </c>
      <c r="J139" s="23">
        <v>0</v>
      </c>
      <c r="K139" s="23">
        <v>27906875</v>
      </c>
      <c r="L139" s="95">
        <f t="shared" si="169"/>
        <v>20588124.609999999</v>
      </c>
      <c r="M139" s="94">
        <v>0</v>
      </c>
      <c r="N139" s="94">
        <v>0</v>
      </c>
      <c r="O139" s="94">
        <f t="shared" ref="O139:O141" si="187">S139</f>
        <v>20588124.609999999</v>
      </c>
      <c r="P139" s="71">
        <f t="shared" ref="P139:P141" si="188">SUM(Q139:S139)</f>
        <v>20588124.609999999</v>
      </c>
      <c r="Q139" s="23">
        <v>0</v>
      </c>
      <c r="R139" s="23">
        <v>0</v>
      </c>
      <c r="S139" s="71">
        <v>20588124.609999999</v>
      </c>
      <c r="T139" s="67">
        <f t="shared" si="181"/>
        <v>73.774382154934941</v>
      </c>
      <c r="U139" s="24">
        <f t="shared" si="182"/>
        <v>53.023727794291432</v>
      </c>
      <c r="V139" s="51" t="e">
        <f t="shared" si="182"/>
        <v>#DIV/0!</v>
      </c>
      <c r="W139" s="51" t="e">
        <f t="shared" si="182"/>
        <v>#DIV/0!</v>
      </c>
      <c r="X139" s="51">
        <f t="shared" si="182"/>
        <v>53.023727794291432</v>
      </c>
      <c r="Y139" s="51"/>
    </row>
    <row r="140" spans="1:25" s="1" customFormat="1" ht="40.5" hidden="1" customHeight="1" x14ac:dyDescent="0.3">
      <c r="A140" s="78" t="s">
        <v>113</v>
      </c>
      <c r="B140" s="72" t="s">
        <v>73</v>
      </c>
      <c r="C140" s="61" t="s">
        <v>280</v>
      </c>
      <c r="D140" s="23">
        <f t="shared" si="185"/>
        <v>57648042</v>
      </c>
      <c r="E140" s="23">
        <v>0</v>
      </c>
      <c r="F140" s="23">
        <v>0</v>
      </c>
      <c r="G140" s="23">
        <v>57648042</v>
      </c>
      <c r="H140" s="23">
        <f t="shared" si="186"/>
        <v>42396573</v>
      </c>
      <c r="I140" s="23">
        <v>0</v>
      </c>
      <c r="J140" s="23">
        <v>0</v>
      </c>
      <c r="K140" s="23">
        <v>42396573</v>
      </c>
      <c r="L140" s="95">
        <f t="shared" si="169"/>
        <v>31792408.550000001</v>
      </c>
      <c r="M140" s="94">
        <v>0</v>
      </c>
      <c r="N140" s="94">
        <v>0</v>
      </c>
      <c r="O140" s="94">
        <f t="shared" si="187"/>
        <v>31792408.550000001</v>
      </c>
      <c r="P140" s="71">
        <f t="shared" si="188"/>
        <v>31792408.550000001</v>
      </c>
      <c r="Q140" s="23">
        <v>0</v>
      </c>
      <c r="R140" s="23">
        <v>0</v>
      </c>
      <c r="S140" s="71">
        <v>31792408.550000001</v>
      </c>
      <c r="T140" s="67">
        <f t="shared" si="181"/>
        <v>74.988156589920607</v>
      </c>
      <c r="U140" s="109">
        <f t="shared" si="182"/>
        <v>55.149155889804547</v>
      </c>
      <c r="V140" s="110" t="e">
        <f t="shared" si="182"/>
        <v>#DIV/0!</v>
      </c>
      <c r="W140" s="110" t="e">
        <f t="shared" si="182"/>
        <v>#DIV/0!</v>
      </c>
      <c r="X140" s="110">
        <f t="shared" si="182"/>
        <v>55.149155889804547</v>
      </c>
      <c r="Y140" s="110"/>
    </row>
    <row r="141" spans="1:25" s="1" customFormat="1" ht="96.75" hidden="1" customHeight="1" x14ac:dyDescent="0.3">
      <c r="A141" s="78" t="s">
        <v>250</v>
      </c>
      <c r="B141" s="72" t="s">
        <v>209</v>
      </c>
      <c r="C141" s="61" t="s">
        <v>280</v>
      </c>
      <c r="D141" s="23">
        <f t="shared" si="185"/>
        <v>1921208</v>
      </c>
      <c r="E141" s="23">
        <v>0</v>
      </c>
      <c r="F141" s="23">
        <v>0</v>
      </c>
      <c r="G141" s="23">
        <v>1921208</v>
      </c>
      <c r="H141" s="23">
        <f t="shared" si="186"/>
        <v>1582371</v>
      </c>
      <c r="I141" s="23">
        <v>0</v>
      </c>
      <c r="J141" s="23">
        <v>0</v>
      </c>
      <c r="K141" s="23">
        <v>1582371</v>
      </c>
      <c r="L141" s="95">
        <f t="shared" si="169"/>
        <v>460765.59</v>
      </c>
      <c r="M141" s="94">
        <v>0</v>
      </c>
      <c r="N141" s="94">
        <v>0</v>
      </c>
      <c r="O141" s="94">
        <f t="shared" si="187"/>
        <v>460765.59</v>
      </c>
      <c r="P141" s="71">
        <f t="shared" si="188"/>
        <v>460765.59</v>
      </c>
      <c r="Q141" s="23">
        <v>0</v>
      </c>
      <c r="R141" s="23">
        <v>0</v>
      </c>
      <c r="S141" s="71">
        <v>460765.59</v>
      </c>
      <c r="T141" s="67">
        <f t="shared" si="181"/>
        <v>29.118682660387485</v>
      </c>
      <c r="U141" s="109">
        <f t="shared" si="182"/>
        <v>23.983118433818724</v>
      </c>
      <c r="V141" s="110" t="e">
        <f t="shared" si="182"/>
        <v>#DIV/0!</v>
      </c>
      <c r="W141" s="110" t="e">
        <f t="shared" si="182"/>
        <v>#DIV/0!</v>
      </c>
      <c r="X141" s="110">
        <f t="shared" si="182"/>
        <v>23.983118433818724</v>
      </c>
      <c r="Y141" s="110"/>
    </row>
    <row r="142" spans="1:25" s="52" customFormat="1" ht="56.25" hidden="1" x14ac:dyDescent="0.3">
      <c r="A142" s="53" t="s">
        <v>23</v>
      </c>
      <c r="B142" s="73" t="s">
        <v>82</v>
      </c>
      <c r="C142" s="63"/>
      <c r="D142" s="57">
        <f>D143+D149</f>
        <v>155844793</v>
      </c>
      <c r="E142" s="57">
        <f>E143+E149</f>
        <v>116440900</v>
      </c>
      <c r="F142" s="57">
        <f>F143+F149</f>
        <v>0</v>
      </c>
      <c r="G142" s="57">
        <f>G143+G149</f>
        <v>39403893</v>
      </c>
      <c r="H142" s="57">
        <f t="shared" ref="H142:K142" si="189">H143+H149</f>
        <v>120912931</v>
      </c>
      <c r="I142" s="57">
        <f t="shared" si="189"/>
        <v>88956380</v>
      </c>
      <c r="J142" s="57">
        <f t="shared" si="189"/>
        <v>0</v>
      </c>
      <c r="K142" s="57">
        <f t="shared" si="189"/>
        <v>31956551</v>
      </c>
      <c r="L142" s="96">
        <f t="shared" ref="L142:S142" si="190">L143+L149</f>
        <v>3373121.2299999995</v>
      </c>
      <c r="M142" s="96">
        <f t="shared" si="190"/>
        <v>32000</v>
      </c>
      <c r="N142" s="96">
        <f t="shared" si="190"/>
        <v>0</v>
      </c>
      <c r="O142" s="96">
        <f t="shared" si="190"/>
        <v>6741772.6999999993</v>
      </c>
      <c r="P142" s="57">
        <f>P143+P149</f>
        <v>15522322.49</v>
      </c>
      <c r="Q142" s="57">
        <f t="shared" si="190"/>
        <v>8780549.7899999991</v>
      </c>
      <c r="R142" s="57">
        <f t="shared" si="190"/>
        <v>0</v>
      </c>
      <c r="S142" s="57">
        <f t="shared" si="190"/>
        <v>6741772.6999999993</v>
      </c>
      <c r="T142" s="67">
        <f t="shared" si="181"/>
        <v>12.837603357741777</v>
      </c>
      <c r="U142" s="51">
        <f t="shared" ref="U142:U155" si="191">P142/D142*100</f>
        <v>9.960116209978219</v>
      </c>
      <c r="V142" s="51">
        <f t="shared" ref="V142:V155" si="192">Q142/E142*100</f>
        <v>7.5407780170026157</v>
      </c>
      <c r="W142" s="51"/>
      <c r="X142" s="51">
        <f t="shared" ref="X142:X151" si="193">S142/G142*100</f>
        <v>17.109407692280556</v>
      </c>
      <c r="Y142" s="51"/>
    </row>
    <row r="143" spans="1:25" s="1" customFormat="1" ht="78" hidden="1" customHeight="1" x14ac:dyDescent="0.3">
      <c r="A143" s="78" t="s">
        <v>67</v>
      </c>
      <c r="B143" s="72" t="s">
        <v>206</v>
      </c>
      <c r="C143" s="61"/>
      <c r="D143" s="67">
        <f>SUM(D144:D148)</f>
        <v>58919042</v>
      </c>
      <c r="E143" s="67">
        <f t="shared" ref="E143:S143" si="194">SUM(E144:E148)</f>
        <v>36254400</v>
      </c>
      <c r="F143" s="67">
        <f t="shared" si="194"/>
        <v>0</v>
      </c>
      <c r="G143" s="67">
        <f t="shared" si="194"/>
        <v>22664642</v>
      </c>
      <c r="H143" s="67">
        <f t="shared" si="194"/>
        <v>32211130</v>
      </c>
      <c r="I143" s="67">
        <f t="shared" si="194"/>
        <v>14881420</v>
      </c>
      <c r="J143" s="67">
        <f t="shared" si="194"/>
        <v>0</v>
      </c>
      <c r="K143" s="67">
        <f t="shared" si="194"/>
        <v>17329710</v>
      </c>
      <c r="L143" s="100">
        <f t="shared" si="194"/>
        <v>2884946.3899999997</v>
      </c>
      <c r="M143" s="100">
        <f t="shared" si="194"/>
        <v>0</v>
      </c>
      <c r="N143" s="100">
        <f t="shared" si="194"/>
        <v>0</v>
      </c>
      <c r="O143" s="100">
        <f t="shared" si="194"/>
        <v>2884946.3899999997</v>
      </c>
      <c r="P143" s="67">
        <f t="shared" si="194"/>
        <v>7974627.0199999996</v>
      </c>
      <c r="Q143" s="67">
        <f t="shared" si="194"/>
        <v>5089680.63</v>
      </c>
      <c r="R143" s="67">
        <f t="shared" si="194"/>
        <v>0</v>
      </c>
      <c r="S143" s="67">
        <f t="shared" si="194"/>
        <v>2884946.3899999997</v>
      </c>
      <c r="T143" s="67">
        <f>P143/H143*100</f>
        <v>24.757364985332707</v>
      </c>
      <c r="U143" s="24">
        <f t="shared" si="191"/>
        <v>13.534889145006805</v>
      </c>
      <c r="V143" s="24">
        <f t="shared" si="192"/>
        <v>14.038794270488546</v>
      </c>
      <c r="W143" s="24"/>
      <c r="X143" s="24">
        <f t="shared" si="193"/>
        <v>12.728841646825922</v>
      </c>
      <c r="Y143" s="51"/>
    </row>
    <row r="144" spans="1:25" s="1" customFormat="1" ht="100.5" hidden="1" customHeight="1" x14ac:dyDescent="0.3">
      <c r="A144" s="141"/>
      <c r="B144" s="72" t="s">
        <v>257</v>
      </c>
      <c r="C144" s="61" t="s">
        <v>280</v>
      </c>
      <c r="D144" s="23">
        <f>SUM(E144:G144)</f>
        <v>4649800</v>
      </c>
      <c r="E144" s="67">
        <v>3719800</v>
      </c>
      <c r="F144" s="23">
        <v>0</v>
      </c>
      <c r="G144" s="67">
        <v>930000</v>
      </c>
      <c r="H144" s="23">
        <f>I144+J144+K144</f>
        <v>1301940</v>
      </c>
      <c r="I144" s="23">
        <v>1115940</v>
      </c>
      <c r="J144" s="23">
        <v>0</v>
      </c>
      <c r="K144" s="23">
        <v>186000</v>
      </c>
      <c r="L144" s="95">
        <f t="shared" si="169"/>
        <v>0</v>
      </c>
      <c r="M144" s="100">
        <v>0</v>
      </c>
      <c r="N144" s="94">
        <v>0</v>
      </c>
      <c r="O144" s="94">
        <f t="shared" ref="O144:O156" si="195">S144</f>
        <v>0</v>
      </c>
      <c r="P144" s="67">
        <f t="shared" ref="P144:P153" si="196">SUM(Q144:S144)</f>
        <v>0</v>
      </c>
      <c r="Q144" s="23">
        <v>0</v>
      </c>
      <c r="R144" s="23">
        <v>0</v>
      </c>
      <c r="S144" s="23">
        <v>0</v>
      </c>
      <c r="T144" s="67">
        <f t="shared" ref="T144:T156" si="197">P144/H144*100</f>
        <v>0</v>
      </c>
      <c r="U144" s="109">
        <f t="shared" si="191"/>
        <v>0</v>
      </c>
      <c r="V144" s="109">
        <f t="shared" si="192"/>
        <v>0</v>
      </c>
      <c r="W144" s="109"/>
      <c r="X144" s="109">
        <f t="shared" si="193"/>
        <v>0</v>
      </c>
      <c r="Y144" s="109"/>
    </row>
    <row r="145" spans="1:25" s="1" customFormat="1" ht="200.25" hidden="1" customHeight="1" x14ac:dyDescent="0.3">
      <c r="A145" s="142"/>
      <c r="B145" s="72" t="s">
        <v>251</v>
      </c>
      <c r="C145" s="61" t="s">
        <v>280</v>
      </c>
      <c r="D145" s="23">
        <f t="shared" ref="D145:D148" si="198">SUM(E145:G145)</f>
        <v>9863400</v>
      </c>
      <c r="E145" s="23">
        <v>7382600</v>
      </c>
      <c r="F145" s="23">
        <v>0</v>
      </c>
      <c r="G145" s="67">
        <v>2480800</v>
      </c>
      <c r="H145" s="23">
        <f t="shared" ref="H145:H156" si="199">I145+J145+K145</f>
        <v>9228258</v>
      </c>
      <c r="I145" s="23">
        <v>7382600</v>
      </c>
      <c r="J145" s="23">
        <v>0</v>
      </c>
      <c r="K145" s="23">
        <v>1845658</v>
      </c>
      <c r="L145" s="95">
        <f t="shared" si="169"/>
        <v>1476526.17</v>
      </c>
      <c r="M145" s="100">
        <v>0</v>
      </c>
      <c r="N145" s="94">
        <v>0</v>
      </c>
      <c r="O145" s="94">
        <f t="shared" si="195"/>
        <v>1476526.17</v>
      </c>
      <c r="P145" s="67">
        <f t="shared" si="196"/>
        <v>4360446.88</v>
      </c>
      <c r="Q145" s="23">
        <v>2883920.71</v>
      </c>
      <c r="R145" s="23">
        <v>0</v>
      </c>
      <c r="S145" s="23">
        <v>1476526.17</v>
      </c>
      <c r="T145" s="67">
        <f t="shared" si="197"/>
        <v>47.251029175820612</v>
      </c>
      <c r="U145" s="109">
        <f t="shared" si="191"/>
        <v>44.208354928320865</v>
      </c>
      <c r="V145" s="109">
        <f t="shared" si="192"/>
        <v>39.063754097472433</v>
      </c>
      <c r="W145" s="109"/>
      <c r="X145" s="109">
        <f t="shared" si="193"/>
        <v>59.518146162528218</v>
      </c>
      <c r="Y145" s="110"/>
    </row>
    <row r="146" spans="1:25" s="1" customFormat="1" ht="205.5" hidden="1" customHeight="1" x14ac:dyDescent="0.3">
      <c r="A146" s="142"/>
      <c r="B146" s="72" t="s">
        <v>252</v>
      </c>
      <c r="C146" s="61" t="s">
        <v>280</v>
      </c>
      <c r="D146" s="23">
        <f t="shared" si="198"/>
        <v>4047600</v>
      </c>
      <c r="E146" s="67">
        <v>2832600</v>
      </c>
      <c r="F146" s="23">
        <v>0</v>
      </c>
      <c r="G146" s="67">
        <v>1215000</v>
      </c>
      <c r="H146" s="23">
        <f t="shared" si="199"/>
        <v>3642130</v>
      </c>
      <c r="I146" s="23">
        <v>2832600</v>
      </c>
      <c r="J146" s="23">
        <v>0</v>
      </c>
      <c r="K146" s="23">
        <v>809530</v>
      </c>
      <c r="L146" s="95">
        <f t="shared" si="169"/>
        <v>551439.98</v>
      </c>
      <c r="M146" s="100">
        <v>0</v>
      </c>
      <c r="N146" s="94">
        <v>0</v>
      </c>
      <c r="O146" s="94">
        <f t="shared" si="195"/>
        <v>551439.98</v>
      </c>
      <c r="P146" s="67">
        <f t="shared" si="196"/>
        <v>2757199.9</v>
      </c>
      <c r="Q146" s="23">
        <v>2205759.92</v>
      </c>
      <c r="R146" s="23">
        <v>0</v>
      </c>
      <c r="S146" s="23">
        <v>551439.98</v>
      </c>
      <c r="T146" s="67">
        <f t="shared" si="197"/>
        <v>75.702951294983976</v>
      </c>
      <c r="U146" s="109">
        <f t="shared" si="191"/>
        <v>68.119376914714891</v>
      </c>
      <c r="V146" s="109">
        <f t="shared" si="192"/>
        <v>77.870504836545933</v>
      </c>
      <c r="W146" s="109"/>
      <c r="X146" s="109">
        <f t="shared" si="193"/>
        <v>45.386006584362136</v>
      </c>
      <c r="Y146" s="110"/>
    </row>
    <row r="147" spans="1:25" s="1" customFormat="1" ht="42" hidden="1" customHeight="1" x14ac:dyDescent="0.3">
      <c r="A147" s="142"/>
      <c r="B147" s="72" t="s">
        <v>253</v>
      </c>
      <c r="C147" s="61" t="s">
        <v>280</v>
      </c>
      <c r="D147" s="23">
        <f t="shared" si="198"/>
        <v>26757300</v>
      </c>
      <c r="E147" s="67">
        <v>22319400</v>
      </c>
      <c r="F147" s="23">
        <v>0</v>
      </c>
      <c r="G147" s="67">
        <v>4437900</v>
      </c>
      <c r="H147" s="23">
        <f t="shared" si="199"/>
        <v>4437860</v>
      </c>
      <c r="I147" s="23">
        <v>3550280</v>
      </c>
      <c r="J147" s="23">
        <v>0</v>
      </c>
      <c r="K147" s="23">
        <v>887580</v>
      </c>
      <c r="L147" s="95">
        <f t="shared" si="169"/>
        <v>856980.24</v>
      </c>
      <c r="M147" s="94">
        <v>0</v>
      </c>
      <c r="N147" s="94">
        <v>0</v>
      </c>
      <c r="O147" s="94">
        <f t="shared" si="195"/>
        <v>856980.24</v>
      </c>
      <c r="P147" s="67">
        <f t="shared" si="196"/>
        <v>856980.24</v>
      </c>
      <c r="Q147" s="23">
        <v>0</v>
      </c>
      <c r="R147" s="23">
        <v>0</v>
      </c>
      <c r="S147" s="23">
        <v>856980.24</v>
      </c>
      <c r="T147" s="67">
        <f t="shared" si="197"/>
        <v>19.310664148936649</v>
      </c>
      <c r="U147" s="109">
        <f t="shared" si="191"/>
        <v>3.2027904160733707</v>
      </c>
      <c r="V147" s="109">
        <f t="shared" si="192"/>
        <v>0</v>
      </c>
      <c r="W147" s="109"/>
      <c r="X147" s="109">
        <f t="shared" si="193"/>
        <v>19.310490096667344</v>
      </c>
      <c r="Y147" s="110"/>
    </row>
    <row r="148" spans="1:25" s="1" customFormat="1" ht="62.25" hidden="1" customHeight="1" x14ac:dyDescent="0.3">
      <c r="A148" s="143"/>
      <c r="B148" s="72" t="s">
        <v>275</v>
      </c>
      <c r="C148" s="61" t="s">
        <v>280</v>
      </c>
      <c r="D148" s="23">
        <f t="shared" si="198"/>
        <v>13600942</v>
      </c>
      <c r="E148" s="67">
        <v>0</v>
      </c>
      <c r="F148" s="23">
        <v>0</v>
      </c>
      <c r="G148" s="67">
        <v>13600942</v>
      </c>
      <c r="H148" s="23">
        <f t="shared" si="199"/>
        <v>13600942</v>
      </c>
      <c r="I148" s="23">
        <v>0</v>
      </c>
      <c r="J148" s="23">
        <v>0</v>
      </c>
      <c r="K148" s="23">
        <v>13600942</v>
      </c>
      <c r="L148" s="95"/>
      <c r="M148" s="94"/>
      <c r="N148" s="94"/>
      <c r="O148" s="94">
        <f t="shared" si="195"/>
        <v>0</v>
      </c>
      <c r="P148" s="67">
        <f t="shared" si="196"/>
        <v>0</v>
      </c>
      <c r="Q148" s="23">
        <v>0</v>
      </c>
      <c r="R148" s="23">
        <v>0</v>
      </c>
      <c r="S148" s="23">
        <v>0</v>
      </c>
      <c r="T148" s="67">
        <f t="shared" si="197"/>
        <v>0</v>
      </c>
      <c r="U148" s="109">
        <f t="shared" si="191"/>
        <v>0</v>
      </c>
      <c r="V148" s="109" t="e">
        <f t="shared" si="192"/>
        <v>#DIV/0!</v>
      </c>
      <c r="W148" s="109"/>
      <c r="X148" s="109">
        <f t="shared" si="193"/>
        <v>0</v>
      </c>
      <c r="Y148" s="110"/>
    </row>
    <row r="149" spans="1:25" s="1" customFormat="1" ht="44.25" hidden="1" customHeight="1" x14ac:dyDescent="0.3">
      <c r="A149" s="78" t="s">
        <v>231</v>
      </c>
      <c r="B149" s="91" t="s">
        <v>207</v>
      </c>
      <c r="C149" s="61"/>
      <c r="D149" s="67">
        <f>SUM(D150:D153)</f>
        <v>96925751</v>
      </c>
      <c r="E149" s="67">
        <f t="shared" ref="E149:G149" si="200">SUM(E150:E153)</f>
        <v>80186500</v>
      </c>
      <c r="F149" s="67">
        <f t="shared" si="200"/>
        <v>0</v>
      </c>
      <c r="G149" s="67">
        <f t="shared" si="200"/>
        <v>16739251</v>
      </c>
      <c r="H149" s="67">
        <f t="shared" ref="H149:S149" si="201">SUM(H150:H153)</f>
        <v>88701801</v>
      </c>
      <c r="I149" s="67">
        <f t="shared" si="201"/>
        <v>74074960</v>
      </c>
      <c r="J149" s="67">
        <f t="shared" si="201"/>
        <v>0</v>
      </c>
      <c r="K149" s="67">
        <f t="shared" si="201"/>
        <v>14626841</v>
      </c>
      <c r="L149" s="100">
        <f t="shared" si="201"/>
        <v>488174.84</v>
      </c>
      <c r="M149" s="100">
        <f t="shared" si="201"/>
        <v>32000</v>
      </c>
      <c r="N149" s="100">
        <f t="shared" si="201"/>
        <v>0</v>
      </c>
      <c r="O149" s="100">
        <f t="shared" si="201"/>
        <v>3856826.31</v>
      </c>
      <c r="P149" s="67">
        <f t="shared" si="201"/>
        <v>7547695.4700000007</v>
      </c>
      <c r="Q149" s="67">
        <f t="shared" si="201"/>
        <v>3690869.16</v>
      </c>
      <c r="R149" s="67">
        <f t="shared" si="201"/>
        <v>0</v>
      </c>
      <c r="S149" s="67">
        <f t="shared" si="201"/>
        <v>3856826.31</v>
      </c>
      <c r="T149" s="67">
        <f t="shared" si="197"/>
        <v>8.5090667662993678</v>
      </c>
      <c r="U149" s="109">
        <f t="shared" si="191"/>
        <v>7.7870900066588087</v>
      </c>
      <c r="V149" s="109">
        <f t="shared" si="192"/>
        <v>4.6028560418524318</v>
      </c>
      <c r="W149" s="109"/>
      <c r="X149" s="109">
        <f t="shared" si="193"/>
        <v>23.040614600975875</v>
      </c>
      <c r="Y149" s="109"/>
    </row>
    <row r="150" spans="1:25" s="1" customFormat="1" ht="84" hidden="1" customHeight="1" x14ac:dyDescent="0.3">
      <c r="A150" s="141"/>
      <c r="B150" s="91" t="s">
        <v>232</v>
      </c>
      <c r="C150" s="61" t="s">
        <v>279</v>
      </c>
      <c r="D150" s="23">
        <f>SUM(E150:G150)</f>
        <v>46317494</v>
      </c>
      <c r="E150" s="23">
        <v>40077250</v>
      </c>
      <c r="F150" s="23">
        <v>0</v>
      </c>
      <c r="G150" s="23">
        <v>6240244</v>
      </c>
      <c r="H150" s="23">
        <f t="shared" si="199"/>
        <v>45030650</v>
      </c>
      <c r="I150" s="23">
        <v>40077250</v>
      </c>
      <c r="J150" s="23">
        <v>0</v>
      </c>
      <c r="K150" s="23">
        <v>4953400</v>
      </c>
      <c r="L150" s="95">
        <f t="shared" si="169"/>
        <v>0</v>
      </c>
      <c r="M150" s="94">
        <v>0</v>
      </c>
      <c r="N150" s="94">
        <v>0</v>
      </c>
      <c r="O150" s="94">
        <f t="shared" si="195"/>
        <v>0</v>
      </c>
      <c r="P150" s="67">
        <f t="shared" si="196"/>
        <v>0</v>
      </c>
      <c r="Q150" s="23">
        <v>0</v>
      </c>
      <c r="R150" s="23">
        <v>0</v>
      </c>
      <c r="S150" s="23">
        <v>0</v>
      </c>
      <c r="T150" s="67">
        <f t="shared" si="197"/>
        <v>0</v>
      </c>
      <c r="U150" s="109">
        <f t="shared" si="191"/>
        <v>0</v>
      </c>
      <c r="V150" s="109">
        <f t="shared" si="192"/>
        <v>0</v>
      </c>
      <c r="W150" s="109"/>
      <c r="X150" s="109">
        <f t="shared" si="193"/>
        <v>0</v>
      </c>
      <c r="Y150" s="110"/>
    </row>
    <row r="151" spans="1:25" s="1" customFormat="1" ht="81.75" hidden="1" customHeight="1" x14ac:dyDescent="0.3">
      <c r="A151" s="142"/>
      <c r="B151" s="91" t="s">
        <v>233</v>
      </c>
      <c r="C151" s="61" t="s">
        <v>3</v>
      </c>
      <c r="D151" s="23">
        <f>SUM(E151:G151)</f>
        <v>45080570</v>
      </c>
      <c r="E151" s="23">
        <v>40077250</v>
      </c>
      <c r="F151" s="23">
        <v>0</v>
      </c>
      <c r="G151" s="23">
        <v>5003320</v>
      </c>
      <c r="H151" s="23">
        <f t="shared" si="199"/>
        <v>38175464</v>
      </c>
      <c r="I151" s="23">
        <v>33997710</v>
      </c>
      <c r="J151" s="23">
        <v>0</v>
      </c>
      <c r="K151" s="23">
        <v>4177754</v>
      </c>
      <c r="L151" s="95">
        <f t="shared" si="169"/>
        <v>456174.84</v>
      </c>
      <c r="M151" s="94">
        <v>0</v>
      </c>
      <c r="N151" s="94">
        <v>0</v>
      </c>
      <c r="O151" s="94">
        <f t="shared" si="195"/>
        <v>456174.84</v>
      </c>
      <c r="P151" s="67">
        <f t="shared" si="196"/>
        <v>4147044</v>
      </c>
      <c r="Q151" s="23">
        <v>3690869.16</v>
      </c>
      <c r="R151" s="23">
        <v>0</v>
      </c>
      <c r="S151" s="23">
        <v>456174.84</v>
      </c>
      <c r="T151" s="67">
        <f t="shared" si="197"/>
        <v>10.863113543295768</v>
      </c>
      <c r="U151" s="109">
        <f t="shared" si="191"/>
        <v>9.1991827077607926</v>
      </c>
      <c r="V151" s="109">
        <f t="shared" si="192"/>
        <v>9.2093872708332043</v>
      </c>
      <c r="W151" s="109"/>
      <c r="X151" s="109">
        <f t="shared" si="193"/>
        <v>9.11744281796887</v>
      </c>
      <c r="Y151" s="109"/>
    </row>
    <row r="152" spans="1:25" s="1" customFormat="1" ht="84.75" hidden="1" customHeight="1" x14ac:dyDescent="0.3">
      <c r="A152" s="142"/>
      <c r="B152" s="91" t="s">
        <v>274</v>
      </c>
      <c r="C152" s="61" t="s">
        <v>3</v>
      </c>
      <c r="D152" s="23">
        <f t="shared" ref="D152:D153" si="202">SUM(E152:G152)</f>
        <v>32000</v>
      </c>
      <c r="E152" s="23">
        <v>32000</v>
      </c>
      <c r="F152" s="23">
        <v>0</v>
      </c>
      <c r="G152" s="23">
        <v>0</v>
      </c>
      <c r="H152" s="23">
        <f t="shared" si="199"/>
        <v>0</v>
      </c>
      <c r="I152" s="23">
        <v>0</v>
      </c>
      <c r="J152" s="23">
        <v>0</v>
      </c>
      <c r="K152" s="23">
        <v>0</v>
      </c>
      <c r="L152" s="95">
        <f t="shared" si="169"/>
        <v>32000</v>
      </c>
      <c r="M152" s="100">
        <v>32000</v>
      </c>
      <c r="N152" s="94">
        <v>0</v>
      </c>
      <c r="O152" s="94">
        <f t="shared" si="195"/>
        <v>0</v>
      </c>
      <c r="P152" s="67">
        <f t="shared" si="196"/>
        <v>0</v>
      </c>
      <c r="Q152" s="23">
        <v>0</v>
      </c>
      <c r="R152" s="23">
        <v>0</v>
      </c>
      <c r="S152" s="23">
        <v>0</v>
      </c>
      <c r="T152" s="67"/>
      <c r="U152" s="109">
        <f t="shared" si="191"/>
        <v>0</v>
      </c>
      <c r="V152" s="109">
        <f t="shared" si="192"/>
        <v>0</v>
      </c>
      <c r="W152" s="109"/>
      <c r="X152" s="109"/>
      <c r="Y152" s="110"/>
    </row>
    <row r="153" spans="1:25" s="1" customFormat="1" ht="82.5" hidden="1" customHeight="1" x14ac:dyDescent="0.3">
      <c r="A153" s="143"/>
      <c r="B153" s="91" t="s">
        <v>187</v>
      </c>
      <c r="C153" s="61" t="s">
        <v>279</v>
      </c>
      <c r="D153" s="23">
        <f t="shared" si="202"/>
        <v>5495687</v>
      </c>
      <c r="E153" s="23">
        <v>0</v>
      </c>
      <c r="F153" s="23">
        <v>0</v>
      </c>
      <c r="G153" s="23">
        <v>5495687</v>
      </c>
      <c r="H153" s="23">
        <f t="shared" si="199"/>
        <v>5495687</v>
      </c>
      <c r="I153" s="23">
        <v>0</v>
      </c>
      <c r="J153" s="23">
        <v>0</v>
      </c>
      <c r="K153" s="23">
        <v>5495687</v>
      </c>
      <c r="L153" s="95"/>
      <c r="M153" s="100"/>
      <c r="N153" s="94"/>
      <c r="O153" s="94">
        <f t="shared" si="195"/>
        <v>3400651.47</v>
      </c>
      <c r="P153" s="67">
        <f t="shared" si="196"/>
        <v>3400651.47</v>
      </c>
      <c r="Q153" s="23">
        <v>0</v>
      </c>
      <c r="R153" s="23">
        <v>0</v>
      </c>
      <c r="S153" s="23">
        <v>3400651.47</v>
      </c>
      <c r="T153" s="67">
        <f t="shared" si="197"/>
        <v>61.878550761715509</v>
      </c>
      <c r="U153" s="109">
        <f t="shared" si="191"/>
        <v>61.878550761715509</v>
      </c>
      <c r="V153" s="110"/>
      <c r="W153" s="110"/>
      <c r="X153" s="110">
        <f t="shared" ref="W153:X155" si="203">S153/G153*100</f>
        <v>61.878550761715509</v>
      </c>
      <c r="Y153" s="110"/>
    </row>
    <row r="154" spans="1:25" s="52" customFormat="1" ht="110.25" hidden="1" customHeight="1" x14ac:dyDescent="0.3">
      <c r="A154" s="53" t="s">
        <v>47</v>
      </c>
      <c r="B154" s="62" t="s">
        <v>83</v>
      </c>
      <c r="C154" s="63"/>
      <c r="D154" s="57">
        <f>SUM(D155:D156)</f>
        <v>18877224.09</v>
      </c>
      <c r="E154" s="57">
        <f>SUM(E155:E156)</f>
        <v>1097164.0900000001</v>
      </c>
      <c r="F154" s="57">
        <f>SUM(F155:F156)</f>
        <v>17713322</v>
      </c>
      <c r="G154" s="57">
        <f>SUM(G155:G156)</f>
        <v>66738</v>
      </c>
      <c r="H154" s="57">
        <f t="shared" ref="H154:K154" si="204">SUM(H155:H156)</f>
        <v>15825524.09</v>
      </c>
      <c r="I154" s="57">
        <f t="shared" si="204"/>
        <v>1097164.0900000001</v>
      </c>
      <c r="J154" s="57">
        <f t="shared" si="204"/>
        <v>14661622</v>
      </c>
      <c r="K154" s="57">
        <f t="shared" si="204"/>
        <v>66738</v>
      </c>
      <c r="L154" s="96">
        <f t="shared" ref="L154:S154" si="205">SUM(L155:L156)</f>
        <v>0</v>
      </c>
      <c r="M154" s="96">
        <f t="shared" si="205"/>
        <v>0</v>
      </c>
      <c r="N154" s="96">
        <f t="shared" si="205"/>
        <v>0</v>
      </c>
      <c r="O154" s="96">
        <f t="shared" si="205"/>
        <v>0</v>
      </c>
      <c r="P154" s="57">
        <f t="shared" si="205"/>
        <v>0</v>
      </c>
      <c r="Q154" s="57">
        <f t="shared" si="205"/>
        <v>0</v>
      </c>
      <c r="R154" s="57">
        <f t="shared" si="205"/>
        <v>0</v>
      </c>
      <c r="S154" s="57">
        <f t="shared" si="205"/>
        <v>0</v>
      </c>
      <c r="T154" s="67">
        <f t="shared" si="197"/>
        <v>0</v>
      </c>
      <c r="U154" s="51">
        <f t="shared" si="191"/>
        <v>0</v>
      </c>
      <c r="V154" s="51">
        <f t="shared" si="192"/>
        <v>0</v>
      </c>
      <c r="W154" s="51">
        <f t="shared" si="203"/>
        <v>0</v>
      </c>
      <c r="X154" s="51">
        <f t="shared" si="203"/>
        <v>0</v>
      </c>
      <c r="Y154" s="51"/>
    </row>
    <row r="155" spans="1:25" s="1" customFormat="1" ht="44.25" hidden="1" customHeight="1" x14ac:dyDescent="0.3">
      <c r="A155" s="133" t="s">
        <v>86</v>
      </c>
      <c r="B155" s="131" t="s">
        <v>44</v>
      </c>
      <c r="C155" s="61" t="s">
        <v>5</v>
      </c>
      <c r="D155" s="23">
        <f>SUM(E155:G155)</f>
        <v>1334802.0900000001</v>
      </c>
      <c r="E155" s="23">
        <v>1097164.0900000001</v>
      </c>
      <c r="F155" s="67">
        <v>170900</v>
      </c>
      <c r="G155" s="23">
        <v>66738</v>
      </c>
      <c r="H155" s="23">
        <f t="shared" si="199"/>
        <v>1334802.0900000001</v>
      </c>
      <c r="I155" s="23">
        <v>1097164.0900000001</v>
      </c>
      <c r="J155" s="67">
        <v>170900</v>
      </c>
      <c r="K155" s="23">
        <v>66738</v>
      </c>
      <c r="L155" s="95">
        <f t="shared" si="169"/>
        <v>0</v>
      </c>
      <c r="M155" s="94">
        <v>0</v>
      </c>
      <c r="N155" s="94">
        <v>0</v>
      </c>
      <c r="O155" s="94">
        <f t="shared" si="195"/>
        <v>0</v>
      </c>
      <c r="P155" s="23">
        <f>SUM(Q155:S155)</f>
        <v>0</v>
      </c>
      <c r="Q155" s="23">
        <v>0</v>
      </c>
      <c r="R155" s="23">
        <v>0</v>
      </c>
      <c r="S155" s="23">
        <v>0</v>
      </c>
      <c r="T155" s="67">
        <f t="shared" si="197"/>
        <v>0</v>
      </c>
      <c r="U155" s="109">
        <f t="shared" si="191"/>
        <v>0</v>
      </c>
      <c r="V155" s="109">
        <f t="shared" si="192"/>
        <v>0</v>
      </c>
      <c r="W155" s="109">
        <f t="shared" si="203"/>
        <v>0</v>
      </c>
      <c r="X155" s="109">
        <f t="shared" si="203"/>
        <v>0</v>
      </c>
      <c r="Y155" s="110"/>
    </row>
    <row r="156" spans="1:25" s="1" customFormat="1" ht="132" hidden="1" customHeight="1" x14ac:dyDescent="0.3">
      <c r="A156" s="134"/>
      <c r="B156" s="132"/>
      <c r="C156" s="61" t="s">
        <v>279</v>
      </c>
      <c r="D156" s="23">
        <f>SUM(E156:G156)</f>
        <v>17542422</v>
      </c>
      <c r="E156" s="23">
        <v>0</v>
      </c>
      <c r="F156" s="23">
        <v>17542422</v>
      </c>
      <c r="G156" s="23">
        <v>0</v>
      </c>
      <c r="H156" s="23">
        <f t="shared" si="199"/>
        <v>14490722</v>
      </c>
      <c r="I156" s="23">
        <v>0</v>
      </c>
      <c r="J156" s="23">
        <v>14490722</v>
      </c>
      <c r="K156" s="23">
        <v>0</v>
      </c>
      <c r="L156" s="95">
        <f t="shared" si="169"/>
        <v>0</v>
      </c>
      <c r="M156" s="94">
        <v>0</v>
      </c>
      <c r="N156" s="94">
        <v>0</v>
      </c>
      <c r="O156" s="94">
        <f t="shared" si="195"/>
        <v>0</v>
      </c>
      <c r="P156" s="23">
        <f>SUM(Q156:S156)</f>
        <v>0</v>
      </c>
      <c r="Q156" s="23">
        <v>0</v>
      </c>
      <c r="R156" s="23">
        <v>0</v>
      </c>
      <c r="S156" s="23">
        <v>0</v>
      </c>
      <c r="T156" s="67">
        <f t="shared" si="197"/>
        <v>0</v>
      </c>
      <c r="U156" s="109">
        <f>P156/D156*100</f>
        <v>0</v>
      </c>
      <c r="V156" s="109"/>
      <c r="W156" s="109">
        <f>R156/F156*100</f>
        <v>0</v>
      </c>
      <c r="X156" s="109"/>
      <c r="Y156" s="110"/>
    </row>
    <row r="157" spans="1:25" s="1" customFormat="1" ht="95.25" hidden="1" customHeight="1" x14ac:dyDescent="0.3">
      <c r="A157" s="53" t="s">
        <v>114</v>
      </c>
      <c r="B157" s="135" t="s">
        <v>34</v>
      </c>
      <c r="C157" s="135"/>
      <c r="D157" s="57">
        <f>D158</f>
        <v>8188850</v>
      </c>
      <c r="E157" s="57">
        <f t="shared" ref="E157:S157" si="206">E158</f>
        <v>1439600</v>
      </c>
      <c r="F157" s="57">
        <f t="shared" si="206"/>
        <v>0</v>
      </c>
      <c r="G157" s="57">
        <f t="shared" si="206"/>
        <v>6749250</v>
      </c>
      <c r="H157" s="57">
        <f t="shared" si="206"/>
        <v>7058583</v>
      </c>
      <c r="I157" s="57">
        <f t="shared" si="206"/>
        <v>1345300</v>
      </c>
      <c r="J157" s="57">
        <f t="shared" si="206"/>
        <v>0</v>
      </c>
      <c r="K157" s="57">
        <f t="shared" si="206"/>
        <v>5713283</v>
      </c>
      <c r="L157" s="96">
        <f t="shared" si="206"/>
        <v>407384.84</v>
      </c>
      <c r="M157" s="96">
        <f t="shared" si="206"/>
        <v>36166.400000000001</v>
      </c>
      <c r="N157" s="96">
        <f t="shared" si="206"/>
        <v>0</v>
      </c>
      <c r="O157" s="96">
        <f t="shared" si="206"/>
        <v>371218.44</v>
      </c>
      <c r="P157" s="57">
        <f t="shared" si="206"/>
        <v>444133.74</v>
      </c>
      <c r="Q157" s="57">
        <f t="shared" si="206"/>
        <v>72915.3</v>
      </c>
      <c r="R157" s="57">
        <f t="shared" si="206"/>
        <v>0</v>
      </c>
      <c r="S157" s="57">
        <f t="shared" si="206"/>
        <v>371218.44</v>
      </c>
      <c r="T157" s="23">
        <f t="shared" ref="T157:T160" si="207">P157/H157*100</f>
        <v>6.2921090536160023</v>
      </c>
      <c r="U157" s="51">
        <f>P157/D157*100</f>
        <v>5.4236399494434506</v>
      </c>
      <c r="V157" s="51">
        <f>Q157/E157*100</f>
        <v>5.0649694359544322</v>
      </c>
      <c r="W157" s="51"/>
      <c r="X157" s="51">
        <f t="shared" ref="X157:Y160" si="208">S157/G157*100</f>
        <v>5.5001435715079454</v>
      </c>
      <c r="Y157" s="51">
        <f t="shared" si="208"/>
        <v>8.9141249080955804E-5</v>
      </c>
    </row>
    <row r="158" spans="1:25" s="52" customFormat="1" ht="42.75" hidden="1" customHeight="1" x14ac:dyDescent="0.3">
      <c r="A158" s="53" t="s">
        <v>115</v>
      </c>
      <c r="B158" s="62" t="s">
        <v>84</v>
      </c>
      <c r="C158" s="63"/>
      <c r="D158" s="57">
        <f>SUM(D159:D160)</f>
        <v>8188850</v>
      </c>
      <c r="E158" s="57">
        <f>SUM(E159:E160)</f>
        <v>1439600</v>
      </c>
      <c r="F158" s="57">
        <f>SUM(F159:F160)</f>
        <v>0</v>
      </c>
      <c r="G158" s="57">
        <f>SUM(G159:G160)</f>
        <v>6749250</v>
      </c>
      <c r="H158" s="57">
        <f t="shared" ref="H158:K158" si="209">SUM(H159:H160)</f>
        <v>7058583</v>
      </c>
      <c r="I158" s="57">
        <f t="shared" si="209"/>
        <v>1345300</v>
      </c>
      <c r="J158" s="57">
        <f t="shared" si="209"/>
        <v>0</v>
      </c>
      <c r="K158" s="57">
        <f t="shared" si="209"/>
        <v>5713283</v>
      </c>
      <c r="L158" s="96">
        <f t="shared" ref="L158:S158" si="210">SUM(L159:L160)</f>
        <v>407384.84</v>
      </c>
      <c r="M158" s="96">
        <f t="shared" si="210"/>
        <v>36166.400000000001</v>
      </c>
      <c r="N158" s="96">
        <f t="shared" si="210"/>
        <v>0</v>
      </c>
      <c r="O158" s="96">
        <f t="shared" si="210"/>
        <v>371218.44</v>
      </c>
      <c r="P158" s="57">
        <f t="shared" si="210"/>
        <v>444133.74</v>
      </c>
      <c r="Q158" s="57">
        <f t="shared" si="210"/>
        <v>72915.3</v>
      </c>
      <c r="R158" s="57">
        <f t="shared" si="210"/>
        <v>0</v>
      </c>
      <c r="S158" s="57">
        <f t="shared" si="210"/>
        <v>371218.44</v>
      </c>
      <c r="T158" s="23">
        <f t="shared" si="207"/>
        <v>6.2921090536160023</v>
      </c>
      <c r="U158" s="51">
        <f t="shared" ref="U158:V162" si="211">P158/D158*100</f>
        <v>5.4236399494434506</v>
      </c>
      <c r="V158" s="51">
        <f t="shared" ref="V158:V160" si="212">Q158/E158*100</f>
        <v>5.0649694359544322</v>
      </c>
      <c r="W158" s="51"/>
      <c r="X158" s="51">
        <f t="shared" si="208"/>
        <v>5.5001435715079454</v>
      </c>
      <c r="Y158" s="51">
        <f t="shared" si="208"/>
        <v>8.9141249080955804E-5</v>
      </c>
    </row>
    <row r="159" spans="1:25" s="1" customFormat="1" ht="45" hidden="1" customHeight="1" x14ac:dyDescent="0.3">
      <c r="A159" s="78" t="s">
        <v>116</v>
      </c>
      <c r="B159" s="91" t="s">
        <v>208</v>
      </c>
      <c r="C159" s="61" t="s">
        <v>35</v>
      </c>
      <c r="D159" s="23">
        <f>SUM(E159:G159)</f>
        <v>206600</v>
      </c>
      <c r="E159" s="23">
        <v>168600</v>
      </c>
      <c r="F159" s="23">
        <v>0</v>
      </c>
      <c r="G159" s="23">
        <v>38000</v>
      </c>
      <c r="H159" s="23">
        <f>I159+J159+K159</f>
        <v>93300</v>
      </c>
      <c r="I159" s="23">
        <v>74300</v>
      </c>
      <c r="J159" s="23">
        <v>0</v>
      </c>
      <c r="K159" s="23">
        <v>19000</v>
      </c>
      <c r="L159" s="95">
        <f t="shared" si="169"/>
        <v>55158.9</v>
      </c>
      <c r="M159" s="94">
        <v>36166.400000000001</v>
      </c>
      <c r="N159" s="94">
        <v>0</v>
      </c>
      <c r="O159" s="94">
        <f>S159</f>
        <v>18992.5</v>
      </c>
      <c r="P159" s="24">
        <f t="shared" ref="P159:P160" si="213">Q159+S159</f>
        <v>91907.8</v>
      </c>
      <c r="Q159" s="24">
        <v>72915.3</v>
      </c>
      <c r="R159" s="24">
        <v>0</v>
      </c>
      <c r="S159" s="24">
        <v>18992.5</v>
      </c>
      <c r="T159" s="23">
        <f t="shared" si="207"/>
        <v>98.507824222936762</v>
      </c>
      <c r="U159" s="109">
        <f t="shared" si="211"/>
        <v>44.485866408518874</v>
      </c>
      <c r="V159" s="109">
        <f>Q159/E159*100</f>
        <v>43.247508896797157</v>
      </c>
      <c r="W159" s="109"/>
      <c r="X159" s="109">
        <f t="shared" si="208"/>
        <v>49.98026315789474</v>
      </c>
      <c r="Y159" s="109">
        <f t="shared" si="208"/>
        <v>0.10558180516927843</v>
      </c>
    </row>
    <row r="160" spans="1:25" s="1" customFormat="1" ht="59.25" hidden="1" customHeight="1" x14ac:dyDescent="0.3">
      <c r="A160" s="78" t="s">
        <v>117</v>
      </c>
      <c r="B160" s="91" t="s">
        <v>276</v>
      </c>
      <c r="C160" s="61" t="s">
        <v>3</v>
      </c>
      <c r="D160" s="23">
        <f>SUM(E160:G160)</f>
        <v>7982250</v>
      </c>
      <c r="E160" s="23">
        <v>1271000</v>
      </c>
      <c r="F160" s="23">
        <v>0</v>
      </c>
      <c r="G160" s="23">
        <v>6711250</v>
      </c>
      <c r="H160" s="23">
        <f>I160+J160+K160</f>
        <v>6965283</v>
      </c>
      <c r="I160" s="23">
        <v>1271000</v>
      </c>
      <c r="J160" s="23">
        <v>0</v>
      </c>
      <c r="K160" s="23">
        <v>5694283</v>
      </c>
      <c r="L160" s="95">
        <f t="shared" si="169"/>
        <v>352225.94</v>
      </c>
      <c r="M160" s="94">
        <v>0</v>
      </c>
      <c r="N160" s="94">
        <v>0</v>
      </c>
      <c r="O160" s="94">
        <f t="shared" ref="O160:O165" si="214">S160</f>
        <v>352225.94</v>
      </c>
      <c r="P160" s="24">
        <f t="shared" si="213"/>
        <v>352225.94</v>
      </c>
      <c r="Q160" s="24">
        <v>0</v>
      </c>
      <c r="R160" s="24">
        <v>0</v>
      </c>
      <c r="S160" s="24">
        <v>352225.94</v>
      </c>
      <c r="T160" s="23">
        <f t="shared" si="207"/>
        <v>5.0568790959391023</v>
      </c>
      <c r="U160" s="109">
        <f t="shared" si="211"/>
        <v>4.4126147389520494</v>
      </c>
      <c r="V160" s="109">
        <f t="shared" si="212"/>
        <v>0</v>
      </c>
      <c r="W160" s="109"/>
      <c r="X160" s="109">
        <f t="shared" si="208"/>
        <v>5.2482911529148817</v>
      </c>
      <c r="Y160" s="109">
        <f t="shared" si="208"/>
        <v>7.2601200783070879E-5</v>
      </c>
    </row>
    <row r="161" spans="1:25" s="52" customFormat="1" ht="42" hidden="1" customHeight="1" x14ac:dyDescent="0.3">
      <c r="A161" s="53" t="s">
        <v>211</v>
      </c>
      <c r="B161" s="74" t="s">
        <v>85</v>
      </c>
      <c r="C161" s="55"/>
      <c r="D161" s="54">
        <f>D162</f>
        <v>7047800</v>
      </c>
      <c r="E161" s="54">
        <f>E162</f>
        <v>4717500</v>
      </c>
      <c r="F161" s="54">
        <f>F162</f>
        <v>0</v>
      </c>
      <c r="G161" s="54">
        <f>G162</f>
        <v>2330300</v>
      </c>
      <c r="H161" s="54">
        <f t="shared" ref="H161:K161" si="215">H162</f>
        <v>3908000</v>
      </c>
      <c r="I161" s="54">
        <f t="shared" si="215"/>
        <v>2785700</v>
      </c>
      <c r="J161" s="54">
        <f t="shared" si="215"/>
        <v>0</v>
      </c>
      <c r="K161" s="54">
        <f t="shared" si="215"/>
        <v>1122300</v>
      </c>
      <c r="L161" s="92">
        <f t="shared" ref="L161:R161" si="216">L162</f>
        <v>715241.64</v>
      </c>
      <c r="M161" s="92">
        <f t="shared" si="216"/>
        <v>0</v>
      </c>
      <c r="N161" s="92">
        <f t="shared" si="216"/>
        <v>0</v>
      </c>
      <c r="O161" s="92">
        <f t="shared" si="216"/>
        <v>715241.64</v>
      </c>
      <c r="P161" s="54">
        <f t="shared" si="216"/>
        <v>715241.64</v>
      </c>
      <c r="Q161" s="54">
        <f t="shared" si="216"/>
        <v>0</v>
      </c>
      <c r="R161" s="54">
        <f t="shared" si="216"/>
        <v>0</v>
      </c>
      <c r="S161" s="54">
        <f t="shared" ref="S161" si="217">S162</f>
        <v>715241.64</v>
      </c>
      <c r="T161" s="23">
        <f t="shared" ref="T161:T166" si="218">P161/H161*100</f>
        <v>18.301986693961105</v>
      </c>
      <c r="U161" s="51">
        <f t="shared" si="211"/>
        <v>10.148438377933539</v>
      </c>
      <c r="V161" s="24">
        <f t="shared" si="211"/>
        <v>0</v>
      </c>
      <c r="W161" s="24"/>
      <c r="X161" s="24">
        <f t="shared" ref="X161:X162" si="219">S161/G161*100</f>
        <v>30.693114191305842</v>
      </c>
      <c r="Y161" s="24"/>
    </row>
    <row r="162" spans="1:25" s="1" customFormat="1" ht="66" hidden="1" customHeight="1" x14ac:dyDescent="0.3">
      <c r="A162" s="78" t="s">
        <v>214</v>
      </c>
      <c r="B162" s="81" t="s">
        <v>210</v>
      </c>
      <c r="C162" s="22" t="s">
        <v>35</v>
      </c>
      <c r="D162" s="23">
        <f>SUM(E162:G162)</f>
        <v>7047800</v>
      </c>
      <c r="E162" s="23">
        <v>4717500</v>
      </c>
      <c r="F162" s="23">
        <v>0</v>
      </c>
      <c r="G162" s="23">
        <v>2330300</v>
      </c>
      <c r="H162" s="23">
        <f t="shared" ref="H162:H165" si="220">I162+J162+K162</f>
        <v>3908000</v>
      </c>
      <c r="I162" s="23">
        <v>2785700</v>
      </c>
      <c r="J162" s="23">
        <v>0</v>
      </c>
      <c r="K162" s="23">
        <v>1122300</v>
      </c>
      <c r="L162" s="95">
        <f t="shared" ref="L162:L174" si="221">M162+N162+O162</f>
        <v>715241.64</v>
      </c>
      <c r="M162" s="94">
        <v>0</v>
      </c>
      <c r="N162" s="94">
        <v>0</v>
      </c>
      <c r="O162" s="94">
        <f t="shared" si="214"/>
        <v>715241.64</v>
      </c>
      <c r="P162" s="23">
        <f>Q162+S162</f>
        <v>715241.64</v>
      </c>
      <c r="Q162" s="23">
        <v>0</v>
      </c>
      <c r="R162" s="23">
        <v>0</v>
      </c>
      <c r="S162" s="23">
        <v>715241.64</v>
      </c>
      <c r="T162" s="23">
        <f t="shared" si="218"/>
        <v>18.301986693961105</v>
      </c>
      <c r="U162" s="109">
        <f t="shared" si="211"/>
        <v>10.148438377933539</v>
      </c>
      <c r="V162" s="109">
        <f t="shared" si="211"/>
        <v>0</v>
      </c>
      <c r="W162" s="109"/>
      <c r="X162" s="109">
        <f t="shared" si="219"/>
        <v>30.693114191305842</v>
      </c>
      <c r="Y162" s="109"/>
    </row>
    <row r="163" spans="1:25" s="1" customFormat="1" ht="93.75" hidden="1" x14ac:dyDescent="0.3">
      <c r="A163" s="53" t="s">
        <v>243</v>
      </c>
      <c r="B163" s="74" t="s">
        <v>212</v>
      </c>
      <c r="C163" s="55"/>
      <c r="D163" s="75">
        <f>SUM(D164:D165)</f>
        <v>41611600</v>
      </c>
      <c r="E163" s="75">
        <f>SUM(E164:E165)</f>
        <v>0</v>
      </c>
      <c r="F163" s="75">
        <f>SUM(F164:F165)</f>
        <v>0</v>
      </c>
      <c r="G163" s="75">
        <f>SUM(G164:G165)</f>
        <v>41611600</v>
      </c>
      <c r="H163" s="75">
        <f t="shared" ref="H163:K163" si="222">SUM(H164:H165)</f>
        <v>32121190</v>
      </c>
      <c r="I163" s="75">
        <f t="shared" si="222"/>
        <v>0</v>
      </c>
      <c r="J163" s="75">
        <f t="shared" si="222"/>
        <v>0</v>
      </c>
      <c r="K163" s="75">
        <f t="shared" si="222"/>
        <v>32121190</v>
      </c>
      <c r="L163" s="105">
        <f t="shared" ref="L163:S163" si="223">SUM(L164:L165)</f>
        <v>20864588.719999999</v>
      </c>
      <c r="M163" s="105">
        <f t="shared" si="223"/>
        <v>0</v>
      </c>
      <c r="N163" s="105">
        <f t="shared" si="223"/>
        <v>0</v>
      </c>
      <c r="O163" s="105">
        <f t="shared" si="223"/>
        <v>20864588.719999999</v>
      </c>
      <c r="P163" s="75">
        <f t="shared" si="223"/>
        <v>20864588.719999999</v>
      </c>
      <c r="Q163" s="75">
        <f t="shared" si="223"/>
        <v>0</v>
      </c>
      <c r="R163" s="75">
        <f t="shared" si="223"/>
        <v>0</v>
      </c>
      <c r="S163" s="75">
        <f t="shared" si="223"/>
        <v>20864588.719999999</v>
      </c>
      <c r="T163" s="23">
        <f t="shared" si="218"/>
        <v>64.955839805436838</v>
      </c>
      <c r="U163" s="51">
        <f t="shared" ref="U163:U166" si="224">P163/D163*100</f>
        <v>50.141279643176418</v>
      </c>
      <c r="V163" s="24"/>
      <c r="W163" s="24"/>
      <c r="X163" s="51">
        <f t="shared" ref="X163:X166" si="225">S163/G163*100</f>
        <v>50.141279643176418</v>
      </c>
      <c r="Y163" s="24"/>
    </row>
    <row r="164" spans="1:25" s="1" customFormat="1" ht="50.25" hidden="1" customHeight="1" x14ac:dyDescent="0.3">
      <c r="A164" s="133" t="s">
        <v>244</v>
      </c>
      <c r="B164" s="176" t="s">
        <v>213</v>
      </c>
      <c r="C164" s="22" t="s">
        <v>35</v>
      </c>
      <c r="D164" s="23">
        <f>SUM(E164:G164)</f>
        <v>21557100</v>
      </c>
      <c r="E164" s="23">
        <v>0</v>
      </c>
      <c r="F164" s="23">
        <v>0</v>
      </c>
      <c r="G164" s="23">
        <v>21557100</v>
      </c>
      <c r="H164" s="23">
        <f t="shared" si="220"/>
        <v>16700575</v>
      </c>
      <c r="I164" s="23">
        <v>0</v>
      </c>
      <c r="J164" s="23">
        <v>0</v>
      </c>
      <c r="K164" s="23">
        <v>16700575</v>
      </c>
      <c r="L164" s="95">
        <f t="shared" si="221"/>
        <v>8837393.3200000003</v>
      </c>
      <c r="M164" s="94">
        <v>0</v>
      </c>
      <c r="N164" s="94">
        <v>0</v>
      </c>
      <c r="O164" s="94">
        <f t="shared" si="214"/>
        <v>8837393.3200000003</v>
      </c>
      <c r="P164" s="23">
        <f>SUM(Q164:S164)</f>
        <v>8837393.3200000003</v>
      </c>
      <c r="Q164" s="23">
        <v>0</v>
      </c>
      <c r="R164" s="23">
        <v>0</v>
      </c>
      <c r="S164" s="23">
        <v>8837393.3200000003</v>
      </c>
      <c r="T164" s="23">
        <f t="shared" si="218"/>
        <v>52.916700892035152</v>
      </c>
      <c r="U164" s="109">
        <f t="shared" si="224"/>
        <v>40.995279142370727</v>
      </c>
      <c r="V164" s="109"/>
      <c r="W164" s="109"/>
      <c r="X164" s="109">
        <f t="shared" si="225"/>
        <v>40.995279142370727</v>
      </c>
      <c r="Y164" s="109"/>
    </row>
    <row r="165" spans="1:25" s="1" customFormat="1" ht="51.75" hidden="1" customHeight="1" x14ac:dyDescent="0.3">
      <c r="A165" s="134"/>
      <c r="B165" s="178"/>
      <c r="C165" s="22" t="s">
        <v>279</v>
      </c>
      <c r="D165" s="23">
        <f>SUM(E165:G165)</f>
        <v>20054500</v>
      </c>
      <c r="E165" s="23">
        <v>0</v>
      </c>
      <c r="F165" s="23">
        <v>0</v>
      </c>
      <c r="G165" s="23">
        <v>20054500</v>
      </c>
      <c r="H165" s="23">
        <f t="shared" si="220"/>
        <v>15420615</v>
      </c>
      <c r="I165" s="23">
        <v>0</v>
      </c>
      <c r="J165" s="23">
        <v>0</v>
      </c>
      <c r="K165" s="23">
        <v>15420615</v>
      </c>
      <c r="L165" s="95">
        <f t="shared" si="221"/>
        <v>12027195.4</v>
      </c>
      <c r="M165" s="94">
        <v>0</v>
      </c>
      <c r="N165" s="94">
        <v>0</v>
      </c>
      <c r="O165" s="94">
        <f t="shared" si="214"/>
        <v>12027195.4</v>
      </c>
      <c r="P165" s="23">
        <f>SUM(Q165:S165)</f>
        <v>12027195.4</v>
      </c>
      <c r="Q165" s="23">
        <v>0</v>
      </c>
      <c r="R165" s="23">
        <v>0</v>
      </c>
      <c r="S165" s="23">
        <v>12027195.4</v>
      </c>
      <c r="T165" s="23">
        <f t="shared" si="218"/>
        <v>77.994265468659975</v>
      </c>
      <c r="U165" s="109">
        <f t="shared" si="224"/>
        <v>59.972551796354935</v>
      </c>
      <c r="V165" s="109"/>
      <c r="W165" s="109"/>
      <c r="X165" s="109">
        <f t="shared" si="225"/>
        <v>59.972551796354935</v>
      </c>
      <c r="Y165" s="109"/>
    </row>
    <row r="166" spans="1:25" ht="26.25" hidden="1" customHeight="1" x14ac:dyDescent="0.3">
      <c r="A166" s="177" t="s">
        <v>140</v>
      </c>
      <c r="B166" s="177"/>
      <c r="C166" s="177"/>
      <c r="D166" s="57" t="e">
        <f>#REF!+#REF!+#REF!+#REF!+#REF!+D157</f>
        <v>#REF!</v>
      </c>
      <c r="E166" s="57" t="e">
        <f>#REF!+#REF!+#REF!+#REF!+#REF!+E157</f>
        <v>#REF!</v>
      </c>
      <c r="F166" s="57" t="e">
        <f>#REF!+#REF!+#REF!+#REF!+#REF!+F157</f>
        <v>#REF!</v>
      </c>
      <c r="G166" s="57" t="e">
        <f>#REF!+#REF!+#REF!+#REF!+#REF!+G157</f>
        <v>#REF!</v>
      </c>
      <c r="H166" s="57" t="e">
        <f>#REF!+#REF!+#REF!+#REF!+#REF!+H157</f>
        <v>#REF!</v>
      </c>
      <c r="I166" s="57" t="e">
        <f>#REF!+#REF!+#REF!+#REF!+#REF!+I157</f>
        <v>#REF!</v>
      </c>
      <c r="J166" s="57" t="e">
        <f>#REF!+#REF!+#REF!+#REF!+#REF!+J157</f>
        <v>#REF!</v>
      </c>
      <c r="K166" s="57" t="e">
        <f>#REF!+#REF!+#REF!+#REF!+#REF!+K157</f>
        <v>#REF!</v>
      </c>
      <c r="L166" s="96" t="e">
        <f>#REF!+#REF!+#REF!+#REF!+#REF!+L157</f>
        <v>#REF!</v>
      </c>
      <c r="M166" s="96" t="e">
        <f>#REF!+#REF!+#REF!+#REF!+#REF!+M157</f>
        <v>#REF!</v>
      </c>
      <c r="N166" s="96" t="e">
        <f>#REF!+#REF!+#REF!+#REF!+#REF!+N157</f>
        <v>#REF!</v>
      </c>
      <c r="O166" s="96" t="e">
        <f>#REF!+#REF!+#REF!+#REF!+#REF!+O157</f>
        <v>#REF!</v>
      </c>
      <c r="P166" s="57" t="e">
        <f>#REF!+#REF!+#REF!+#REF!+#REF!+P157</f>
        <v>#REF!</v>
      </c>
      <c r="Q166" s="57" t="e">
        <f>#REF!+#REF!+#REF!+#REF!+#REF!+Q157</f>
        <v>#REF!</v>
      </c>
      <c r="R166" s="57" t="e">
        <f>#REF!+#REF!+#REF!+#REF!+#REF!+R157</f>
        <v>#REF!</v>
      </c>
      <c r="S166" s="57" t="e">
        <f>#REF!+#REF!+#REF!+#REF!+#REF!+S157</f>
        <v>#REF!</v>
      </c>
      <c r="T166" s="23" t="e">
        <f t="shared" si="218"/>
        <v>#REF!</v>
      </c>
      <c r="U166" s="51" t="e">
        <f t="shared" si="224"/>
        <v>#REF!</v>
      </c>
      <c r="V166" s="51" t="e">
        <f t="shared" ref="V166" si="226">Q166/I166*100</f>
        <v>#REF!</v>
      </c>
      <c r="W166" s="51" t="e">
        <f>R166/F166*100</f>
        <v>#REF!</v>
      </c>
      <c r="X166" s="51" t="e">
        <f t="shared" si="225"/>
        <v>#REF!</v>
      </c>
      <c r="Y166" s="51" t="e">
        <f t="shared" ref="Y166:Y171" si="227">Q166/M166*100</f>
        <v>#REF!</v>
      </c>
    </row>
    <row r="167" spans="1:25" hidden="1" x14ac:dyDescent="0.3">
      <c r="A167" s="139" t="s">
        <v>216</v>
      </c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</row>
    <row r="168" spans="1:25" ht="78" hidden="1" customHeight="1" x14ac:dyDescent="0.3">
      <c r="A168" s="53" t="s">
        <v>123</v>
      </c>
      <c r="B168" s="171" t="s">
        <v>215</v>
      </c>
      <c r="C168" s="172"/>
      <c r="D168" s="54">
        <f>D169+D171</f>
        <v>115657608</v>
      </c>
      <c r="E168" s="54">
        <f>E169+E171</f>
        <v>115657608</v>
      </c>
      <c r="F168" s="54">
        <f>F169+F171</f>
        <v>0</v>
      </c>
      <c r="G168" s="54">
        <f>G169+G171</f>
        <v>0</v>
      </c>
      <c r="H168" s="54">
        <f>H169+H171</f>
        <v>90927903</v>
      </c>
      <c r="I168" s="54">
        <f t="shared" ref="I168:K168" si="228">I169+I171</f>
        <v>90927903</v>
      </c>
      <c r="J168" s="54">
        <f t="shared" si="228"/>
        <v>0</v>
      </c>
      <c r="K168" s="54">
        <f t="shared" si="228"/>
        <v>0</v>
      </c>
      <c r="L168" s="92">
        <f t="shared" ref="L168:T168" si="229">L169+L171</f>
        <v>31453225.170000002</v>
      </c>
      <c r="M168" s="92">
        <f t="shared" si="229"/>
        <v>31453225.170000002</v>
      </c>
      <c r="N168" s="92">
        <f t="shared" si="229"/>
        <v>0</v>
      </c>
      <c r="O168" s="92">
        <f t="shared" si="229"/>
        <v>0</v>
      </c>
      <c r="P168" s="54">
        <f t="shared" si="229"/>
        <v>34075086.850000001</v>
      </c>
      <c r="Q168" s="54">
        <f t="shared" si="229"/>
        <v>31451904.66</v>
      </c>
      <c r="R168" s="54">
        <f t="shared" si="229"/>
        <v>0</v>
      </c>
      <c r="S168" s="54">
        <f t="shared" si="229"/>
        <v>0</v>
      </c>
      <c r="T168" s="54">
        <f t="shared" si="229"/>
        <v>0</v>
      </c>
      <c r="U168" s="51">
        <f>P168/D168*100</f>
        <v>29.462036643538404</v>
      </c>
      <c r="V168" s="51">
        <f t="shared" ref="V168:V174" si="230">Q168/E168*100</f>
        <v>27.193978160087834</v>
      </c>
      <c r="W168" s="51"/>
      <c r="X168" s="51"/>
      <c r="Y168" s="51">
        <f t="shared" si="227"/>
        <v>99.995801670598595</v>
      </c>
    </row>
    <row r="169" spans="1:25" ht="56.25" hidden="1" x14ac:dyDescent="0.3">
      <c r="A169" s="53" t="s">
        <v>124</v>
      </c>
      <c r="B169" s="76" t="s">
        <v>217</v>
      </c>
      <c r="C169" s="55"/>
      <c r="D169" s="54">
        <f>D170</f>
        <v>32162808</v>
      </c>
      <c r="E169" s="54">
        <f>E170</f>
        <v>32162808</v>
      </c>
      <c r="F169" s="54">
        <f>F170</f>
        <v>0</v>
      </c>
      <c r="G169" s="54">
        <f>G170</f>
        <v>0</v>
      </c>
      <c r="H169" s="54">
        <f t="shared" ref="H169:K169" si="231">H170</f>
        <v>24001403</v>
      </c>
      <c r="I169" s="54">
        <f t="shared" si="231"/>
        <v>24001403</v>
      </c>
      <c r="J169" s="54">
        <f t="shared" si="231"/>
        <v>0</v>
      </c>
      <c r="K169" s="54">
        <f t="shared" si="231"/>
        <v>0</v>
      </c>
      <c r="L169" s="92">
        <f t="shared" ref="L169:S169" si="232">L170</f>
        <v>19388125.170000002</v>
      </c>
      <c r="M169" s="92">
        <f t="shared" si="232"/>
        <v>19388125.170000002</v>
      </c>
      <c r="N169" s="92">
        <f t="shared" si="232"/>
        <v>0</v>
      </c>
      <c r="O169" s="92">
        <f t="shared" si="232"/>
        <v>0</v>
      </c>
      <c r="P169" s="54">
        <f t="shared" si="232"/>
        <v>19388125.170000002</v>
      </c>
      <c r="Q169" s="54">
        <f t="shared" si="232"/>
        <v>16764942.98</v>
      </c>
      <c r="R169" s="54">
        <f t="shared" si="232"/>
        <v>0</v>
      </c>
      <c r="S169" s="54">
        <f t="shared" si="232"/>
        <v>0</v>
      </c>
      <c r="T169" s="54">
        <f t="shared" ref="T169" si="233">T170+T172</f>
        <v>0</v>
      </c>
      <c r="U169" s="51">
        <f t="shared" ref="U169:U174" si="234">P169/D169*100</f>
        <v>60.281195503825415</v>
      </c>
      <c r="V169" s="51">
        <f t="shared" si="230"/>
        <v>52.125246589165975</v>
      </c>
      <c r="W169" s="51"/>
      <c r="X169" s="51"/>
      <c r="Y169" s="51">
        <f t="shared" si="227"/>
        <v>86.470160642149381</v>
      </c>
    </row>
    <row r="170" spans="1:25" ht="60" hidden="1" customHeight="1" x14ac:dyDescent="0.3">
      <c r="A170" s="78" t="s">
        <v>219</v>
      </c>
      <c r="B170" s="79" t="s">
        <v>218</v>
      </c>
      <c r="C170" s="22" t="s">
        <v>220</v>
      </c>
      <c r="D170" s="23">
        <f>SUM(E170:G170)</f>
        <v>32162808</v>
      </c>
      <c r="E170" s="23">
        <v>32162808</v>
      </c>
      <c r="F170" s="23">
        <v>0</v>
      </c>
      <c r="G170" s="23">
        <v>0</v>
      </c>
      <c r="H170" s="23">
        <f>I170+J170+K170</f>
        <v>24001403</v>
      </c>
      <c r="I170" s="23">
        <v>24001403</v>
      </c>
      <c r="J170" s="23">
        <v>0</v>
      </c>
      <c r="K170" s="23">
        <v>0</v>
      </c>
      <c r="L170" s="95">
        <f t="shared" si="221"/>
        <v>19388125.170000002</v>
      </c>
      <c r="M170" s="95">
        <v>19388125.170000002</v>
      </c>
      <c r="N170" s="94">
        <v>0</v>
      </c>
      <c r="O170" s="94">
        <f>S170</f>
        <v>0</v>
      </c>
      <c r="P170" s="24">
        <v>19388125.170000002</v>
      </c>
      <c r="Q170" s="24">
        <v>16764942.98</v>
      </c>
      <c r="R170" s="77">
        <v>0</v>
      </c>
      <c r="S170" s="77">
        <v>0</v>
      </c>
      <c r="T170" s="23">
        <f t="shared" ref="T170" si="235">T171+T173</f>
        <v>0</v>
      </c>
      <c r="U170" s="109">
        <f t="shared" si="234"/>
        <v>60.281195503825415</v>
      </c>
      <c r="V170" s="109">
        <f t="shared" si="230"/>
        <v>52.125246589165975</v>
      </c>
      <c r="W170" s="110"/>
      <c r="X170" s="110"/>
      <c r="Y170" s="109">
        <f t="shared" si="227"/>
        <v>86.470160642149381</v>
      </c>
    </row>
    <row r="171" spans="1:25" ht="112.5" hidden="1" x14ac:dyDescent="0.3">
      <c r="A171" s="53" t="s">
        <v>125</v>
      </c>
      <c r="B171" s="76" t="s">
        <v>221</v>
      </c>
      <c r="C171" s="55"/>
      <c r="D171" s="54">
        <f>SUM(D172:D174)</f>
        <v>83494800</v>
      </c>
      <c r="E171" s="54">
        <f t="shared" ref="E171:S171" si="236">SUM(E172:E174)</f>
        <v>83494800</v>
      </c>
      <c r="F171" s="54">
        <f t="shared" si="236"/>
        <v>0</v>
      </c>
      <c r="G171" s="54">
        <f t="shared" si="236"/>
        <v>0</v>
      </c>
      <c r="H171" s="54">
        <f t="shared" si="236"/>
        <v>66926500</v>
      </c>
      <c r="I171" s="54">
        <f t="shared" si="236"/>
        <v>66926500</v>
      </c>
      <c r="J171" s="54">
        <f t="shared" si="236"/>
        <v>0</v>
      </c>
      <c r="K171" s="54">
        <f t="shared" si="236"/>
        <v>0</v>
      </c>
      <c r="L171" s="92">
        <f t="shared" si="236"/>
        <v>12065100</v>
      </c>
      <c r="M171" s="92">
        <f t="shared" si="236"/>
        <v>12065100</v>
      </c>
      <c r="N171" s="92">
        <f t="shared" si="236"/>
        <v>0</v>
      </c>
      <c r="O171" s="92">
        <f t="shared" si="236"/>
        <v>0</v>
      </c>
      <c r="P171" s="54">
        <f t="shared" si="236"/>
        <v>14686961.68</v>
      </c>
      <c r="Q171" s="54">
        <f t="shared" si="236"/>
        <v>14686961.68</v>
      </c>
      <c r="R171" s="54">
        <f t="shared" si="236"/>
        <v>0</v>
      </c>
      <c r="S171" s="54">
        <f t="shared" si="236"/>
        <v>0</v>
      </c>
      <c r="T171" s="54">
        <f t="shared" ref="T171" si="237">T172+T174</f>
        <v>0</v>
      </c>
      <c r="U171" s="51">
        <f t="shared" si="234"/>
        <v>17.59027110670365</v>
      </c>
      <c r="V171" s="51">
        <f t="shared" si="230"/>
        <v>17.59027110670365</v>
      </c>
      <c r="W171" s="51"/>
      <c r="X171" s="51"/>
      <c r="Y171" s="51">
        <f t="shared" si="227"/>
        <v>121.73095689219318</v>
      </c>
    </row>
    <row r="172" spans="1:25" ht="44.25" hidden="1" customHeight="1" x14ac:dyDescent="0.3">
      <c r="A172" s="128" t="s">
        <v>223</v>
      </c>
      <c r="B172" s="174" t="s">
        <v>222</v>
      </c>
      <c r="C172" s="22" t="s">
        <v>220</v>
      </c>
      <c r="D172" s="23">
        <f>SUM(E172:G172)</f>
        <v>29664500</v>
      </c>
      <c r="E172" s="23">
        <v>29664500</v>
      </c>
      <c r="F172" s="23">
        <v>0</v>
      </c>
      <c r="G172" s="23">
        <v>0</v>
      </c>
      <c r="H172" s="23">
        <f>I172+J172+K172</f>
        <v>23900300</v>
      </c>
      <c r="I172" s="23">
        <v>23900300</v>
      </c>
      <c r="J172" s="23">
        <v>0</v>
      </c>
      <c r="K172" s="23">
        <v>0</v>
      </c>
      <c r="L172" s="95">
        <f t="shared" si="221"/>
        <v>12065100</v>
      </c>
      <c r="M172" s="95">
        <v>12065100</v>
      </c>
      <c r="N172" s="94">
        <v>0</v>
      </c>
      <c r="O172" s="94">
        <f t="shared" ref="O172:O173" si="238">S172</f>
        <v>0</v>
      </c>
      <c r="P172" s="77">
        <f>SUM(Q172:S172)</f>
        <v>14686961.68</v>
      </c>
      <c r="Q172" s="24">
        <v>14686961.68</v>
      </c>
      <c r="R172" s="77">
        <v>0</v>
      </c>
      <c r="S172" s="77">
        <v>0</v>
      </c>
      <c r="T172" s="23">
        <f t="shared" ref="T172" si="239">T173+T175</f>
        <v>0</v>
      </c>
      <c r="U172" s="109">
        <f t="shared" si="234"/>
        <v>49.510228320045847</v>
      </c>
      <c r="V172" s="109">
        <f t="shared" si="230"/>
        <v>49.510228320045847</v>
      </c>
      <c r="W172" s="110"/>
      <c r="X172" s="110"/>
      <c r="Y172" s="109">
        <f t="shared" ref="Y172" si="240">Q172/M172*100</f>
        <v>121.73095689219318</v>
      </c>
    </row>
    <row r="173" spans="1:25" ht="49.5" hidden="1" customHeight="1" x14ac:dyDescent="0.3">
      <c r="A173" s="128"/>
      <c r="B173" s="174"/>
      <c r="C173" s="22" t="s">
        <v>3</v>
      </c>
      <c r="D173" s="23">
        <f>SUM(E173:G173)</f>
        <v>391000</v>
      </c>
      <c r="E173" s="23">
        <v>391000</v>
      </c>
      <c r="F173" s="23">
        <v>0</v>
      </c>
      <c r="G173" s="23">
        <v>0</v>
      </c>
      <c r="H173" s="23">
        <f>I173+J173+K173</f>
        <v>391000</v>
      </c>
      <c r="I173" s="23">
        <v>391000</v>
      </c>
      <c r="J173" s="23">
        <v>0</v>
      </c>
      <c r="K173" s="23">
        <v>0</v>
      </c>
      <c r="L173" s="95">
        <f t="shared" si="221"/>
        <v>0</v>
      </c>
      <c r="M173" s="95">
        <v>0</v>
      </c>
      <c r="N173" s="94">
        <v>0</v>
      </c>
      <c r="O173" s="94">
        <f t="shared" si="238"/>
        <v>0</v>
      </c>
      <c r="P173" s="77">
        <f>SUM(Q173:S173)</f>
        <v>0</v>
      </c>
      <c r="Q173" s="24">
        <v>0</v>
      </c>
      <c r="R173" s="77">
        <v>0</v>
      </c>
      <c r="S173" s="77">
        <v>0</v>
      </c>
      <c r="T173" s="23">
        <f t="shared" ref="T173" si="241">T174+T176</f>
        <v>0</v>
      </c>
      <c r="U173" s="109">
        <f t="shared" si="234"/>
        <v>0</v>
      </c>
      <c r="V173" s="109">
        <f t="shared" si="230"/>
        <v>0</v>
      </c>
      <c r="W173" s="110"/>
      <c r="X173" s="110"/>
      <c r="Y173" s="109"/>
    </row>
    <row r="174" spans="1:25" ht="51" hidden="1" customHeight="1" x14ac:dyDescent="0.3">
      <c r="A174" s="173"/>
      <c r="B174" s="175"/>
      <c r="C174" s="22" t="s">
        <v>279</v>
      </c>
      <c r="D174" s="23">
        <f>SUM(E174:G174)</f>
        <v>53439300</v>
      </c>
      <c r="E174" s="23">
        <v>53439300</v>
      </c>
      <c r="F174" s="23">
        <v>0</v>
      </c>
      <c r="G174" s="23">
        <v>0</v>
      </c>
      <c r="H174" s="23">
        <f>I174+J174+K174</f>
        <v>42635200</v>
      </c>
      <c r="I174" s="23">
        <v>42635200</v>
      </c>
      <c r="J174" s="23">
        <v>0</v>
      </c>
      <c r="K174" s="23">
        <v>0</v>
      </c>
      <c r="L174" s="95">
        <f t="shared" si="221"/>
        <v>0</v>
      </c>
      <c r="M174" s="95">
        <v>0</v>
      </c>
      <c r="N174" s="94">
        <v>0</v>
      </c>
      <c r="O174" s="94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f t="shared" ref="T174" si="242">T175+T177</f>
        <v>0</v>
      </c>
      <c r="U174" s="109">
        <f t="shared" si="234"/>
        <v>0</v>
      </c>
      <c r="V174" s="109">
        <f t="shared" si="230"/>
        <v>0</v>
      </c>
      <c r="W174" s="110"/>
      <c r="X174" s="110"/>
      <c r="Y174" s="109"/>
    </row>
    <row r="175" spans="1:25" s="1" customFormat="1" ht="78.75" customHeight="1" x14ac:dyDescent="0.3">
      <c r="A175" s="3"/>
      <c r="L175" s="101"/>
      <c r="M175" s="106"/>
      <c r="N175" s="101"/>
      <c r="O175" s="101"/>
      <c r="P175" s="108"/>
      <c r="Q175" s="20"/>
      <c r="R175" s="20"/>
      <c r="S175" s="20"/>
      <c r="T175" s="20"/>
      <c r="U175" s="21"/>
      <c r="V175" s="21"/>
      <c r="W175" s="21"/>
      <c r="X175" s="21"/>
      <c r="Y175" s="21"/>
    </row>
    <row r="176" spans="1:25" s="1" customFormat="1" x14ac:dyDescent="0.3">
      <c r="A176" s="3"/>
      <c r="L176" s="101"/>
      <c r="M176" s="101"/>
      <c r="N176" s="101"/>
      <c r="O176" s="101"/>
      <c r="P176" s="20"/>
      <c r="Q176" s="20"/>
      <c r="R176" s="20"/>
      <c r="S176" s="20"/>
      <c r="T176" s="20"/>
      <c r="U176" s="21"/>
      <c r="V176" s="21"/>
      <c r="W176" s="21"/>
      <c r="X176" s="21"/>
      <c r="Y176" s="21"/>
    </row>
    <row r="177" spans="1:25" s="1" customFormat="1" x14ac:dyDescent="0.3">
      <c r="A177" s="3"/>
      <c r="L177" s="101"/>
      <c r="M177" s="101"/>
      <c r="N177" s="101"/>
      <c r="O177" s="101"/>
      <c r="P177" s="20"/>
      <c r="Q177" s="20"/>
      <c r="R177" s="20"/>
      <c r="S177" s="20"/>
      <c r="T177" s="20"/>
      <c r="U177" s="21"/>
      <c r="V177" s="21"/>
      <c r="W177" s="21"/>
      <c r="X177" s="21"/>
      <c r="Y177" s="21"/>
    </row>
    <row r="178" spans="1:25" s="1" customFormat="1" x14ac:dyDescent="0.3">
      <c r="A178" s="3"/>
      <c r="L178" s="101"/>
      <c r="M178" s="101"/>
      <c r="N178" s="101"/>
      <c r="O178" s="101"/>
      <c r="P178" s="20"/>
      <c r="Q178" s="20"/>
      <c r="R178" s="20"/>
      <c r="S178" s="20"/>
      <c r="T178" s="20"/>
      <c r="U178" s="21"/>
      <c r="V178" s="21"/>
      <c r="W178" s="21"/>
      <c r="X178" s="21"/>
      <c r="Y178" s="21"/>
    </row>
    <row r="179" spans="1:25" s="1" customFormat="1" x14ac:dyDescent="0.3">
      <c r="A179" s="3"/>
      <c r="L179" s="101"/>
      <c r="M179" s="101"/>
      <c r="N179" s="101"/>
      <c r="O179" s="101"/>
      <c r="P179" s="20"/>
      <c r="Q179" s="20"/>
      <c r="R179" s="20"/>
      <c r="S179" s="20"/>
      <c r="T179" s="20"/>
      <c r="U179" s="21"/>
      <c r="V179" s="21"/>
      <c r="W179" s="21"/>
      <c r="X179" s="21"/>
      <c r="Y179" s="21"/>
    </row>
    <row r="180" spans="1:25" s="1" customFormat="1" x14ac:dyDescent="0.3">
      <c r="A180" s="3"/>
      <c r="L180" s="101"/>
      <c r="M180" s="101"/>
      <c r="N180" s="101"/>
      <c r="O180" s="101"/>
      <c r="P180" s="20"/>
      <c r="Q180" s="20"/>
      <c r="R180" s="20"/>
      <c r="S180" s="20"/>
      <c r="T180" s="20"/>
      <c r="U180" s="21"/>
      <c r="V180" s="21"/>
      <c r="W180" s="21"/>
      <c r="X180" s="21"/>
      <c r="Y180" s="21"/>
    </row>
    <row r="181" spans="1:25" s="1" customFormat="1" x14ac:dyDescent="0.3">
      <c r="A181" s="3"/>
      <c r="L181" s="101"/>
      <c r="M181" s="101"/>
      <c r="N181" s="101"/>
      <c r="O181" s="101"/>
      <c r="P181" s="20"/>
      <c r="Q181" s="20"/>
      <c r="R181" s="20"/>
      <c r="S181" s="20"/>
      <c r="T181" s="20"/>
      <c r="U181" s="21"/>
      <c r="V181" s="21"/>
      <c r="W181" s="21"/>
      <c r="X181" s="21"/>
      <c r="Y181" s="21"/>
    </row>
    <row r="182" spans="1:25" s="1" customFormat="1" x14ac:dyDescent="0.3">
      <c r="A182" s="3"/>
      <c r="L182" s="101"/>
      <c r="M182" s="101"/>
      <c r="N182" s="101"/>
      <c r="O182" s="101"/>
      <c r="P182" s="20"/>
      <c r="Q182" s="20"/>
      <c r="R182" s="20"/>
      <c r="S182" s="20"/>
      <c r="T182" s="20"/>
      <c r="U182" s="21"/>
      <c r="V182" s="21"/>
      <c r="W182" s="21"/>
      <c r="X182" s="21"/>
      <c r="Y182" s="21"/>
    </row>
    <row r="183" spans="1:25" s="1" customFormat="1" x14ac:dyDescent="0.3">
      <c r="A183" s="3"/>
      <c r="L183" s="101"/>
      <c r="M183" s="101"/>
      <c r="N183" s="101"/>
      <c r="O183" s="101"/>
      <c r="P183" s="20"/>
      <c r="Q183" s="20"/>
      <c r="R183" s="20"/>
      <c r="S183" s="20"/>
      <c r="T183" s="20"/>
      <c r="U183" s="21"/>
      <c r="V183" s="21"/>
      <c r="W183" s="21"/>
      <c r="X183" s="21"/>
      <c r="Y183" s="21"/>
    </row>
    <row r="184" spans="1:25" s="1" customFormat="1" x14ac:dyDescent="0.3">
      <c r="A184" s="3"/>
      <c r="L184" s="101"/>
      <c r="M184" s="101"/>
      <c r="N184" s="101"/>
      <c r="O184" s="101"/>
      <c r="P184" s="20"/>
      <c r="Q184" s="20"/>
      <c r="R184" s="20"/>
      <c r="S184" s="20"/>
      <c r="T184" s="20"/>
      <c r="U184" s="21"/>
      <c r="V184" s="21"/>
      <c r="W184" s="21"/>
      <c r="X184" s="21"/>
      <c r="Y184" s="21"/>
    </row>
    <row r="185" spans="1:25" s="1" customFormat="1" x14ac:dyDescent="0.3">
      <c r="A185" s="3"/>
      <c r="L185" s="101"/>
      <c r="M185" s="101"/>
      <c r="N185" s="101"/>
      <c r="O185" s="101"/>
      <c r="P185" s="20"/>
      <c r="Q185" s="20"/>
      <c r="R185" s="20"/>
      <c r="S185" s="20"/>
      <c r="T185" s="20"/>
      <c r="U185" s="21"/>
      <c r="V185" s="21"/>
      <c r="W185" s="21"/>
      <c r="X185" s="21"/>
      <c r="Y185" s="21"/>
    </row>
    <row r="186" spans="1:25" s="1" customFormat="1" x14ac:dyDescent="0.3">
      <c r="A186" s="3"/>
      <c r="L186" s="101"/>
      <c r="M186" s="101"/>
      <c r="N186" s="101"/>
      <c r="O186" s="101"/>
      <c r="P186" s="20"/>
      <c r="Q186" s="20"/>
      <c r="R186" s="20"/>
      <c r="S186" s="20"/>
      <c r="T186" s="20"/>
      <c r="U186" s="21"/>
      <c r="V186" s="21"/>
      <c r="W186" s="21"/>
      <c r="X186" s="21"/>
      <c r="Y186" s="21"/>
    </row>
    <row r="187" spans="1:25" s="1" customFormat="1" x14ac:dyDescent="0.3">
      <c r="A187" s="3"/>
      <c r="L187" s="101"/>
      <c r="M187" s="101"/>
      <c r="N187" s="101"/>
      <c r="O187" s="101"/>
      <c r="P187" s="20"/>
      <c r="Q187" s="20"/>
      <c r="R187" s="20"/>
      <c r="S187" s="20"/>
      <c r="T187" s="20"/>
      <c r="U187" s="21"/>
      <c r="V187" s="21"/>
      <c r="W187" s="21"/>
      <c r="X187" s="21"/>
      <c r="Y187" s="21"/>
    </row>
    <row r="188" spans="1:25" s="1" customFormat="1" x14ac:dyDescent="0.3">
      <c r="A188" s="3"/>
      <c r="L188" s="101"/>
      <c r="M188" s="101"/>
      <c r="N188" s="101"/>
      <c r="O188" s="101"/>
      <c r="P188" s="20"/>
      <c r="Q188" s="20"/>
      <c r="R188" s="20"/>
      <c r="S188" s="20"/>
      <c r="T188" s="20"/>
      <c r="U188" s="21"/>
      <c r="V188" s="21"/>
      <c r="W188" s="21"/>
      <c r="X188" s="21"/>
      <c r="Y188" s="21"/>
    </row>
    <row r="189" spans="1:25" s="1" customFormat="1" x14ac:dyDescent="0.3">
      <c r="A189" s="3"/>
      <c r="L189" s="101"/>
      <c r="M189" s="101"/>
      <c r="N189" s="101"/>
      <c r="O189" s="101"/>
      <c r="P189" s="20"/>
      <c r="Q189" s="20"/>
      <c r="R189" s="20"/>
      <c r="S189" s="20"/>
      <c r="T189" s="20"/>
      <c r="U189" s="21"/>
      <c r="V189" s="21"/>
      <c r="W189" s="21"/>
      <c r="X189" s="21"/>
      <c r="Y189" s="21"/>
    </row>
    <row r="190" spans="1:25" s="1" customFormat="1" x14ac:dyDescent="0.3">
      <c r="A190" s="3"/>
      <c r="L190" s="101"/>
      <c r="M190" s="101"/>
      <c r="N190" s="101"/>
      <c r="O190" s="101"/>
      <c r="P190" s="20"/>
      <c r="Q190" s="20"/>
      <c r="R190" s="20"/>
      <c r="S190" s="20"/>
      <c r="T190" s="20"/>
      <c r="U190" s="21"/>
      <c r="V190" s="21"/>
      <c r="W190" s="21"/>
      <c r="X190" s="21"/>
      <c r="Y190" s="21"/>
    </row>
    <row r="191" spans="1:25" s="1" customFormat="1" x14ac:dyDescent="0.3">
      <c r="A191" s="3"/>
      <c r="L191" s="101"/>
      <c r="M191" s="101"/>
      <c r="N191" s="101"/>
      <c r="O191" s="101"/>
      <c r="P191" s="20"/>
      <c r="Q191" s="20"/>
      <c r="R191" s="20"/>
      <c r="S191" s="20"/>
      <c r="T191" s="20"/>
      <c r="U191" s="21"/>
      <c r="V191" s="21"/>
      <c r="W191" s="21"/>
      <c r="X191" s="21"/>
      <c r="Y191" s="21"/>
    </row>
    <row r="192" spans="1:25" s="1" customFormat="1" x14ac:dyDescent="0.3">
      <c r="A192" s="3"/>
      <c r="L192" s="101"/>
      <c r="M192" s="101"/>
      <c r="N192" s="101"/>
      <c r="O192" s="101"/>
      <c r="P192" s="20"/>
      <c r="Q192" s="20"/>
      <c r="R192" s="20"/>
      <c r="S192" s="20"/>
      <c r="T192" s="20"/>
      <c r="U192" s="21"/>
      <c r="V192" s="21"/>
      <c r="W192" s="21"/>
      <c r="X192" s="21"/>
      <c r="Y192" s="21"/>
    </row>
    <row r="193" spans="1:25" s="1" customFormat="1" x14ac:dyDescent="0.3">
      <c r="A193" s="3"/>
      <c r="L193" s="101"/>
      <c r="M193" s="101"/>
      <c r="N193" s="101"/>
      <c r="O193" s="101"/>
      <c r="P193" s="20"/>
      <c r="Q193" s="20"/>
      <c r="R193" s="20"/>
      <c r="S193" s="20"/>
      <c r="T193" s="20"/>
      <c r="U193" s="21"/>
      <c r="V193" s="21"/>
      <c r="W193" s="21"/>
      <c r="X193" s="21"/>
      <c r="Y193" s="21"/>
    </row>
    <row r="194" spans="1:25" s="1" customFormat="1" x14ac:dyDescent="0.3">
      <c r="A194" s="3"/>
      <c r="L194" s="101"/>
      <c r="M194" s="101"/>
      <c r="N194" s="101"/>
      <c r="O194" s="101"/>
      <c r="P194" s="20"/>
      <c r="Q194" s="20"/>
      <c r="R194" s="20"/>
      <c r="S194" s="20"/>
      <c r="T194" s="20"/>
      <c r="U194" s="21"/>
      <c r="V194" s="21"/>
      <c r="W194" s="21"/>
      <c r="X194" s="21"/>
      <c r="Y194" s="21"/>
    </row>
    <row r="195" spans="1:25" s="1" customFormat="1" x14ac:dyDescent="0.3">
      <c r="A195" s="3"/>
      <c r="L195" s="101"/>
      <c r="M195" s="101"/>
      <c r="N195" s="101"/>
      <c r="O195" s="101"/>
      <c r="P195" s="20"/>
      <c r="Q195" s="20"/>
      <c r="R195" s="20"/>
      <c r="S195" s="20"/>
      <c r="T195" s="20"/>
      <c r="U195" s="21"/>
      <c r="V195" s="21"/>
      <c r="W195" s="21"/>
      <c r="X195" s="21"/>
      <c r="Y195" s="21"/>
    </row>
    <row r="196" spans="1:25" s="1" customFormat="1" x14ac:dyDescent="0.3">
      <c r="A196" s="3"/>
      <c r="L196" s="101"/>
      <c r="M196" s="101"/>
      <c r="N196" s="101"/>
      <c r="O196" s="101"/>
      <c r="P196" s="20"/>
      <c r="Q196" s="20"/>
      <c r="R196" s="20"/>
      <c r="S196" s="20"/>
      <c r="T196" s="20"/>
      <c r="U196" s="21"/>
      <c r="V196" s="21"/>
      <c r="W196" s="21"/>
      <c r="X196" s="21"/>
      <c r="Y196" s="21"/>
    </row>
    <row r="197" spans="1:25" s="1" customFormat="1" x14ac:dyDescent="0.3">
      <c r="A197" s="3"/>
      <c r="L197" s="101"/>
      <c r="M197" s="101"/>
      <c r="N197" s="101"/>
      <c r="O197" s="101"/>
      <c r="P197" s="20"/>
      <c r="Q197" s="20"/>
      <c r="R197" s="20"/>
      <c r="S197" s="20"/>
      <c r="T197" s="20"/>
      <c r="U197" s="21"/>
      <c r="V197" s="21"/>
      <c r="W197" s="21"/>
      <c r="X197" s="21"/>
      <c r="Y197" s="21"/>
    </row>
    <row r="198" spans="1:25" s="1" customFormat="1" x14ac:dyDescent="0.3">
      <c r="A198" s="3"/>
      <c r="L198" s="101"/>
      <c r="M198" s="101"/>
      <c r="N198" s="101"/>
      <c r="O198" s="101"/>
      <c r="P198" s="20"/>
      <c r="Q198" s="20"/>
      <c r="R198" s="20"/>
      <c r="S198" s="20"/>
      <c r="T198" s="20"/>
      <c r="U198" s="21"/>
      <c r="V198" s="21"/>
      <c r="W198" s="21"/>
      <c r="X198" s="21"/>
      <c r="Y198" s="21"/>
    </row>
    <row r="199" spans="1:25" s="1" customFormat="1" x14ac:dyDescent="0.3">
      <c r="A199" s="3"/>
      <c r="L199" s="101"/>
      <c r="M199" s="101"/>
      <c r="N199" s="101"/>
      <c r="O199" s="101"/>
      <c r="P199" s="20"/>
      <c r="Q199" s="20"/>
      <c r="R199" s="20"/>
      <c r="S199" s="20"/>
      <c r="T199" s="20"/>
      <c r="U199" s="21"/>
      <c r="V199" s="21"/>
      <c r="W199" s="21"/>
      <c r="X199" s="21"/>
      <c r="Y199" s="21"/>
    </row>
    <row r="200" spans="1:25" s="1" customFormat="1" x14ac:dyDescent="0.3">
      <c r="A200" s="3"/>
      <c r="L200" s="101"/>
      <c r="M200" s="101"/>
      <c r="N200" s="101"/>
      <c r="O200" s="101"/>
      <c r="P200" s="20"/>
      <c r="Q200" s="20"/>
      <c r="R200" s="20"/>
      <c r="S200" s="20"/>
      <c r="T200" s="20"/>
      <c r="U200" s="21"/>
      <c r="V200" s="21"/>
      <c r="W200" s="21"/>
      <c r="X200" s="21"/>
      <c r="Y200" s="21"/>
    </row>
    <row r="201" spans="1:25" s="1" customFormat="1" x14ac:dyDescent="0.3">
      <c r="A201" s="3"/>
      <c r="L201" s="101"/>
      <c r="M201" s="101"/>
      <c r="N201" s="101"/>
      <c r="O201" s="101"/>
      <c r="P201" s="20"/>
      <c r="Q201" s="20"/>
      <c r="R201" s="20"/>
      <c r="S201" s="20"/>
      <c r="T201" s="20"/>
      <c r="U201" s="21"/>
      <c r="V201" s="21"/>
      <c r="W201" s="21"/>
      <c r="X201" s="21"/>
      <c r="Y201" s="21"/>
    </row>
    <row r="202" spans="1:25" s="1" customFormat="1" x14ac:dyDescent="0.3">
      <c r="A202" s="3"/>
      <c r="L202" s="101"/>
      <c r="M202" s="101"/>
      <c r="N202" s="101"/>
      <c r="O202" s="101"/>
      <c r="P202" s="20"/>
      <c r="Q202" s="20"/>
      <c r="R202" s="20"/>
      <c r="S202" s="20"/>
      <c r="T202" s="20"/>
      <c r="U202" s="21"/>
      <c r="V202" s="21"/>
      <c r="W202" s="21"/>
      <c r="X202" s="21"/>
      <c r="Y202" s="21"/>
    </row>
    <row r="203" spans="1:25" s="1" customFormat="1" x14ac:dyDescent="0.3">
      <c r="A203" s="3"/>
      <c r="L203" s="101"/>
      <c r="M203" s="101"/>
      <c r="N203" s="101"/>
      <c r="O203" s="101"/>
      <c r="P203" s="20"/>
      <c r="Q203" s="20"/>
      <c r="R203" s="20"/>
      <c r="S203" s="20"/>
      <c r="T203" s="20"/>
      <c r="U203" s="21"/>
      <c r="V203" s="21"/>
      <c r="W203" s="21"/>
      <c r="X203" s="21"/>
      <c r="Y203" s="21"/>
    </row>
    <row r="204" spans="1:25" s="1" customFormat="1" x14ac:dyDescent="0.3">
      <c r="A204" s="3"/>
      <c r="L204" s="101"/>
      <c r="M204" s="101"/>
      <c r="N204" s="101"/>
      <c r="O204" s="101"/>
      <c r="P204" s="20"/>
      <c r="Q204" s="20"/>
      <c r="R204" s="20"/>
      <c r="S204" s="20"/>
      <c r="T204" s="20"/>
      <c r="U204" s="21"/>
      <c r="V204" s="21"/>
      <c r="W204" s="21"/>
      <c r="X204" s="21"/>
      <c r="Y204" s="21"/>
    </row>
    <row r="205" spans="1:25" s="1" customFormat="1" x14ac:dyDescent="0.3">
      <c r="A205" s="3"/>
      <c r="L205" s="101"/>
      <c r="M205" s="101"/>
      <c r="N205" s="101"/>
      <c r="O205" s="101"/>
      <c r="P205" s="20"/>
      <c r="Q205" s="20"/>
      <c r="R205" s="20"/>
      <c r="S205" s="20"/>
      <c r="T205" s="20"/>
      <c r="U205" s="21"/>
      <c r="V205" s="21"/>
      <c r="W205" s="21"/>
      <c r="X205" s="21"/>
      <c r="Y205" s="21"/>
    </row>
    <row r="206" spans="1:25" s="1" customFormat="1" x14ac:dyDescent="0.3">
      <c r="A206" s="3"/>
      <c r="L206" s="101"/>
      <c r="M206" s="101"/>
      <c r="N206" s="101"/>
      <c r="O206" s="101"/>
      <c r="P206" s="20"/>
      <c r="Q206" s="20"/>
      <c r="R206" s="20"/>
      <c r="S206" s="20"/>
      <c r="T206" s="20"/>
      <c r="U206" s="21"/>
      <c r="V206" s="21"/>
      <c r="W206" s="21"/>
      <c r="X206" s="21"/>
      <c r="Y206" s="21"/>
    </row>
    <row r="207" spans="1:25" s="1" customFormat="1" x14ac:dyDescent="0.3">
      <c r="A207" s="3"/>
      <c r="L207" s="101"/>
      <c r="M207" s="101"/>
      <c r="N207" s="101"/>
      <c r="O207" s="101"/>
      <c r="P207" s="20"/>
      <c r="Q207" s="20"/>
      <c r="R207" s="20"/>
      <c r="S207" s="20"/>
      <c r="T207" s="20"/>
      <c r="U207" s="21"/>
      <c r="V207" s="21"/>
      <c r="W207" s="21"/>
      <c r="X207" s="21"/>
      <c r="Y207" s="21"/>
    </row>
    <row r="208" spans="1:25" s="1" customFormat="1" x14ac:dyDescent="0.3">
      <c r="A208" s="3"/>
      <c r="L208" s="101"/>
      <c r="M208" s="101"/>
      <c r="N208" s="101"/>
      <c r="O208" s="101"/>
      <c r="P208" s="20"/>
      <c r="Q208" s="20"/>
      <c r="R208" s="20"/>
      <c r="S208" s="20"/>
      <c r="T208" s="20"/>
      <c r="U208" s="21"/>
      <c r="V208" s="21"/>
      <c r="W208" s="21"/>
      <c r="X208" s="21"/>
      <c r="Y208" s="21"/>
    </row>
    <row r="209" spans="1:25" s="1" customFormat="1" x14ac:dyDescent="0.3">
      <c r="A209" s="3"/>
      <c r="L209" s="101"/>
      <c r="M209" s="101"/>
      <c r="N209" s="101"/>
      <c r="O209" s="101"/>
      <c r="P209" s="20"/>
      <c r="Q209" s="20"/>
      <c r="R209" s="20"/>
      <c r="S209" s="20"/>
      <c r="T209" s="20"/>
      <c r="U209" s="21"/>
      <c r="V209" s="21"/>
      <c r="W209" s="21"/>
      <c r="X209" s="21"/>
      <c r="Y209" s="21"/>
    </row>
    <row r="210" spans="1:25" s="1" customFormat="1" x14ac:dyDescent="0.3">
      <c r="A210" s="3"/>
      <c r="L210" s="101"/>
      <c r="M210" s="101"/>
      <c r="N210" s="101"/>
      <c r="O210" s="101"/>
      <c r="P210" s="20"/>
      <c r="Q210" s="20"/>
      <c r="R210" s="20"/>
      <c r="S210" s="20"/>
      <c r="T210" s="20"/>
      <c r="U210" s="21"/>
      <c r="V210" s="21"/>
      <c r="W210" s="21"/>
      <c r="X210" s="21"/>
      <c r="Y210" s="21"/>
    </row>
    <row r="211" spans="1:25" s="1" customFormat="1" x14ac:dyDescent="0.3">
      <c r="A211" s="3"/>
      <c r="L211" s="101"/>
      <c r="M211" s="101"/>
      <c r="N211" s="101"/>
      <c r="O211" s="101"/>
      <c r="P211" s="20"/>
      <c r="Q211" s="20"/>
      <c r="R211" s="20"/>
      <c r="S211" s="20"/>
      <c r="T211" s="20"/>
      <c r="U211" s="21"/>
      <c r="V211" s="21"/>
      <c r="W211" s="21"/>
      <c r="X211" s="21"/>
      <c r="Y211" s="21"/>
    </row>
    <row r="212" spans="1:25" s="1" customFormat="1" x14ac:dyDescent="0.3">
      <c r="A212" s="3"/>
      <c r="L212" s="101"/>
      <c r="M212" s="101"/>
      <c r="N212" s="101"/>
      <c r="O212" s="101"/>
      <c r="P212" s="20"/>
      <c r="Q212" s="20"/>
      <c r="R212" s="20"/>
      <c r="S212" s="20"/>
      <c r="T212" s="20"/>
      <c r="U212" s="21"/>
      <c r="V212" s="21"/>
      <c r="W212" s="21"/>
      <c r="X212" s="21"/>
      <c r="Y212" s="21"/>
    </row>
    <row r="213" spans="1:25" s="1" customFormat="1" x14ac:dyDescent="0.3">
      <c r="A213" s="3"/>
      <c r="L213" s="101"/>
      <c r="M213" s="101"/>
      <c r="N213" s="101"/>
      <c r="O213" s="101"/>
      <c r="P213" s="20"/>
      <c r="Q213" s="20"/>
      <c r="R213" s="20"/>
      <c r="S213" s="20"/>
      <c r="T213" s="20"/>
      <c r="U213" s="21"/>
      <c r="V213" s="21"/>
      <c r="W213" s="21"/>
      <c r="X213" s="21"/>
      <c r="Y213" s="21"/>
    </row>
    <row r="214" spans="1:25" s="1" customFormat="1" x14ac:dyDescent="0.3">
      <c r="A214" s="3"/>
      <c r="L214" s="101"/>
      <c r="M214" s="101"/>
      <c r="N214" s="101"/>
      <c r="O214" s="101"/>
      <c r="P214" s="20"/>
      <c r="Q214" s="20"/>
      <c r="R214" s="20"/>
      <c r="S214" s="20"/>
      <c r="T214" s="20"/>
      <c r="U214" s="21"/>
      <c r="V214" s="21"/>
      <c r="W214" s="21"/>
      <c r="X214" s="21"/>
      <c r="Y214" s="21"/>
    </row>
    <row r="215" spans="1:25" s="1" customFormat="1" x14ac:dyDescent="0.3">
      <c r="A215" s="3"/>
      <c r="L215" s="101"/>
      <c r="M215" s="101"/>
      <c r="N215" s="101"/>
      <c r="O215" s="101"/>
      <c r="P215" s="20"/>
      <c r="Q215" s="20"/>
      <c r="R215" s="20"/>
      <c r="S215" s="20"/>
      <c r="T215" s="20"/>
      <c r="U215" s="21"/>
      <c r="V215" s="21"/>
      <c r="W215" s="21"/>
      <c r="X215" s="21"/>
      <c r="Y215" s="21"/>
    </row>
    <row r="216" spans="1:25" s="1" customFormat="1" x14ac:dyDescent="0.3">
      <c r="A216" s="3"/>
      <c r="L216" s="101"/>
      <c r="M216" s="101"/>
      <c r="N216" s="101"/>
      <c r="O216" s="101"/>
      <c r="P216" s="20"/>
      <c r="Q216" s="20"/>
      <c r="R216" s="20"/>
      <c r="S216" s="20"/>
      <c r="T216" s="20"/>
      <c r="U216" s="21"/>
      <c r="V216" s="21"/>
      <c r="W216" s="21"/>
      <c r="X216" s="21"/>
      <c r="Y216" s="21"/>
    </row>
    <row r="217" spans="1:25" s="1" customFormat="1" x14ac:dyDescent="0.3">
      <c r="A217" s="3"/>
      <c r="L217" s="101"/>
      <c r="M217" s="101"/>
      <c r="N217" s="101"/>
      <c r="O217" s="101"/>
      <c r="P217" s="20"/>
      <c r="Q217" s="20"/>
      <c r="R217" s="20"/>
      <c r="S217" s="20"/>
      <c r="T217" s="20"/>
      <c r="U217" s="21"/>
      <c r="V217" s="21"/>
      <c r="W217" s="21"/>
      <c r="X217" s="21"/>
      <c r="Y217" s="21"/>
    </row>
    <row r="218" spans="1:25" s="1" customFormat="1" x14ac:dyDescent="0.3">
      <c r="A218" s="3"/>
      <c r="L218" s="101"/>
      <c r="M218" s="101"/>
      <c r="N218" s="101"/>
      <c r="O218" s="101"/>
      <c r="P218" s="20"/>
      <c r="Q218" s="20"/>
      <c r="R218" s="20"/>
      <c r="S218" s="20"/>
      <c r="T218" s="20"/>
      <c r="U218" s="21"/>
      <c r="V218" s="21"/>
      <c r="W218" s="21"/>
      <c r="X218" s="21"/>
      <c r="Y218" s="21"/>
    </row>
    <row r="219" spans="1:25" s="1" customFormat="1" x14ac:dyDescent="0.3">
      <c r="A219" s="3"/>
      <c r="L219" s="101"/>
      <c r="M219" s="101"/>
      <c r="N219" s="101"/>
      <c r="O219" s="101"/>
      <c r="P219" s="20"/>
      <c r="Q219" s="20"/>
      <c r="R219" s="20"/>
      <c r="S219" s="20"/>
      <c r="T219" s="20"/>
      <c r="U219" s="21"/>
      <c r="V219" s="21"/>
      <c r="W219" s="21"/>
      <c r="X219" s="21"/>
      <c r="Y219" s="21"/>
    </row>
    <row r="220" spans="1:25" s="1" customFormat="1" x14ac:dyDescent="0.3">
      <c r="A220" s="3"/>
      <c r="L220" s="101"/>
      <c r="M220" s="101"/>
      <c r="N220" s="101"/>
      <c r="O220" s="101"/>
      <c r="P220" s="20"/>
      <c r="Q220" s="20"/>
      <c r="R220" s="20"/>
      <c r="S220" s="20"/>
      <c r="T220" s="20"/>
      <c r="U220" s="21"/>
      <c r="V220" s="21"/>
      <c r="W220" s="21"/>
      <c r="X220" s="21"/>
      <c r="Y220" s="21"/>
    </row>
    <row r="221" spans="1:25" s="1" customFormat="1" x14ac:dyDescent="0.3">
      <c r="A221" s="3"/>
      <c r="L221" s="101"/>
      <c r="M221" s="101"/>
      <c r="N221" s="101"/>
      <c r="O221" s="101"/>
      <c r="P221" s="20"/>
      <c r="Q221" s="20"/>
      <c r="R221" s="20"/>
      <c r="S221" s="20"/>
      <c r="T221" s="20"/>
      <c r="U221" s="21"/>
      <c r="V221" s="21"/>
      <c r="W221" s="21"/>
      <c r="X221" s="21"/>
      <c r="Y221" s="21"/>
    </row>
    <row r="222" spans="1:25" s="1" customFormat="1" x14ac:dyDescent="0.3">
      <c r="A222" s="3"/>
      <c r="L222" s="101"/>
      <c r="M222" s="101"/>
      <c r="N222" s="101"/>
      <c r="O222" s="101"/>
      <c r="P222" s="20"/>
      <c r="Q222" s="20"/>
      <c r="R222" s="20"/>
      <c r="S222" s="20"/>
      <c r="T222" s="20"/>
      <c r="U222" s="21"/>
      <c r="V222" s="21"/>
      <c r="W222" s="21"/>
      <c r="X222" s="21"/>
      <c r="Y222" s="21"/>
    </row>
    <row r="223" spans="1:25" s="1" customFormat="1" x14ac:dyDescent="0.3">
      <c r="A223" s="3"/>
      <c r="L223" s="101"/>
      <c r="M223" s="101"/>
      <c r="N223" s="101"/>
      <c r="O223" s="101"/>
      <c r="P223" s="20"/>
      <c r="Q223" s="20"/>
      <c r="R223" s="20"/>
      <c r="S223" s="20"/>
      <c r="T223" s="20"/>
      <c r="U223" s="21"/>
      <c r="V223" s="21"/>
      <c r="W223" s="21"/>
      <c r="X223" s="21"/>
      <c r="Y223" s="21"/>
    </row>
    <row r="224" spans="1:25" s="1" customFormat="1" x14ac:dyDescent="0.3">
      <c r="A224" s="3"/>
      <c r="L224" s="101"/>
      <c r="M224" s="101"/>
      <c r="N224" s="101"/>
      <c r="O224" s="101"/>
      <c r="P224" s="20"/>
      <c r="Q224" s="20"/>
      <c r="R224" s="20"/>
      <c r="S224" s="20"/>
      <c r="T224" s="20"/>
      <c r="U224" s="21"/>
      <c r="V224" s="21"/>
      <c r="W224" s="21"/>
      <c r="X224" s="21"/>
      <c r="Y224" s="21"/>
    </row>
    <row r="225" spans="1:25" s="1" customFormat="1" x14ac:dyDescent="0.3">
      <c r="A225" s="3"/>
      <c r="L225" s="101"/>
      <c r="M225" s="101"/>
      <c r="N225" s="101"/>
      <c r="O225" s="101"/>
      <c r="P225" s="20"/>
      <c r="Q225" s="20"/>
      <c r="R225" s="20"/>
      <c r="S225" s="20"/>
      <c r="T225" s="20"/>
      <c r="U225" s="21"/>
      <c r="V225" s="21"/>
      <c r="W225" s="21"/>
      <c r="X225" s="21"/>
      <c r="Y225" s="21"/>
    </row>
    <row r="226" spans="1:25" s="1" customFormat="1" x14ac:dyDescent="0.3">
      <c r="A226" s="3"/>
      <c r="L226" s="101"/>
      <c r="M226" s="101"/>
      <c r="N226" s="101"/>
      <c r="O226" s="101"/>
      <c r="P226" s="20"/>
      <c r="Q226" s="20"/>
      <c r="R226" s="20"/>
      <c r="S226" s="20"/>
      <c r="T226" s="20"/>
      <c r="U226" s="21"/>
      <c r="V226" s="21"/>
      <c r="W226" s="21"/>
      <c r="X226" s="21"/>
      <c r="Y226" s="21"/>
    </row>
    <row r="227" spans="1:25" s="1" customFormat="1" x14ac:dyDescent="0.3">
      <c r="A227" s="3"/>
      <c r="L227" s="101"/>
      <c r="M227" s="101"/>
      <c r="N227" s="101"/>
      <c r="O227" s="101"/>
      <c r="P227" s="20"/>
      <c r="Q227" s="20"/>
      <c r="R227" s="20"/>
      <c r="S227" s="20"/>
      <c r="T227" s="20"/>
      <c r="U227" s="21"/>
      <c r="V227" s="21"/>
      <c r="W227" s="21"/>
      <c r="X227" s="21"/>
      <c r="Y227" s="21"/>
    </row>
    <row r="228" spans="1:25" s="1" customFormat="1" x14ac:dyDescent="0.3">
      <c r="A228" s="3"/>
      <c r="L228" s="101"/>
      <c r="M228" s="101"/>
      <c r="N228" s="101"/>
      <c r="O228" s="101"/>
      <c r="P228" s="20"/>
      <c r="Q228" s="20"/>
      <c r="R228" s="20"/>
      <c r="S228" s="20"/>
      <c r="T228" s="20"/>
      <c r="U228" s="21"/>
      <c r="V228" s="21"/>
      <c r="W228" s="21"/>
      <c r="X228" s="21"/>
      <c r="Y228" s="21"/>
    </row>
    <row r="229" spans="1:25" s="1" customFormat="1" x14ac:dyDescent="0.3">
      <c r="A229" s="3"/>
      <c r="L229" s="101"/>
      <c r="M229" s="101"/>
      <c r="N229" s="101"/>
      <c r="O229" s="101"/>
      <c r="P229" s="20"/>
      <c r="Q229" s="20"/>
      <c r="R229" s="20"/>
      <c r="S229" s="20"/>
      <c r="T229" s="20"/>
      <c r="U229" s="21"/>
      <c r="V229" s="21"/>
      <c r="W229" s="21"/>
      <c r="X229" s="21"/>
      <c r="Y229" s="21"/>
    </row>
    <row r="230" spans="1:25" s="1" customFormat="1" x14ac:dyDescent="0.3">
      <c r="A230" s="3"/>
      <c r="L230" s="101"/>
      <c r="M230" s="101"/>
      <c r="N230" s="101"/>
      <c r="O230" s="101"/>
      <c r="P230" s="20"/>
      <c r="Q230" s="20"/>
      <c r="R230" s="20"/>
      <c r="S230" s="20"/>
      <c r="T230" s="20"/>
      <c r="U230" s="21"/>
      <c r="V230" s="21"/>
      <c r="W230" s="21"/>
      <c r="X230" s="21"/>
      <c r="Y230" s="21"/>
    </row>
    <row r="231" spans="1:25" s="1" customFormat="1" x14ac:dyDescent="0.3">
      <c r="A231" s="3"/>
      <c r="L231" s="101"/>
      <c r="M231" s="101"/>
      <c r="N231" s="101"/>
      <c r="O231" s="101"/>
      <c r="P231" s="20"/>
      <c r="Q231" s="20"/>
      <c r="R231" s="20"/>
      <c r="S231" s="20"/>
      <c r="T231" s="20"/>
      <c r="U231" s="21"/>
      <c r="V231" s="21"/>
      <c r="W231" s="21"/>
      <c r="X231" s="21"/>
      <c r="Y231" s="21"/>
    </row>
    <row r="232" spans="1:25" s="1" customFormat="1" x14ac:dyDescent="0.3">
      <c r="A232" s="3"/>
      <c r="L232" s="101"/>
      <c r="M232" s="101"/>
      <c r="N232" s="101"/>
      <c r="O232" s="101"/>
      <c r="P232" s="20"/>
      <c r="Q232" s="20"/>
      <c r="R232" s="20"/>
      <c r="S232" s="20"/>
      <c r="T232" s="20"/>
      <c r="U232" s="21"/>
      <c r="V232" s="21"/>
      <c r="W232" s="21"/>
      <c r="X232" s="21"/>
      <c r="Y232" s="21"/>
    </row>
    <row r="233" spans="1:25" s="1" customFormat="1" x14ac:dyDescent="0.3">
      <c r="A233" s="3"/>
      <c r="L233" s="101"/>
      <c r="M233" s="101"/>
      <c r="N233" s="101"/>
      <c r="O233" s="101"/>
      <c r="P233" s="20"/>
      <c r="Q233" s="20"/>
      <c r="R233" s="20"/>
      <c r="S233" s="20"/>
      <c r="T233" s="20"/>
      <c r="U233" s="21"/>
      <c r="V233" s="21"/>
      <c r="W233" s="21"/>
      <c r="X233" s="21"/>
      <c r="Y233" s="21"/>
    </row>
    <row r="234" spans="1:25" s="1" customFormat="1" x14ac:dyDescent="0.3">
      <c r="A234" s="3"/>
      <c r="L234" s="101"/>
      <c r="M234" s="101"/>
      <c r="N234" s="101"/>
      <c r="O234" s="101"/>
      <c r="P234" s="20"/>
      <c r="Q234" s="20"/>
      <c r="R234" s="20"/>
      <c r="S234" s="20"/>
      <c r="T234" s="20"/>
      <c r="U234" s="21"/>
      <c r="V234" s="21"/>
      <c r="W234" s="21"/>
      <c r="X234" s="21"/>
      <c r="Y234" s="21"/>
    </row>
    <row r="235" spans="1:25" s="1" customFormat="1" x14ac:dyDescent="0.3">
      <c r="A235" s="3"/>
      <c r="L235" s="101"/>
      <c r="M235" s="101"/>
      <c r="N235" s="101"/>
      <c r="O235" s="101"/>
      <c r="P235" s="20"/>
      <c r="Q235" s="20"/>
      <c r="R235" s="20"/>
      <c r="S235" s="20"/>
      <c r="T235" s="20"/>
      <c r="U235" s="21"/>
      <c r="V235" s="21"/>
      <c r="W235" s="21"/>
      <c r="X235" s="21"/>
      <c r="Y235" s="21"/>
    </row>
    <row r="236" spans="1:25" s="1" customFormat="1" x14ac:dyDescent="0.3">
      <c r="A236" s="3"/>
      <c r="L236" s="101"/>
      <c r="M236" s="101"/>
      <c r="N236" s="101"/>
      <c r="O236" s="101"/>
      <c r="P236" s="20"/>
      <c r="Q236" s="20"/>
      <c r="R236" s="20"/>
      <c r="S236" s="20"/>
      <c r="T236" s="20"/>
      <c r="U236" s="21"/>
      <c r="V236" s="21"/>
      <c r="W236" s="21"/>
      <c r="X236" s="21"/>
      <c r="Y236" s="21"/>
    </row>
    <row r="237" spans="1:25" s="1" customFormat="1" x14ac:dyDescent="0.3">
      <c r="A237" s="3"/>
      <c r="L237" s="101"/>
      <c r="M237" s="101"/>
      <c r="N237" s="101"/>
      <c r="O237" s="101"/>
      <c r="P237" s="20"/>
      <c r="Q237" s="20"/>
      <c r="R237" s="20"/>
      <c r="S237" s="20"/>
      <c r="T237" s="20"/>
      <c r="U237" s="21"/>
      <c r="V237" s="21"/>
      <c r="W237" s="21"/>
      <c r="X237" s="21"/>
      <c r="Y237" s="21"/>
    </row>
    <row r="238" spans="1:25" s="1" customFormat="1" x14ac:dyDescent="0.3">
      <c r="A238" s="3"/>
      <c r="L238" s="101"/>
      <c r="M238" s="101"/>
      <c r="N238" s="101"/>
      <c r="O238" s="101"/>
      <c r="P238" s="20"/>
      <c r="Q238" s="20"/>
      <c r="R238" s="20"/>
      <c r="S238" s="20"/>
      <c r="T238" s="20"/>
      <c r="U238" s="21"/>
      <c r="V238" s="21"/>
      <c r="W238" s="21"/>
      <c r="X238" s="21"/>
      <c r="Y238" s="21"/>
    </row>
    <row r="239" spans="1:25" s="1" customFormat="1" x14ac:dyDescent="0.3">
      <c r="A239" s="3"/>
      <c r="L239" s="101"/>
      <c r="M239" s="101"/>
      <c r="N239" s="101"/>
      <c r="O239" s="101"/>
      <c r="P239" s="20"/>
      <c r="Q239" s="20"/>
      <c r="R239" s="20"/>
      <c r="S239" s="20"/>
      <c r="T239" s="20"/>
      <c r="U239" s="21"/>
      <c r="V239" s="21"/>
      <c r="W239" s="21"/>
      <c r="X239" s="21"/>
      <c r="Y239" s="21"/>
    </row>
    <row r="240" spans="1:25" s="1" customFormat="1" x14ac:dyDescent="0.3">
      <c r="A240" s="3"/>
      <c r="L240" s="101"/>
      <c r="M240" s="101"/>
      <c r="N240" s="101"/>
      <c r="O240" s="101"/>
      <c r="P240" s="20"/>
      <c r="Q240" s="20"/>
      <c r="R240" s="20"/>
      <c r="S240" s="20"/>
      <c r="T240" s="20"/>
      <c r="U240" s="21"/>
      <c r="V240" s="21"/>
      <c r="W240" s="21"/>
      <c r="X240" s="21"/>
      <c r="Y240" s="21"/>
    </row>
    <row r="241" spans="1:25" s="1" customFormat="1" x14ac:dyDescent="0.3">
      <c r="A241" s="3"/>
      <c r="L241" s="101"/>
      <c r="M241" s="101"/>
      <c r="N241" s="101"/>
      <c r="O241" s="101"/>
      <c r="P241" s="20"/>
      <c r="Q241" s="20"/>
      <c r="R241" s="20"/>
      <c r="S241" s="20"/>
      <c r="T241" s="20"/>
      <c r="U241" s="21"/>
      <c r="V241" s="21"/>
      <c r="W241" s="21"/>
      <c r="X241" s="21"/>
      <c r="Y241" s="21"/>
    </row>
    <row r="242" spans="1:25" s="1" customFormat="1" x14ac:dyDescent="0.3">
      <c r="A242" s="3"/>
      <c r="L242" s="101"/>
      <c r="M242" s="101"/>
      <c r="N242" s="101"/>
      <c r="O242" s="101"/>
      <c r="P242" s="20"/>
      <c r="Q242" s="20"/>
      <c r="R242" s="20"/>
      <c r="S242" s="20"/>
      <c r="T242" s="20"/>
      <c r="U242" s="21"/>
      <c r="V242" s="21"/>
      <c r="W242" s="21"/>
      <c r="X242" s="21"/>
      <c r="Y242" s="21"/>
    </row>
    <row r="243" spans="1:25" s="1" customFormat="1" x14ac:dyDescent="0.3">
      <c r="A243" s="3"/>
      <c r="L243" s="101"/>
      <c r="M243" s="101"/>
      <c r="N243" s="101"/>
      <c r="O243" s="101"/>
      <c r="P243" s="20"/>
      <c r="Q243" s="20"/>
      <c r="R243" s="20"/>
      <c r="S243" s="20"/>
      <c r="T243" s="20"/>
      <c r="U243" s="21"/>
      <c r="V243" s="21"/>
      <c r="W243" s="21"/>
      <c r="X243" s="21"/>
      <c r="Y243" s="21"/>
    </row>
    <row r="244" spans="1:25" s="1" customFormat="1" x14ac:dyDescent="0.3">
      <c r="A244" s="3"/>
      <c r="L244" s="101"/>
      <c r="M244" s="101"/>
      <c r="N244" s="101"/>
      <c r="O244" s="101"/>
      <c r="P244" s="20"/>
      <c r="Q244" s="20"/>
      <c r="R244" s="20"/>
      <c r="S244" s="20"/>
      <c r="T244" s="20"/>
      <c r="U244" s="21"/>
      <c r="V244" s="21"/>
      <c r="W244" s="21"/>
      <c r="X244" s="21"/>
      <c r="Y244" s="21"/>
    </row>
    <row r="245" spans="1:25" s="1" customFormat="1" x14ac:dyDescent="0.3">
      <c r="A245" s="3"/>
      <c r="L245" s="101"/>
      <c r="M245" s="101"/>
      <c r="N245" s="101"/>
      <c r="O245" s="101"/>
      <c r="P245" s="20"/>
      <c r="Q245" s="20"/>
      <c r="R245" s="20"/>
      <c r="S245" s="20"/>
      <c r="T245" s="20"/>
      <c r="U245" s="21"/>
      <c r="V245" s="21"/>
      <c r="W245" s="21"/>
      <c r="X245" s="21"/>
      <c r="Y245" s="21"/>
    </row>
    <row r="246" spans="1:25" s="1" customFormat="1" x14ac:dyDescent="0.3">
      <c r="A246" s="3"/>
      <c r="L246" s="101"/>
      <c r="M246" s="101"/>
      <c r="N246" s="101"/>
      <c r="O246" s="101"/>
      <c r="P246" s="20"/>
      <c r="Q246" s="20"/>
      <c r="R246" s="20"/>
      <c r="S246" s="20"/>
      <c r="T246" s="20"/>
      <c r="U246" s="21"/>
      <c r="V246" s="21"/>
      <c r="W246" s="21"/>
      <c r="X246" s="21"/>
      <c r="Y246" s="21"/>
    </row>
    <row r="247" spans="1:25" s="1" customFormat="1" x14ac:dyDescent="0.3">
      <c r="A247" s="3"/>
      <c r="L247" s="101"/>
      <c r="M247" s="101"/>
      <c r="N247" s="101"/>
      <c r="O247" s="101"/>
      <c r="P247" s="20"/>
      <c r="Q247" s="20"/>
      <c r="R247" s="20"/>
      <c r="S247" s="20"/>
      <c r="T247" s="20"/>
      <c r="U247" s="21"/>
      <c r="V247" s="21"/>
      <c r="W247" s="21"/>
      <c r="X247" s="21"/>
      <c r="Y247" s="21"/>
    </row>
    <row r="248" spans="1:25" s="1" customFormat="1" x14ac:dyDescent="0.3">
      <c r="A248" s="3"/>
      <c r="L248" s="101"/>
      <c r="M248" s="101"/>
      <c r="N248" s="101"/>
      <c r="O248" s="101"/>
      <c r="P248" s="20"/>
      <c r="Q248" s="20"/>
      <c r="R248" s="20"/>
      <c r="S248" s="20"/>
      <c r="T248" s="20"/>
      <c r="U248" s="21"/>
      <c r="V248" s="21"/>
      <c r="W248" s="21"/>
      <c r="X248" s="21"/>
      <c r="Y248" s="21"/>
    </row>
    <row r="249" spans="1:25" s="1" customFormat="1" x14ac:dyDescent="0.3">
      <c r="A249" s="3"/>
      <c r="L249" s="101"/>
      <c r="M249" s="101"/>
      <c r="N249" s="101"/>
      <c r="O249" s="101"/>
      <c r="P249" s="20"/>
      <c r="Q249" s="20"/>
      <c r="R249" s="20"/>
      <c r="S249" s="20"/>
      <c r="T249" s="20"/>
      <c r="U249" s="21"/>
      <c r="V249" s="21"/>
      <c r="W249" s="21"/>
      <c r="X249" s="21"/>
      <c r="Y249" s="21"/>
    </row>
    <row r="250" spans="1:25" s="1" customFormat="1" x14ac:dyDescent="0.3">
      <c r="A250" s="3"/>
      <c r="L250" s="101"/>
      <c r="M250" s="101"/>
      <c r="N250" s="101"/>
      <c r="O250" s="101"/>
      <c r="P250" s="20"/>
      <c r="Q250" s="20"/>
      <c r="R250" s="20"/>
      <c r="S250" s="20"/>
      <c r="T250" s="20"/>
      <c r="U250" s="21"/>
      <c r="V250" s="21"/>
      <c r="W250" s="21"/>
      <c r="X250" s="21"/>
      <c r="Y250" s="21"/>
    </row>
    <row r="251" spans="1:25" s="1" customFormat="1" x14ac:dyDescent="0.3">
      <c r="A251" s="3"/>
      <c r="L251" s="101"/>
      <c r="M251" s="101"/>
      <c r="N251" s="101"/>
      <c r="O251" s="101"/>
      <c r="P251" s="20"/>
      <c r="Q251" s="20"/>
      <c r="R251" s="20"/>
      <c r="S251" s="20"/>
      <c r="T251" s="20"/>
      <c r="U251" s="21"/>
      <c r="V251" s="21"/>
      <c r="W251" s="21"/>
      <c r="X251" s="21"/>
      <c r="Y251" s="21"/>
    </row>
    <row r="252" spans="1:25" s="1" customFormat="1" x14ac:dyDescent="0.3">
      <c r="A252" s="3"/>
      <c r="L252" s="101"/>
      <c r="M252" s="101"/>
      <c r="N252" s="101"/>
      <c r="O252" s="101"/>
      <c r="P252" s="20"/>
      <c r="Q252" s="20"/>
      <c r="R252" s="20"/>
      <c r="S252" s="20"/>
      <c r="T252" s="20"/>
      <c r="U252" s="21"/>
      <c r="V252" s="21"/>
      <c r="W252" s="21"/>
      <c r="X252" s="21"/>
      <c r="Y252" s="21"/>
    </row>
    <row r="253" spans="1:25" s="1" customFormat="1" x14ac:dyDescent="0.3">
      <c r="A253" s="3"/>
      <c r="L253" s="101"/>
      <c r="M253" s="101"/>
      <c r="N253" s="101"/>
      <c r="O253" s="101"/>
      <c r="P253" s="20"/>
      <c r="Q253" s="20"/>
      <c r="R253" s="20"/>
      <c r="S253" s="20"/>
      <c r="T253" s="20"/>
      <c r="U253" s="21"/>
      <c r="V253" s="21"/>
      <c r="W253" s="21"/>
      <c r="X253" s="21"/>
      <c r="Y253" s="21"/>
    </row>
    <row r="254" spans="1:25" s="1" customFormat="1" x14ac:dyDescent="0.3">
      <c r="A254" s="3"/>
      <c r="L254" s="101"/>
      <c r="M254" s="101"/>
      <c r="N254" s="101"/>
      <c r="O254" s="101"/>
      <c r="P254" s="20"/>
      <c r="Q254" s="20"/>
      <c r="R254" s="20"/>
      <c r="S254" s="20"/>
      <c r="T254" s="20"/>
      <c r="U254" s="21"/>
      <c r="V254" s="21"/>
      <c r="W254" s="21"/>
      <c r="X254" s="21"/>
      <c r="Y254" s="21"/>
    </row>
    <row r="255" spans="1:25" s="1" customFormat="1" x14ac:dyDescent="0.3">
      <c r="A255" s="3"/>
      <c r="L255" s="101"/>
      <c r="M255" s="101"/>
      <c r="N255" s="101"/>
      <c r="O255" s="101"/>
      <c r="P255" s="20"/>
      <c r="Q255" s="20"/>
      <c r="R255" s="20"/>
      <c r="S255" s="20"/>
      <c r="T255" s="20"/>
      <c r="U255" s="21"/>
      <c r="V255" s="21"/>
      <c r="W255" s="21"/>
      <c r="X255" s="21"/>
      <c r="Y255" s="21"/>
    </row>
    <row r="256" spans="1:25" s="1" customFormat="1" x14ac:dyDescent="0.3">
      <c r="A256" s="3"/>
      <c r="L256" s="101"/>
      <c r="M256" s="101"/>
      <c r="N256" s="101"/>
      <c r="O256" s="101"/>
      <c r="P256" s="20"/>
      <c r="Q256" s="20"/>
      <c r="R256" s="20"/>
      <c r="S256" s="20"/>
      <c r="T256" s="20"/>
      <c r="U256" s="21"/>
      <c r="V256" s="21"/>
      <c r="W256" s="21"/>
      <c r="X256" s="21"/>
      <c r="Y256" s="21"/>
    </row>
    <row r="257" spans="1:25" s="1" customFormat="1" x14ac:dyDescent="0.3">
      <c r="A257" s="3"/>
      <c r="L257" s="101"/>
      <c r="M257" s="101"/>
      <c r="N257" s="101"/>
      <c r="O257" s="101"/>
      <c r="P257" s="20"/>
      <c r="Q257" s="20"/>
      <c r="R257" s="20"/>
      <c r="S257" s="20"/>
      <c r="T257" s="20"/>
      <c r="U257" s="21"/>
      <c r="V257" s="21"/>
      <c r="W257" s="21"/>
      <c r="X257" s="21"/>
      <c r="Y257" s="21"/>
    </row>
    <row r="258" spans="1:25" s="1" customFormat="1" x14ac:dyDescent="0.3">
      <c r="A258" s="3"/>
      <c r="L258" s="101"/>
      <c r="M258" s="101"/>
      <c r="N258" s="101"/>
      <c r="O258" s="101"/>
      <c r="P258" s="20"/>
      <c r="Q258" s="20"/>
      <c r="R258" s="20"/>
      <c r="S258" s="20"/>
      <c r="T258" s="20"/>
      <c r="U258" s="21"/>
      <c r="V258" s="21"/>
      <c r="W258" s="21"/>
      <c r="X258" s="21"/>
      <c r="Y258" s="21"/>
    </row>
    <row r="259" spans="1:25" s="1" customFormat="1" x14ac:dyDescent="0.3">
      <c r="A259" s="3"/>
      <c r="L259" s="101"/>
      <c r="M259" s="101"/>
      <c r="N259" s="101"/>
      <c r="O259" s="101"/>
      <c r="P259" s="20"/>
      <c r="Q259" s="20"/>
      <c r="R259" s="20"/>
      <c r="S259" s="20"/>
      <c r="T259" s="20"/>
      <c r="U259" s="21"/>
      <c r="V259" s="21"/>
      <c r="W259" s="21"/>
      <c r="X259" s="21"/>
      <c r="Y259" s="21"/>
    </row>
    <row r="260" spans="1:25" s="1" customFormat="1" x14ac:dyDescent="0.3">
      <c r="A260" s="3"/>
      <c r="L260" s="101"/>
      <c r="M260" s="101"/>
      <c r="N260" s="101"/>
      <c r="O260" s="101"/>
      <c r="P260" s="20"/>
      <c r="Q260" s="20"/>
      <c r="R260" s="20"/>
      <c r="S260" s="20"/>
      <c r="T260" s="20"/>
      <c r="U260" s="21"/>
      <c r="V260" s="21"/>
      <c r="W260" s="21"/>
      <c r="X260" s="21"/>
      <c r="Y260" s="21"/>
    </row>
    <row r="261" spans="1:25" s="1" customFormat="1" x14ac:dyDescent="0.3">
      <c r="A261" s="3"/>
      <c r="L261" s="101"/>
      <c r="M261" s="101"/>
      <c r="N261" s="101"/>
      <c r="O261" s="101"/>
      <c r="P261" s="20"/>
      <c r="Q261" s="20"/>
      <c r="R261" s="20"/>
      <c r="S261" s="20"/>
      <c r="T261" s="20"/>
      <c r="U261" s="21"/>
      <c r="V261" s="21"/>
      <c r="W261" s="21"/>
      <c r="X261" s="21"/>
      <c r="Y261" s="21"/>
    </row>
    <row r="262" spans="1:25" s="1" customFormat="1" x14ac:dyDescent="0.3">
      <c r="A262" s="3"/>
      <c r="L262" s="101"/>
      <c r="M262" s="101"/>
      <c r="N262" s="101"/>
      <c r="O262" s="101"/>
      <c r="P262" s="20"/>
      <c r="Q262" s="20"/>
      <c r="R262" s="20"/>
      <c r="S262" s="20"/>
      <c r="T262" s="20"/>
      <c r="U262" s="21"/>
      <c r="V262" s="21"/>
      <c r="W262" s="21"/>
      <c r="X262" s="21"/>
      <c r="Y262" s="21"/>
    </row>
    <row r="263" spans="1:25" s="1" customFormat="1" x14ac:dyDescent="0.3">
      <c r="A263" s="3"/>
      <c r="L263" s="101"/>
      <c r="M263" s="101"/>
      <c r="N263" s="101"/>
      <c r="O263" s="101"/>
      <c r="P263" s="20"/>
      <c r="Q263" s="20"/>
      <c r="R263" s="20"/>
      <c r="S263" s="20"/>
      <c r="T263" s="20"/>
      <c r="U263" s="21"/>
      <c r="V263" s="21"/>
      <c r="W263" s="21"/>
      <c r="X263" s="21"/>
      <c r="Y263" s="21"/>
    </row>
    <row r="264" spans="1:25" s="1" customFormat="1" x14ac:dyDescent="0.3">
      <c r="A264" s="3"/>
      <c r="L264" s="101"/>
      <c r="M264" s="101"/>
      <c r="N264" s="101"/>
      <c r="O264" s="101"/>
      <c r="P264" s="20"/>
      <c r="Q264" s="20"/>
      <c r="R264" s="20"/>
      <c r="S264" s="20"/>
      <c r="T264" s="20"/>
      <c r="U264" s="21"/>
      <c r="V264" s="21"/>
      <c r="W264" s="21"/>
      <c r="X264" s="21"/>
      <c r="Y264" s="21"/>
    </row>
    <row r="265" spans="1:25" s="1" customFormat="1" x14ac:dyDescent="0.3">
      <c r="A265" s="3"/>
      <c r="L265" s="101"/>
      <c r="M265" s="101"/>
      <c r="N265" s="101"/>
      <c r="O265" s="101"/>
      <c r="P265" s="20"/>
      <c r="Q265" s="20"/>
      <c r="R265" s="20"/>
      <c r="S265" s="20"/>
      <c r="T265" s="20"/>
      <c r="U265" s="21"/>
      <c r="V265" s="21"/>
      <c r="W265" s="21"/>
      <c r="X265" s="21"/>
      <c r="Y265" s="21"/>
    </row>
    <row r="266" spans="1:25" s="1" customFormat="1" x14ac:dyDescent="0.3">
      <c r="A266" s="3"/>
      <c r="L266" s="101"/>
      <c r="M266" s="101"/>
      <c r="N266" s="101"/>
      <c r="O266" s="101"/>
      <c r="P266" s="20"/>
      <c r="Q266" s="20"/>
      <c r="R266" s="20"/>
      <c r="S266" s="20"/>
      <c r="T266" s="20"/>
      <c r="U266" s="21"/>
      <c r="V266" s="21"/>
      <c r="W266" s="21"/>
      <c r="X266" s="21"/>
      <c r="Y266" s="21"/>
    </row>
    <row r="267" spans="1:25" s="1" customFormat="1" x14ac:dyDescent="0.3">
      <c r="A267" s="3"/>
      <c r="L267" s="101"/>
      <c r="M267" s="101"/>
      <c r="N267" s="101"/>
      <c r="O267" s="101"/>
      <c r="P267" s="20"/>
      <c r="Q267" s="20"/>
      <c r="R267" s="20"/>
      <c r="S267" s="20"/>
      <c r="T267" s="20"/>
      <c r="U267" s="21"/>
      <c r="V267" s="21"/>
      <c r="W267" s="21"/>
      <c r="X267" s="21"/>
      <c r="Y267" s="21"/>
    </row>
    <row r="268" spans="1:25" s="1" customFormat="1" x14ac:dyDescent="0.3">
      <c r="A268" s="3"/>
      <c r="L268" s="101"/>
      <c r="M268" s="101"/>
      <c r="N268" s="101"/>
      <c r="O268" s="101"/>
      <c r="P268" s="20"/>
      <c r="Q268" s="20"/>
      <c r="R268" s="20"/>
      <c r="S268" s="20"/>
      <c r="T268" s="20"/>
      <c r="U268" s="21"/>
      <c r="V268" s="21"/>
      <c r="W268" s="21"/>
      <c r="X268" s="21"/>
      <c r="Y268" s="21"/>
    </row>
    <row r="269" spans="1:25" s="1" customFormat="1" x14ac:dyDescent="0.3">
      <c r="A269" s="3"/>
      <c r="L269" s="101"/>
      <c r="M269" s="101"/>
      <c r="N269" s="101"/>
      <c r="O269" s="101"/>
      <c r="P269" s="20"/>
      <c r="Q269" s="20"/>
      <c r="R269" s="20"/>
      <c r="S269" s="20"/>
      <c r="T269" s="20"/>
      <c r="U269" s="21"/>
      <c r="V269" s="21"/>
      <c r="W269" s="21"/>
      <c r="X269" s="21"/>
      <c r="Y269" s="21"/>
    </row>
    <row r="270" spans="1:25" s="1" customFormat="1" x14ac:dyDescent="0.3">
      <c r="A270" s="3"/>
      <c r="L270" s="101"/>
      <c r="M270" s="101"/>
      <c r="N270" s="101"/>
      <c r="O270" s="101"/>
      <c r="P270" s="20"/>
      <c r="Q270" s="20"/>
      <c r="R270" s="20"/>
      <c r="S270" s="20"/>
      <c r="T270" s="20"/>
      <c r="U270" s="21"/>
      <c r="V270" s="21"/>
      <c r="W270" s="21"/>
      <c r="X270" s="21"/>
      <c r="Y270" s="21"/>
    </row>
    <row r="271" spans="1:25" s="1" customFormat="1" x14ac:dyDescent="0.3">
      <c r="A271" s="3"/>
      <c r="L271" s="101"/>
      <c r="M271" s="101"/>
      <c r="N271" s="101"/>
      <c r="O271" s="101"/>
      <c r="P271" s="20"/>
      <c r="Q271" s="20"/>
      <c r="R271" s="20"/>
      <c r="S271" s="20"/>
      <c r="T271" s="20"/>
      <c r="U271" s="21"/>
      <c r="V271" s="21"/>
      <c r="W271" s="21"/>
      <c r="X271" s="21"/>
      <c r="Y271" s="21"/>
    </row>
    <row r="272" spans="1:25" s="1" customFormat="1" x14ac:dyDescent="0.3">
      <c r="A272" s="3"/>
      <c r="L272" s="101"/>
      <c r="M272" s="101"/>
      <c r="N272" s="101"/>
      <c r="O272" s="101"/>
      <c r="P272" s="20"/>
      <c r="Q272" s="20"/>
      <c r="R272" s="20"/>
      <c r="S272" s="20"/>
      <c r="T272" s="20"/>
      <c r="U272" s="21"/>
      <c r="V272" s="21"/>
      <c r="W272" s="21"/>
      <c r="X272" s="21"/>
      <c r="Y272" s="21"/>
    </row>
    <row r="273" spans="1:25" s="1" customFormat="1" x14ac:dyDescent="0.3">
      <c r="A273" s="3"/>
      <c r="L273" s="101"/>
      <c r="M273" s="101"/>
      <c r="N273" s="101"/>
      <c r="O273" s="101"/>
      <c r="P273" s="20"/>
      <c r="Q273" s="20"/>
      <c r="R273" s="20"/>
      <c r="S273" s="20"/>
      <c r="T273" s="20"/>
      <c r="U273" s="21"/>
      <c r="V273" s="21"/>
      <c r="W273" s="21"/>
      <c r="X273" s="21"/>
      <c r="Y273" s="21"/>
    </row>
    <row r="274" spans="1:25" s="1" customFormat="1" x14ac:dyDescent="0.3">
      <c r="A274" s="3"/>
      <c r="L274" s="101"/>
      <c r="M274" s="101"/>
      <c r="N274" s="101"/>
      <c r="O274" s="101"/>
      <c r="P274" s="20"/>
      <c r="Q274" s="20"/>
      <c r="R274" s="20"/>
      <c r="S274" s="20"/>
      <c r="T274" s="20"/>
      <c r="U274" s="21"/>
      <c r="V274" s="21"/>
      <c r="W274" s="21"/>
      <c r="X274" s="21"/>
      <c r="Y274" s="21"/>
    </row>
    <row r="275" spans="1:25" s="1" customFormat="1" x14ac:dyDescent="0.3">
      <c r="A275" s="3"/>
      <c r="L275" s="101"/>
      <c r="M275" s="101"/>
      <c r="N275" s="101"/>
      <c r="O275" s="101"/>
      <c r="P275" s="20"/>
      <c r="Q275" s="20"/>
      <c r="R275" s="20"/>
      <c r="S275" s="20"/>
      <c r="T275" s="20"/>
      <c r="U275" s="21"/>
      <c r="V275" s="21"/>
      <c r="W275" s="21"/>
      <c r="X275" s="21"/>
      <c r="Y275" s="21"/>
    </row>
    <row r="276" spans="1:25" s="1" customFormat="1" x14ac:dyDescent="0.3">
      <c r="A276" s="3"/>
      <c r="L276" s="101"/>
      <c r="M276" s="101"/>
      <c r="N276" s="101"/>
      <c r="O276" s="101"/>
      <c r="P276" s="20"/>
      <c r="Q276" s="20"/>
      <c r="R276" s="20"/>
      <c r="S276" s="20"/>
      <c r="T276" s="20"/>
      <c r="U276" s="21"/>
      <c r="V276" s="21"/>
      <c r="W276" s="21"/>
      <c r="X276" s="21"/>
      <c r="Y276" s="21"/>
    </row>
    <row r="277" spans="1:25" s="1" customFormat="1" x14ac:dyDescent="0.3">
      <c r="A277" s="3"/>
      <c r="L277" s="101"/>
      <c r="M277" s="101"/>
      <c r="N277" s="101"/>
      <c r="O277" s="101"/>
      <c r="P277" s="20"/>
      <c r="Q277" s="20"/>
      <c r="R277" s="20"/>
      <c r="S277" s="20"/>
      <c r="T277" s="20"/>
      <c r="U277" s="21"/>
      <c r="V277" s="21"/>
      <c r="W277" s="21"/>
      <c r="X277" s="21"/>
      <c r="Y277" s="21"/>
    </row>
    <row r="278" spans="1:25" s="1" customFormat="1" x14ac:dyDescent="0.3">
      <c r="A278" s="3"/>
      <c r="L278" s="101"/>
      <c r="M278" s="101"/>
      <c r="N278" s="101"/>
      <c r="O278" s="101"/>
      <c r="P278" s="20"/>
      <c r="Q278" s="20"/>
      <c r="R278" s="20"/>
      <c r="S278" s="20"/>
      <c r="T278" s="20"/>
      <c r="U278" s="21"/>
      <c r="V278" s="21"/>
      <c r="W278" s="21"/>
      <c r="X278" s="21"/>
      <c r="Y278" s="21"/>
    </row>
    <row r="279" spans="1:25" s="1" customFormat="1" x14ac:dyDescent="0.3">
      <c r="A279" s="3"/>
      <c r="L279" s="101"/>
      <c r="M279" s="101"/>
      <c r="N279" s="101"/>
      <c r="O279" s="101"/>
      <c r="P279" s="20"/>
      <c r="Q279" s="20"/>
      <c r="R279" s="20"/>
      <c r="S279" s="20"/>
      <c r="T279" s="20"/>
      <c r="U279" s="21"/>
      <c r="V279" s="21"/>
      <c r="W279" s="21"/>
      <c r="X279" s="21"/>
      <c r="Y279" s="21"/>
    </row>
    <row r="280" spans="1:25" s="1" customFormat="1" x14ac:dyDescent="0.3">
      <c r="A280" s="3"/>
      <c r="L280" s="101"/>
      <c r="M280" s="101"/>
      <c r="N280" s="101"/>
      <c r="O280" s="101"/>
      <c r="P280" s="20"/>
      <c r="Q280" s="20"/>
      <c r="R280" s="20"/>
      <c r="S280" s="20"/>
      <c r="T280" s="20"/>
      <c r="U280" s="21"/>
      <c r="V280" s="21"/>
      <c r="W280" s="21"/>
      <c r="X280" s="21"/>
      <c r="Y280" s="21"/>
    </row>
    <row r="281" spans="1:25" s="1" customFormat="1" x14ac:dyDescent="0.3">
      <c r="A281" s="3"/>
      <c r="L281" s="101"/>
      <c r="M281" s="101"/>
      <c r="N281" s="101"/>
      <c r="O281" s="101"/>
      <c r="P281" s="20"/>
      <c r="Q281" s="20"/>
      <c r="R281" s="20"/>
      <c r="S281" s="20"/>
      <c r="T281" s="20"/>
      <c r="U281" s="21"/>
      <c r="V281" s="21"/>
      <c r="W281" s="21"/>
      <c r="X281" s="21"/>
      <c r="Y281" s="21"/>
    </row>
    <row r="282" spans="1:25" s="1" customFormat="1" x14ac:dyDescent="0.3">
      <c r="A282" s="3"/>
      <c r="L282" s="101"/>
      <c r="M282" s="101"/>
      <c r="N282" s="101"/>
      <c r="O282" s="101"/>
      <c r="P282" s="20"/>
      <c r="Q282" s="20"/>
      <c r="R282" s="20"/>
      <c r="S282" s="20"/>
      <c r="T282" s="20"/>
      <c r="U282" s="21"/>
      <c r="V282" s="21"/>
      <c r="W282" s="21"/>
      <c r="X282" s="21"/>
      <c r="Y282" s="21"/>
    </row>
    <row r="283" spans="1:25" s="1" customFormat="1" x14ac:dyDescent="0.3">
      <c r="A283" s="3"/>
      <c r="L283" s="101"/>
      <c r="M283" s="101"/>
      <c r="N283" s="101"/>
      <c r="O283" s="101"/>
      <c r="P283" s="20"/>
      <c r="Q283" s="20"/>
      <c r="R283" s="20"/>
      <c r="S283" s="20"/>
      <c r="T283" s="20"/>
      <c r="U283" s="21"/>
      <c r="V283" s="21"/>
      <c r="W283" s="21"/>
      <c r="X283" s="21"/>
      <c r="Y283" s="21"/>
    </row>
    <row r="284" spans="1:25" s="1" customFormat="1" x14ac:dyDescent="0.3">
      <c r="A284" s="3"/>
      <c r="L284" s="101"/>
      <c r="M284" s="101"/>
      <c r="N284" s="101"/>
      <c r="O284" s="101"/>
      <c r="P284" s="20"/>
      <c r="Q284" s="20"/>
      <c r="R284" s="20"/>
      <c r="S284" s="20"/>
      <c r="T284" s="20"/>
      <c r="U284" s="21"/>
      <c r="V284" s="21"/>
      <c r="W284" s="21"/>
      <c r="X284" s="21"/>
      <c r="Y284" s="21"/>
    </row>
    <row r="285" spans="1:25" s="1" customFormat="1" x14ac:dyDescent="0.3">
      <c r="A285" s="3"/>
      <c r="L285" s="101"/>
      <c r="M285" s="101"/>
      <c r="N285" s="101"/>
      <c r="O285" s="101"/>
      <c r="P285" s="20"/>
      <c r="Q285" s="20"/>
      <c r="R285" s="20"/>
      <c r="S285" s="20"/>
      <c r="T285" s="20"/>
      <c r="U285" s="21"/>
      <c r="V285" s="21"/>
      <c r="W285" s="21"/>
      <c r="X285" s="21"/>
      <c r="Y285" s="21"/>
    </row>
    <row r="286" spans="1:25" s="1" customFormat="1" x14ac:dyDescent="0.3">
      <c r="A286" s="3"/>
      <c r="L286" s="101"/>
      <c r="M286" s="101"/>
      <c r="N286" s="101"/>
      <c r="O286" s="101"/>
      <c r="P286" s="20"/>
      <c r="Q286" s="20"/>
      <c r="R286" s="20"/>
      <c r="S286" s="20"/>
      <c r="T286" s="20"/>
      <c r="U286" s="21"/>
      <c r="V286" s="21"/>
      <c r="W286" s="21"/>
      <c r="X286" s="21"/>
      <c r="Y286" s="21"/>
    </row>
    <row r="287" spans="1:25" s="1" customFormat="1" x14ac:dyDescent="0.3">
      <c r="A287" s="3"/>
      <c r="L287" s="101"/>
      <c r="M287" s="101"/>
      <c r="N287" s="101"/>
      <c r="O287" s="101"/>
      <c r="P287" s="20"/>
      <c r="Q287" s="20"/>
      <c r="R287" s="20"/>
      <c r="S287" s="20"/>
      <c r="T287" s="20"/>
      <c r="U287" s="21"/>
      <c r="V287" s="21"/>
      <c r="W287" s="21"/>
      <c r="X287" s="21"/>
      <c r="Y287" s="21"/>
    </row>
    <row r="288" spans="1:25" s="1" customFormat="1" x14ac:dyDescent="0.3">
      <c r="A288" s="3"/>
      <c r="L288" s="101"/>
      <c r="M288" s="101"/>
      <c r="N288" s="101"/>
      <c r="O288" s="101"/>
      <c r="P288" s="20"/>
      <c r="Q288" s="20"/>
      <c r="R288" s="20"/>
      <c r="S288" s="20"/>
      <c r="T288" s="20"/>
      <c r="U288" s="21"/>
      <c r="V288" s="21"/>
      <c r="W288" s="21"/>
      <c r="X288" s="21"/>
      <c r="Y288" s="21"/>
    </row>
    <row r="289" spans="1:25" s="1" customFormat="1" x14ac:dyDescent="0.3">
      <c r="A289" s="3"/>
      <c r="L289" s="101"/>
      <c r="M289" s="101"/>
      <c r="N289" s="101"/>
      <c r="O289" s="101"/>
      <c r="P289" s="20"/>
      <c r="Q289" s="20"/>
      <c r="R289" s="20"/>
      <c r="S289" s="20"/>
      <c r="T289" s="20"/>
      <c r="U289" s="21"/>
      <c r="V289" s="21"/>
      <c r="W289" s="21"/>
      <c r="X289" s="21"/>
      <c r="Y289" s="21"/>
    </row>
    <row r="290" spans="1:25" s="1" customFormat="1" x14ac:dyDescent="0.3">
      <c r="A290" s="3"/>
      <c r="L290" s="101"/>
      <c r="M290" s="101"/>
      <c r="N290" s="101"/>
      <c r="O290" s="101"/>
      <c r="P290" s="20"/>
      <c r="Q290" s="20"/>
      <c r="R290" s="20"/>
      <c r="S290" s="20"/>
      <c r="T290" s="20"/>
      <c r="U290" s="21"/>
      <c r="V290" s="21"/>
      <c r="W290" s="21"/>
      <c r="X290" s="21"/>
      <c r="Y290" s="21"/>
    </row>
    <row r="291" spans="1:25" s="1" customFormat="1" x14ac:dyDescent="0.3">
      <c r="A291" s="3"/>
      <c r="L291" s="101"/>
      <c r="M291" s="101"/>
      <c r="N291" s="101"/>
      <c r="O291" s="101"/>
      <c r="P291" s="20"/>
      <c r="Q291" s="20"/>
      <c r="R291" s="20"/>
      <c r="S291" s="20"/>
      <c r="T291" s="20"/>
      <c r="U291" s="21"/>
      <c r="V291" s="21"/>
      <c r="W291" s="21"/>
      <c r="X291" s="21"/>
      <c r="Y291" s="21"/>
    </row>
    <row r="292" spans="1:25" s="1" customFormat="1" x14ac:dyDescent="0.3">
      <c r="A292" s="3"/>
      <c r="L292" s="101"/>
      <c r="M292" s="101"/>
      <c r="N292" s="101"/>
      <c r="O292" s="101"/>
      <c r="P292" s="20"/>
      <c r="Q292" s="20"/>
      <c r="R292" s="20"/>
      <c r="S292" s="20"/>
      <c r="T292" s="20"/>
      <c r="U292" s="21"/>
      <c r="V292" s="21"/>
      <c r="W292" s="21"/>
      <c r="X292" s="21"/>
      <c r="Y292" s="21"/>
    </row>
    <row r="293" spans="1:25" s="1" customFormat="1" x14ac:dyDescent="0.3">
      <c r="A293" s="3"/>
      <c r="L293" s="101"/>
      <c r="M293" s="101"/>
      <c r="N293" s="101"/>
      <c r="O293" s="101"/>
      <c r="P293" s="20"/>
      <c r="Q293" s="20"/>
      <c r="R293" s="20"/>
      <c r="S293" s="20"/>
      <c r="T293" s="20"/>
      <c r="U293" s="21"/>
      <c r="V293" s="21"/>
      <c r="W293" s="21"/>
      <c r="X293" s="21"/>
      <c r="Y293" s="21"/>
    </row>
    <row r="294" spans="1:25" s="1" customFormat="1" x14ac:dyDescent="0.3">
      <c r="A294" s="3"/>
      <c r="L294" s="101"/>
      <c r="M294" s="101"/>
      <c r="N294" s="101"/>
      <c r="O294" s="101"/>
      <c r="P294" s="20"/>
      <c r="Q294" s="20"/>
      <c r="R294" s="20"/>
      <c r="S294" s="20"/>
      <c r="T294" s="20"/>
      <c r="U294" s="21"/>
      <c r="V294" s="21"/>
      <c r="W294" s="21"/>
      <c r="X294" s="21"/>
      <c r="Y294" s="21"/>
    </row>
    <row r="295" spans="1:25" s="1" customFormat="1" x14ac:dyDescent="0.3">
      <c r="A295" s="3"/>
      <c r="L295" s="101"/>
      <c r="M295" s="101"/>
      <c r="N295" s="101"/>
      <c r="O295" s="101"/>
      <c r="P295" s="20"/>
      <c r="Q295" s="20"/>
      <c r="R295" s="20"/>
      <c r="S295" s="20"/>
      <c r="T295" s="20"/>
      <c r="U295" s="21"/>
      <c r="V295" s="21"/>
      <c r="W295" s="21"/>
      <c r="X295" s="21"/>
      <c r="Y295" s="21"/>
    </row>
    <row r="296" spans="1:25" s="1" customFormat="1" x14ac:dyDescent="0.3">
      <c r="A296" s="3"/>
      <c r="L296" s="101"/>
      <c r="M296" s="101"/>
      <c r="N296" s="101"/>
      <c r="O296" s="101"/>
      <c r="P296" s="20"/>
      <c r="Q296" s="20"/>
      <c r="R296" s="20"/>
      <c r="S296" s="20"/>
      <c r="T296" s="20"/>
      <c r="U296" s="21"/>
      <c r="V296" s="21"/>
      <c r="W296" s="21"/>
      <c r="X296" s="21"/>
      <c r="Y296" s="21"/>
    </row>
    <row r="297" spans="1:25" s="1" customFormat="1" x14ac:dyDescent="0.3">
      <c r="A297" s="3"/>
      <c r="L297" s="101"/>
      <c r="M297" s="101"/>
      <c r="N297" s="101"/>
      <c r="O297" s="101"/>
      <c r="P297" s="20"/>
      <c r="Q297" s="20"/>
      <c r="R297" s="20"/>
      <c r="S297" s="20"/>
      <c r="T297" s="20"/>
      <c r="U297" s="21"/>
      <c r="V297" s="21"/>
      <c r="W297" s="21"/>
      <c r="X297" s="21"/>
      <c r="Y297" s="21"/>
    </row>
    <row r="298" spans="1:25" s="1" customFormat="1" x14ac:dyDescent="0.3">
      <c r="A298" s="3"/>
      <c r="L298" s="101"/>
      <c r="M298" s="101"/>
      <c r="N298" s="101"/>
      <c r="O298" s="101"/>
      <c r="P298" s="20"/>
      <c r="Q298" s="20"/>
      <c r="R298" s="20"/>
      <c r="S298" s="20"/>
      <c r="T298" s="20"/>
      <c r="U298" s="21"/>
      <c r="V298" s="21"/>
      <c r="W298" s="21"/>
      <c r="X298" s="21"/>
      <c r="Y298" s="21"/>
    </row>
    <row r="299" spans="1:25" s="1" customFormat="1" x14ac:dyDescent="0.3">
      <c r="A299" s="3"/>
      <c r="L299" s="101"/>
      <c r="M299" s="101"/>
      <c r="N299" s="101"/>
      <c r="O299" s="101"/>
      <c r="P299" s="20"/>
      <c r="Q299" s="20"/>
      <c r="R299" s="20"/>
      <c r="S299" s="20"/>
      <c r="T299" s="20"/>
      <c r="U299" s="21"/>
      <c r="V299" s="21"/>
      <c r="W299" s="21"/>
      <c r="X299" s="21"/>
      <c r="Y299" s="21"/>
    </row>
    <row r="300" spans="1:25" s="1" customFormat="1" x14ac:dyDescent="0.3">
      <c r="A300" s="3"/>
      <c r="L300" s="101"/>
      <c r="M300" s="101"/>
      <c r="N300" s="101"/>
      <c r="O300" s="101"/>
      <c r="P300" s="20"/>
      <c r="Q300" s="20"/>
      <c r="R300" s="20"/>
      <c r="S300" s="20"/>
      <c r="T300" s="20"/>
      <c r="U300" s="21"/>
      <c r="V300" s="21"/>
      <c r="W300" s="21"/>
      <c r="X300" s="21"/>
      <c r="Y300" s="21"/>
    </row>
    <row r="301" spans="1:25" s="1" customFormat="1" x14ac:dyDescent="0.3">
      <c r="A301" s="3"/>
      <c r="L301" s="101"/>
      <c r="M301" s="101"/>
      <c r="N301" s="101"/>
      <c r="O301" s="101"/>
      <c r="P301" s="20"/>
      <c r="Q301" s="20"/>
      <c r="R301" s="20"/>
      <c r="S301" s="20"/>
      <c r="T301" s="20"/>
      <c r="U301" s="21"/>
      <c r="V301" s="21"/>
      <c r="W301" s="21"/>
      <c r="X301" s="21"/>
      <c r="Y301" s="21"/>
    </row>
    <row r="302" spans="1:25" s="1" customFormat="1" x14ac:dyDescent="0.3">
      <c r="A302" s="3"/>
      <c r="L302" s="101"/>
      <c r="M302" s="101"/>
      <c r="N302" s="101"/>
      <c r="O302" s="101"/>
      <c r="P302" s="20"/>
      <c r="Q302" s="20"/>
      <c r="R302" s="20"/>
      <c r="S302" s="20"/>
      <c r="T302" s="20"/>
      <c r="U302" s="21"/>
      <c r="V302" s="21"/>
      <c r="W302" s="21"/>
      <c r="X302" s="21"/>
      <c r="Y302" s="21"/>
    </row>
    <row r="303" spans="1:25" s="1" customFormat="1" x14ac:dyDescent="0.3">
      <c r="A303" s="3"/>
      <c r="L303" s="101"/>
      <c r="M303" s="101"/>
      <c r="N303" s="101"/>
      <c r="O303" s="101"/>
      <c r="P303" s="20"/>
      <c r="Q303" s="20"/>
      <c r="R303" s="20"/>
      <c r="S303" s="20"/>
      <c r="T303" s="20"/>
      <c r="U303" s="21"/>
      <c r="V303" s="21"/>
      <c r="W303" s="21"/>
      <c r="X303" s="21"/>
      <c r="Y303" s="21"/>
    </row>
    <row r="304" spans="1:25" s="1" customFormat="1" x14ac:dyDescent="0.3">
      <c r="A304" s="3"/>
      <c r="L304" s="101"/>
      <c r="M304" s="101"/>
      <c r="N304" s="101"/>
      <c r="O304" s="101"/>
      <c r="P304" s="20"/>
      <c r="Q304" s="20"/>
      <c r="R304" s="20"/>
      <c r="S304" s="20"/>
      <c r="T304" s="20"/>
      <c r="U304" s="21"/>
      <c r="V304" s="21"/>
      <c r="W304" s="21"/>
      <c r="X304" s="21"/>
      <c r="Y304" s="21"/>
    </row>
    <row r="305" spans="1:28" s="1" customFormat="1" x14ac:dyDescent="0.3">
      <c r="A305" s="3"/>
      <c r="L305" s="101"/>
      <c r="M305" s="101"/>
      <c r="N305" s="101"/>
      <c r="O305" s="101"/>
      <c r="P305" s="20"/>
      <c r="Q305" s="20"/>
      <c r="R305" s="20"/>
      <c r="S305" s="20"/>
      <c r="T305" s="20"/>
      <c r="U305" s="21"/>
      <c r="V305" s="21"/>
      <c r="W305" s="21"/>
      <c r="X305" s="21"/>
      <c r="Y305" s="21"/>
    </row>
    <row r="306" spans="1:28" s="1" customFormat="1" x14ac:dyDescent="0.3">
      <c r="A306" s="3"/>
      <c r="L306" s="101"/>
      <c r="M306" s="101"/>
      <c r="N306" s="101"/>
      <c r="O306" s="101"/>
      <c r="P306" s="20"/>
      <c r="Q306" s="20"/>
      <c r="R306" s="20"/>
      <c r="S306" s="20"/>
      <c r="T306" s="20"/>
      <c r="U306" s="21"/>
      <c r="V306" s="21"/>
      <c r="W306" s="21"/>
      <c r="X306" s="21"/>
      <c r="Y306" s="21"/>
    </row>
    <row r="307" spans="1:28" s="1" customFormat="1" x14ac:dyDescent="0.3">
      <c r="A307" s="3"/>
      <c r="L307" s="101"/>
      <c r="M307" s="101"/>
      <c r="N307" s="101"/>
      <c r="O307" s="101"/>
      <c r="P307" s="20"/>
      <c r="Q307" s="20"/>
      <c r="R307" s="20"/>
      <c r="S307" s="20"/>
      <c r="T307" s="20"/>
      <c r="U307" s="21"/>
      <c r="V307" s="21"/>
      <c r="W307" s="21"/>
      <c r="X307" s="21"/>
      <c r="Y307" s="21"/>
    </row>
    <row r="308" spans="1:28" s="1" customFormat="1" x14ac:dyDescent="0.3">
      <c r="A308" s="3"/>
      <c r="L308" s="101"/>
      <c r="M308" s="101"/>
      <c r="N308" s="101"/>
      <c r="O308" s="101"/>
      <c r="P308" s="20"/>
      <c r="Q308" s="20"/>
      <c r="R308" s="20"/>
      <c r="S308" s="20"/>
      <c r="T308" s="20"/>
      <c r="U308" s="21"/>
      <c r="V308" s="21"/>
      <c r="W308" s="21"/>
      <c r="X308" s="21"/>
      <c r="Y308" s="21"/>
    </row>
    <row r="309" spans="1:28" s="1" customFormat="1" x14ac:dyDescent="0.3">
      <c r="A309" s="3"/>
      <c r="L309" s="101"/>
      <c r="M309" s="101"/>
      <c r="N309" s="101"/>
      <c r="O309" s="101"/>
      <c r="P309" s="20"/>
      <c r="Q309" s="20"/>
      <c r="R309" s="20"/>
      <c r="S309" s="20"/>
      <c r="T309" s="20"/>
      <c r="U309" s="21"/>
      <c r="V309" s="21"/>
      <c r="W309" s="21"/>
      <c r="X309" s="21"/>
      <c r="Y309" s="21"/>
    </row>
    <row r="310" spans="1:28" s="1" customFormat="1" x14ac:dyDescent="0.3">
      <c r="A310" s="3"/>
      <c r="L310" s="101"/>
      <c r="M310" s="101"/>
      <c r="N310" s="101"/>
      <c r="O310" s="101"/>
      <c r="P310" s="20"/>
      <c r="Q310" s="20"/>
      <c r="R310" s="20"/>
      <c r="S310" s="20"/>
      <c r="T310" s="20"/>
      <c r="U310" s="21"/>
      <c r="V310" s="21"/>
      <c r="W310" s="21"/>
      <c r="X310" s="21"/>
      <c r="Y310" s="21"/>
      <c r="AB310" s="1" t="s">
        <v>266</v>
      </c>
    </row>
    <row r="311" spans="1:28" s="1" customFormat="1" x14ac:dyDescent="0.3">
      <c r="A311" s="3"/>
      <c r="L311" s="101"/>
      <c r="M311" s="101"/>
      <c r="N311" s="101"/>
      <c r="O311" s="101"/>
      <c r="P311" s="20"/>
      <c r="Q311" s="20"/>
      <c r="R311" s="20"/>
      <c r="S311" s="20"/>
      <c r="T311" s="20"/>
      <c r="U311" s="21"/>
      <c r="V311" s="21"/>
      <c r="W311" s="21"/>
      <c r="X311" s="21"/>
      <c r="Y311" s="21"/>
    </row>
    <row r="312" spans="1:28" s="1" customFormat="1" x14ac:dyDescent="0.3">
      <c r="A312" s="3"/>
      <c r="L312" s="101"/>
      <c r="M312" s="101"/>
      <c r="N312" s="101"/>
      <c r="O312" s="101"/>
      <c r="P312" s="20"/>
      <c r="Q312" s="20"/>
      <c r="R312" s="20"/>
      <c r="S312" s="20"/>
      <c r="T312" s="20"/>
      <c r="U312" s="21"/>
      <c r="V312" s="21"/>
      <c r="W312" s="21"/>
      <c r="X312" s="21"/>
      <c r="Y312" s="21"/>
    </row>
    <row r="313" spans="1:28" s="1" customFormat="1" x14ac:dyDescent="0.3">
      <c r="A313" s="3"/>
      <c r="L313" s="101"/>
      <c r="M313" s="101"/>
      <c r="N313" s="101"/>
      <c r="O313" s="101"/>
      <c r="P313" s="20"/>
      <c r="Q313" s="20"/>
      <c r="R313" s="20"/>
      <c r="S313" s="20"/>
      <c r="T313" s="20"/>
      <c r="U313" s="21"/>
      <c r="V313" s="21"/>
      <c r="W313" s="21"/>
      <c r="X313" s="21"/>
      <c r="Y313" s="21"/>
    </row>
  </sheetData>
  <mergeCells count="45">
    <mergeCell ref="B168:C168"/>
    <mergeCell ref="A172:A174"/>
    <mergeCell ref="B172:B174"/>
    <mergeCell ref="A41:Y41"/>
    <mergeCell ref="A46:Y46"/>
    <mergeCell ref="A69:Y69"/>
    <mergeCell ref="A100:Y100"/>
    <mergeCell ref="A167:Y167"/>
    <mergeCell ref="B157:C157"/>
    <mergeCell ref="A166:C166"/>
    <mergeCell ref="B164:B165"/>
    <mergeCell ref="A1:X1"/>
    <mergeCell ref="A2:A3"/>
    <mergeCell ref="C2:C3"/>
    <mergeCell ref="D2:G2"/>
    <mergeCell ref="P2:S2"/>
    <mergeCell ref="U2:X2"/>
    <mergeCell ref="L2:O2"/>
    <mergeCell ref="H2:K2"/>
    <mergeCell ref="T2:T3"/>
    <mergeCell ref="B18:B19"/>
    <mergeCell ref="A18:A19"/>
    <mergeCell ref="A164:A165"/>
    <mergeCell ref="B136:C136"/>
    <mergeCell ref="A5:C5"/>
    <mergeCell ref="B42:C42"/>
    <mergeCell ref="A6:Y6"/>
    <mergeCell ref="A52:Y52"/>
    <mergeCell ref="B47:C47"/>
    <mergeCell ref="A40:C40"/>
    <mergeCell ref="B30:C30"/>
    <mergeCell ref="B116:B117"/>
    <mergeCell ref="A116:A117"/>
    <mergeCell ref="B55:B56"/>
    <mergeCell ref="Y2:Y3"/>
    <mergeCell ref="B155:B156"/>
    <mergeCell ref="A155:A156"/>
    <mergeCell ref="B53:C53"/>
    <mergeCell ref="B7:C7"/>
    <mergeCell ref="B70:C70"/>
    <mergeCell ref="B101:C101"/>
    <mergeCell ref="A135:Y135"/>
    <mergeCell ref="A150:A153"/>
    <mergeCell ref="A144:A148"/>
    <mergeCell ref="A55:A56"/>
  </mergeCells>
  <pageMargins left="0.19685039370078741" right="0.19685039370078741" top="0.39370078740157483" bottom="0.19685039370078741" header="0.31496062992125984" footer="0.31496062992125984"/>
  <pageSetup paperSize="8" scale="54" fitToHeight="10" orientation="landscape" verticalDpi="4294967295" r:id="rId1"/>
  <headerFooter>
    <oddFooter>&amp;C&amp;P</oddFooter>
  </headerFooter>
  <rowBreaks count="2" manualBreakCount="2">
    <brk id="110" max="16383" man="1"/>
    <brk id="1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zoomScaleSheetLayoutView="79" workbookViewId="0">
      <selection activeCell="B2" sqref="B2"/>
    </sheetView>
  </sheetViews>
  <sheetFormatPr defaultColWidth="9.140625" defaultRowHeight="12.75" x14ac:dyDescent="0.2"/>
  <cols>
    <col min="1" max="1" width="9.140625" style="38"/>
    <col min="2" max="2" width="37.85546875" style="38" customWidth="1"/>
    <col min="3" max="3" width="9.140625" style="38"/>
    <col min="4" max="4" width="10.5703125" style="38" customWidth="1"/>
    <col min="5" max="5" width="11.7109375" style="38" customWidth="1"/>
    <col min="6" max="6" width="11.85546875" style="38" hidden="1" customWidth="1"/>
    <col min="7" max="7" width="11.5703125" style="38" customWidth="1"/>
    <col min="8" max="8" width="14.140625" style="38" customWidth="1"/>
    <col min="9" max="11" width="11.5703125" style="38" hidden="1" customWidth="1"/>
    <col min="12" max="12" width="10.5703125" style="38" hidden="1" customWidth="1"/>
    <col min="13" max="13" width="11.28515625" style="38" hidden="1" customWidth="1"/>
    <col min="14" max="14" width="12.28515625" style="38" hidden="1" customWidth="1"/>
    <col min="15" max="15" width="9.140625" style="38" hidden="1" customWidth="1"/>
    <col min="16" max="16" width="9.85546875" style="38" bestFit="1" customWidth="1"/>
    <col min="17" max="17" width="11.140625" style="38" customWidth="1"/>
    <col min="18" max="18" width="12.42578125" style="38" hidden="1" customWidth="1"/>
    <col min="19" max="19" width="11.85546875" style="38" bestFit="1" customWidth="1"/>
    <col min="20" max="20" width="14.140625" style="38" customWidth="1"/>
    <col min="21" max="26" width="0" style="38" hidden="1" customWidth="1"/>
    <col min="27" max="27" width="0.140625" style="38" customWidth="1"/>
    <col min="28" max="16384" width="9.140625" style="38"/>
  </cols>
  <sheetData>
    <row r="1" spans="1:27" ht="33" customHeight="1" x14ac:dyDescent="0.2">
      <c r="A1" s="191" t="s">
        <v>0</v>
      </c>
      <c r="B1" s="116" t="s">
        <v>1</v>
      </c>
      <c r="C1" s="192" t="s">
        <v>50</v>
      </c>
      <c r="D1" s="193" t="s">
        <v>310</v>
      </c>
      <c r="E1" s="193"/>
      <c r="F1" s="193"/>
      <c r="G1" s="193"/>
      <c r="H1" s="193" t="s">
        <v>329</v>
      </c>
      <c r="I1" s="193"/>
      <c r="J1" s="193"/>
      <c r="K1" s="193"/>
      <c r="L1" s="194" t="s">
        <v>330</v>
      </c>
      <c r="M1" s="195"/>
      <c r="N1" s="195"/>
      <c r="O1" s="196"/>
      <c r="P1" s="185" t="s">
        <v>331</v>
      </c>
      <c r="Q1" s="185"/>
      <c r="R1" s="185"/>
      <c r="S1" s="185"/>
      <c r="T1" s="185" t="s">
        <v>311</v>
      </c>
      <c r="U1" s="186"/>
      <c r="V1" s="186"/>
      <c r="W1" s="186"/>
      <c r="X1" s="187" t="s">
        <v>312</v>
      </c>
      <c r="Y1" s="188"/>
      <c r="Z1" s="188"/>
      <c r="AA1" s="189"/>
    </row>
    <row r="2" spans="1:27" ht="28.5" customHeight="1" x14ac:dyDescent="0.2">
      <c r="A2" s="191"/>
      <c r="B2" s="116" t="s">
        <v>2</v>
      </c>
      <c r="C2" s="192"/>
      <c r="D2" s="117" t="s">
        <v>87</v>
      </c>
      <c r="E2" s="117" t="s">
        <v>88</v>
      </c>
      <c r="F2" s="117" t="s">
        <v>159</v>
      </c>
      <c r="G2" s="117" t="s">
        <v>89</v>
      </c>
      <c r="H2" s="117" t="s">
        <v>87</v>
      </c>
      <c r="I2" s="117" t="s">
        <v>88</v>
      </c>
      <c r="J2" s="117" t="s">
        <v>159</v>
      </c>
      <c r="K2" s="117" t="s">
        <v>89</v>
      </c>
      <c r="L2" s="118" t="s">
        <v>87</v>
      </c>
      <c r="M2" s="118" t="s">
        <v>88</v>
      </c>
      <c r="N2" s="118" t="s">
        <v>159</v>
      </c>
      <c r="O2" s="118" t="s">
        <v>89</v>
      </c>
      <c r="P2" s="117" t="s">
        <v>87</v>
      </c>
      <c r="Q2" s="117" t="s">
        <v>88</v>
      </c>
      <c r="R2" s="117" t="s">
        <v>159</v>
      </c>
      <c r="S2" s="117" t="s">
        <v>89</v>
      </c>
      <c r="T2" s="117" t="s">
        <v>87</v>
      </c>
      <c r="U2" s="119" t="s">
        <v>88</v>
      </c>
      <c r="V2" s="117" t="s">
        <v>159</v>
      </c>
      <c r="W2" s="117" t="s">
        <v>89</v>
      </c>
      <c r="X2" s="40" t="s">
        <v>87</v>
      </c>
      <c r="Y2" s="46" t="s">
        <v>88</v>
      </c>
      <c r="Z2" s="40" t="s">
        <v>159</v>
      </c>
      <c r="AA2" s="40" t="s">
        <v>89</v>
      </c>
    </row>
    <row r="3" spans="1:27" ht="25.5" x14ac:dyDescent="0.2">
      <c r="A3" s="25" t="s">
        <v>7</v>
      </c>
      <c r="B3" s="25" t="s">
        <v>40</v>
      </c>
      <c r="C3" s="25" t="s">
        <v>91</v>
      </c>
      <c r="D3" s="25" t="s">
        <v>95</v>
      </c>
      <c r="E3" s="25" t="s">
        <v>45</v>
      </c>
      <c r="F3" s="25" t="s">
        <v>104</v>
      </c>
      <c r="G3" s="99" t="s">
        <v>104</v>
      </c>
      <c r="H3" s="99" t="s">
        <v>126</v>
      </c>
      <c r="I3" s="25" t="s">
        <v>114</v>
      </c>
      <c r="J3" s="25" t="s">
        <v>118</v>
      </c>
      <c r="K3" s="39" t="s">
        <v>119</v>
      </c>
      <c r="L3" s="41" t="s">
        <v>120</v>
      </c>
      <c r="M3" s="41" t="s">
        <v>121</v>
      </c>
      <c r="N3" s="41" t="s">
        <v>122</v>
      </c>
      <c r="O3" s="41" t="s">
        <v>123</v>
      </c>
      <c r="P3" s="99" t="s">
        <v>46</v>
      </c>
      <c r="Q3" s="99" t="s">
        <v>114</v>
      </c>
      <c r="R3" s="39" t="s">
        <v>234</v>
      </c>
      <c r="S3" s="99" t="s">
        <v>118</v>
      </c>
      <c r="T3" s="99" t="s">
        <v>119</v>
      </c>
      <c r="U3" s="39" t="s">
        <v>236</v>
      </c>
      <c r="V3" s="39" t="s">
        <v>237</v>
      </c>
      <c r="W3" s="39" t="s">
        <v>313</v>
      </c>
      <c r="X3" s="41" t="s">
        <v>314</v>
      </c>
      <c r="Y3" s="41" t="s">
        <v>315</v>
      </c>
      <c r="Z3" s="41" t="s">
        <v>316</v>
      </c>
      <c r="AA3" s="41" t="s">
        <v>317</v>
      </c>
    </row>
    <row r="4" spans="1:27" x14ac:dyDescent="0.2">
      <c r="A4" s="190" t="s">
        <v>90</v>
      </c>
      <c r="B4" s="190"/>
      <c r="C4" s="190"/>
      <c r="D4" s="27">
        <f>D8+D10+D17</f>
        <v>153141.9</v>
      </c>
      <c r="E4" s="27">
        <f t="shared" ref="E4:S4" si="0">E8+E10+E17</f>
        <v>137799.79999999999</v>
      </c>
      <c r="F4" s="27">
        <f t="shared" si="0"/>
        <v>0</v>
      </c>
      <c r="G4" s="27">
        <f t="shared" si="0"/>
        <v>15342.1</v>
      </c>
      <c r="H4" s="27">
        <f t="shared" si="0"/>
        <v>424758.27100000001</v>
      </c>
      <c r="I4" s="27">
        <f t="shared" si="0"/>
        <v>25475.4</v>
      </c>
      <c r="J4" s="27">
        <f t="shared" si="0"/>
        <v>0</v>
      </c>
      <c r="K4" s="27">
        <f t="shared" si="0"/>
        <v>6695.7999999999993</v>
      </c>
      <c r="L4" s="42">
        <f t="shared" si="0"/>
        <v>475.49925000000002</v>
      </c>
      <c r="M4" s="42">
        <f t="shared" si="0"/>
        <v>0</v>
      </c>
      <c r="N4" s="42">
        <f t="shared" si="0"/>
        <v>0</v>
      </c>
      <c r="O4" s="42">
        <f t="shared" si="0"/>
        <v>475.49925000000002</v>
      </c>
      <c r="P4" s="27">
        <f t="shared" si="0"/>
        <v>3360.4456399999999</v>
      </c>
      <c r="Q4" s="27">
        <f t="shared" si="0"/>
        <v>0</v>
      </c>
      <c r="R4" s="27">
        <f t="shared" si="0"/>
        <v>0</v>
      </c>
      <c r="S4" s="27">
        <f t="shared" si="0"/>
        <v>3360.4456399999999</v>
      </c>
      <c r="T4" s="27">
        <f>P4/D4*100</f>
        <v>2.1943345616059355</v>
      </c>
      <c r="U4" s="27">
        <f t="shared" ref="U4:W19" si="1">Q4/E4*100</f>
        <v>0</v>
      </c>
      <c r="V4" s="27"/>
      <c r="W4" s="27">
        <f t="shared" si="1"/>
        <v>21.903426779906273</v>
      </c>
      <c r="X4" s="42">
        <v>0</v>
      </c>
      <c r="Y4" s="42">
        <v>0</v>
      </c>
      <c r="Z4" s="42" t="e">
        <f t="shared" ref="Z4" si="2">R4/N4*100</f>
        <v>#DIV/0!</v>
      </c>
      <c r="AA4" s="42">
        <v>0</v>
      </c>
    </row>
    <row r="5" spans="1:27" ht="38.25" hidden="1" customHeight="1" x14ac:dyDescent="0.2">
      <c r="A5" s="28">
        <v>1</v>
      </c>
      <c r="B5" s="181" t="s">
        <v>24</v>
      </c>
      <c r="C5" s="181"/>
      <c r="D5" s="27">
        <f>E5+G5</f>
        <v>0</v>
      </c>
      <c r="E5" s="27">
        <f>E6+E7</f>
        <v>0</v>
      </c>
      <c r="F5" s="27">
        <f t="shared" ref="F5:G5" si="3">F6+F7</f>
        <v>0</v>
      </c>
      <c r="G5" s="27">
        <f t="shared" si="3"/>
        <v>0</v>
      </c>
      <c r="H5" s="27"/>
      <c r="I5" s="27"/>
      <c r="J5" s="27"/>
      <c r="K5" s="27"/>
      <c r="L5" s="42">
        <f>M5+O5</f>
        <v>0</v>
      </c>
      <c r="M5" s="42">
        <f>M6+M7</f>
        <v>0</v>
      </c>
      <c r="N5" s="42">
        <f t="shared" ref="N5:O5" si="4">N6+N7</f>
        <v>0</v>
      </c>
      <c r="O5" s="42">
        <f t="shared" si="4"/>
        <v>0</v>
      </c>
      <c r="P5" s="27">
        <f t="shared" ref="P5" si="5">P9+P11+P18</f>
        <v>475.49925000000002</v>
      </c>
      <c r="Q5" s="27">
        <f>Q6+Q7</f>
        <v>0</v>
      </c>
      <c r="R5" s="27">
        <f t="shared" ref="R5:S5" si="6">R6+R7</f>
        <v>0</v>
      </c>
      <c r="S5" s="27">
        <f t="shared" si="6"/>
        <v>0</v>
      </c>
      <c r="T5" s="27" t="e">
        <f t="shared" ref="T5:T21" si="7">P5/D5*100</f>
        <v>#DIV/0!</v>
      </c>
      <c r="U5" s="27" t="e">
        <f t="shared" si="1"/>
        <v>#DIV/0!</v>
      </c>
      <c r="V5" s="27" t="e">
        <f t="shared" ref="V5:V16" si="8">R5/F5*100</f>
        <v>#DIV/0!</v>
      </c>
      <c r="W5" s="27" t="e">
        <f t="shared" si="1"/>
        <v>#DIV/0!</v>
      </c>
      <c r="X5" s="45"/>
      <c r="Y5" s="45"/>
      <c r="Z5" s="45"/>
      <c r="AA5" s="45"/>
    </row>
    <row r="6" spans="1:27" ht="38.25" hidden="1" x14ac:dyDescent="0.2">
      <c r="A6" s="30" t="s">
        <v>13</v>
      </c>
      <c r="B6" s="31" t="s">
        <v>318</v>
      </c>
      <c r="C6" s="7" t="s">
        <v>319</v>
      </c>
      <c r="D6" s="32">
        <f t="shared" ref="D6:D7" si="9">E6+G6</f>
        <v>0</v>
      </c>
      <c r="E6" s="32">
        <v>0</v>
      </c>
      <c r="F6" s="32">
        <v>0</v>
      </c>
      <c r="G6" s="32">
        <v>0</v>
      </c>
      <c r="H6" s="32"/>
      <c r="I6" s="32"/>
      <c r="J6" s="32"/>
      <c r="K6" s="32"/>
      <c r="L6" s="43">
        <f t="shared" ref="L6:L7" si="10">M6+O6</f>
        <v>0</v>
      </c>
      <c r="M6" s="43">
        <v>0</v>
      </c>
      <c r="N6" s="43">
        <v>0</v>
      </c>
      <c r="O6" s="43">
        <f>S6</f>
        <v>0</v>
      </c>
      <c r="P6" s="27">
        <f t="shared" ref="P6" si="11">P10+P12+P19</f>
        <v>1476.5261700000001</v>
      </c>
      <c r="Q6" s="16">
        <v>0</v>
      </c>
      <c r="R6" s="16">
        <v>0</v>
      </c>
      <c r="S6" s="32">
        <v>0</v>
      </c>
      <c r="T6" s="27" t="e">
        <f t="shared" si="7"/>
        <v>#DIV/0!</v>
      </c>
      <c r="U6" s="27" t="e">
        <f t="shared" si="1"/>
        <v>#DIV/0!</v>
      </c>
      <c r="V6" s="27" t="e">
        <f t="shared" si="8"/>
        <v>#DIV/0!</v>
      </c>
      <c r="W6" s="27" t="e">
        <f t="shared" si="1"/>
        <v>#DIV/0!</v>
      </c>
      <c r="X6" s="45"/>
      <c r="Y6" s="45"/>
      <c r="Z6" s="45"/>
      <c r="AA6" s="45"/>
    </row>
    <row r="7" spans="1:27" ht="29.25" hidden="1" customHeight="1" x14ac:dyDescent="0.2">
      <c r="A7" s="30" t="s">
        <v>14</v>
      </c>
      <c r="B7" s="31" t="s">
        <v>228</v>
      </c>
      <c r="C7" s="7" t="s">
        <v>319</v>
      </c>
      <c r="D7" s="32">
        <f t="shared" si="9"/>
        <v>0</v>
      </c>
      <c r="E7" s="32">
        <v>0</v>
      </c>
      <c r="F7" s="32">
        <v>0</v>
      </c>
      <c r="G7" s="32">
        <v>0</v>
      </c>
      <c r="H7" s="32"/>
      <c r="I7" s="32"/>
      <c r="J7" s="32"/>
      <c r="K7" s="32"/>
      <c r="L7" s="43">
        <f t="shared" si="10"/>
        <v>0</v>
      </c>
      <c r="M7" s="43">
        <v>0</v>
      </c>
      <c r="N7" s="43">
        <v>0</v>
      </c>
      <c r="O7" s="43">
        <f>S7</f>
        <v>0</v>
      </c>
      <c r="P7" s="27">
        <f t="shared" ref="P7" si="12">P11+P13+P20</f>
        <v>551.43997999999999</v>
      </c>
      <c r="Q7" s="32">
        <v>0</v>
      </c>
      <c r="R7" s="32">
        <v>0</v>
      </c>
      <c r="S7" s="32">
        <v>0</v>
      </c>
      <c r="T7" s="27" t="e">
        <f t="shared" si="7"/>
        <v>#DIV/0!</v>
      </c>
      <c r="U7" s="27" t="e">
        <f t="shared" si="1"/>
        <v>#DIV/0!</v>
      </c>
      <c r="V7" s="27" t="e">
        <f t="shared" si="8"/>
        <v>#DIV/0!</v>
      </c>
      <c r="W7" s="27" t="e">
        <f t="shared" si="1"/>
        <v>#DIV/0!</v>
      </c>
      <c r="X7" s="45"/>
      <c r="Y7" s="45"/>
      <c r="Z7" s="45"/>
      <c r="AA7" s="45"/>
    </row>
    <row r="8" spans="1:27" ht="48.75" customHeight="1" x14ac:dyDescent="0.2">
      <c r="A8" s="30" t="s">
        <v>7</v>
      </c>
      <c r="B8" s="181" t="s">
        <v>306</v>
      </c>
      <c r="C8" s="181"/>
      <c r="D8" s="27">
        <f>D9</f>
        <v>3544.5</v>
      </c>
      <c r="E8" s="27">
        <f t="shared" ref="E8:S8" si="13">E9</f>
        <v>2574</v>
      </c>
      <c r="F8" s="27">
        <f t="shared" si="13"/>
        <v>0</v>
      </c>
      <c r="G8" s="27">
        <f t="shared" si="13"/>
        <v>970.5</v>
      </c>
      <c r="H8" s="27">
        <f t="shared" si="13"/>
        <v>3544.5</v>
      </c>
      <c r="I8" s="27">
        <f t="shared" si="13"/>
        <v>2574</v>
      </c>
      <c r="J8" s="27">
        <f t="shared" si="13"/>
        <v>0</v>
      </c>
      <c r="K8" s="27">
        <f t="shared" si="13"/>
        <v>970.5</v>
      </c>
      <c r="L8" s="27">
        <f t="shared" si="13"/>
        <v>475.49925000000002</v>
      </c>
      <c r="M8" s="27">
        <f t="shared" si="13"/>
        <v>0</v>
      </c>
      <c r="N8" s="27">
        <f t="shared" si="13"/>
        <v>0</v>
      </c>
      <c r="O8" s="27">
        <f t="shared" si="13"/>
        <v>475.49925000000002</v>
      </c>
      <c r="P8" s="27">
        <f>Q8+S8</f>
        <v>475.49925000000002</v>
      </c>
      <c r="Q8" s="27">
        <f t="shared" si="13"/>
        <v>0</v>
      </c>
      <c r="R8" s="27">
        <f t="shared" si="13"/>
        <v>0</v>
      </c>
      <c r="S8" s="27">
        <f t="shared" si="13"/>
        <v>475.49925000000002</v>
      </c>
      <c r="T8" s="27">
        <f>P8/D8*100</f>
        <v>13.41512907321202</v>
      </c>
      <c r="U8" s="27">
        <f t="shared" si="1"/>
        <v>0</v>
      </c>
      <c r="V8" s="27">
        <v>0</v>
      </c>
      <c r="W8" s="27">
        <f t="shared" si="1"/>
        <v>48.995285935085008</v>
      </c>
      <c r="X8" s="42">
        <v>0</v>
      </c>
      <c r="Y8" s="42">
        <v>0</v>
      </c>
      <c r="Z8" s="42">
        <v>0</v>
      </c>
      <c r="AA8" s="42">
        <v>0</v>
      </c>
    </row>
    <row r="9" spans="1:27" ht="29.25" customHeight="1" x14ac:dyDescent="0.2">
      <c r="A9" s="30" t="s">
        <v>13</v>
      </c>
      <c r="B9" s="34" t="s">
        <v>307</v>
      </c>
      <c r="C9" s="7"/>
      <c r="D9" s="111">
        <f>SUM(E9:G9)</f>
        <v>3544.5</v>
      </c>
      <c r="E9" s="112">
        <v>2574</v>
      </c>
      <c r="F9" s="112">
        <v>0</v>
      </c>
      <c r="G9" s="112">
        <v>970.5</v>
      </c>
      <c r="H9" s="111">
        <f>I9+J9+K9</f>
        <v>3544.5</v>
      </c>
      <c r="I9" s="112">
        <v>2574</v>
      </c>
      <c r="J9" s="112">
        <v>0</v>
      </c>
      <c r="K9" s="112">
        <v>970.5</v>
      </c>
      <c r="L9" s="111">
        <f t="shared" ref="L9" si="14">M9+N9+O9</f>
        <v>475.49925000000002</v>
      </c>
      <c r="M9" s="112">
        <v>0</v>
      </c>
      <c r="N9" s="112">
        <v>0</v>
      </c>
      <c r="O9" s="112">
        <f>S9</f>
        <v>475.49925000000002</v>
      </c>
      <c r="P9" s="111">
        <f t="shared" ref="P9:P21" si="15">Q9+S9</f>
        <v>475.49925000000002</v>
      </c>
      <c r="Q9" s="112">
        <v>0</v>
      </c>
      <c r="R9" s="112">
        <v>0</v>
      </c>
      <c r="S9" s="112">
        <v>475.49925000000002</v>
      </c>
      <c r="T9" s="111">
        <f t="shared" si="7"/>
        <v>13.41512907321202</v>
      </c>
      <c r="U9" s="32">
        <f t="shared" si="1"/>
        <v>0</v>
      </c>
      <c r="V9" s="32">
        <v>0</v>
      </c>
      <c r="W9" s="32">
        <f t="shared" si="1"/>
        <v>48.995285935085008</v>
      </c>
      <c r="X9" s="43">
        <v>0</v>
      </c>
      <c r="Y9" s="43">
        <v>0</v>
      </c>
      <c r="Z9" s="43">
        <v>0</v>
      </c>
      <c r="AA9" s="43">
        <v>0</v>
      </c>
    </row>
    <row r="10" spans="1:27" ht="29.25" customHeight="1" x14ac:dyDescent="0.2">
      <c r="A10" s="28" t="s">
        <v>40</v>
      </c>
      <c r="B10" s="181" t="s">
        <v>320</v>
      </c>
      <c r="C10" s="181"/>
      <c r="D10" s="27">
        <f>E10+F10+G10</f>
        <v>104279.29999999999</v>
      </c>
      <c r="E10" s="27">
        <f>E11+E12</f>
        <v>98971.4</v>
      </c>
      <c r="F10" s="27">
        <f t="shared" ref="F10:G10" si="16">F11+F12</f>
        <v>0</v>
      </c>
      <c r="G10" s="27">
        <f t="shared" si="16"/>
        <v>5307.9</v>
      </c>
      <c r="H10" s="29">
        <f t="shared" ref="H10:H16" si="17">H11+H12+H13+H14</f>
        <v>402603.54300000001</v>
      </c>
      <c r="I10" s="33">
        <v>0</v>
      </c>
      <c r="J10" s="33">
        <v>0</v>
      </c>
      <c r="K10" s="33">
        <v>0</v>
      </c>
      <c r="L10" s="42">
        <f>M10+N10+O10</f>
        <v>0</v>
      </c>
      <c r="M10" s="42">
        <f>M11+M12</f>
        <v>0</v>
      </c>
      <c r="N10" s="42">
        <f t="shared" ref="N10" si="18">N11+N12</f>
        <v>0</v>
      </c>
      <c r="O10" s="42">
        <f t="shared" ref="O10:O18" si="19">S10</f>
        <v>0</v>
      </c>
      <c r="P10" s="27">
        <f t="shared" si="15"/>
        <v>0</v>
      </c>
      <c r="Q10" s="27">
        <f>Q11+Q12</f>
        <v>0</v>
      </c>
      <c r="R10" s="27">
        <f t="shared" ref="R10:S10" si="20">R11+R12</f>
        <v>0</v>
      </c>
      <c r="S10" s="27">
        <f t="shared" si="20"/>
        <v>0</v>
      </c>
      <c r="T10" s="27">
        <f t="shared" si="7"/>
        <v>0</v>
      </c>
      <c r="U10" s="27">
        <f t="shared" si="1"/>
        <v>0</v>
      </c>
      <c r="V10" s="27">
        <v>0</v>
      </c>
      <c r="W10" s="27">
        <f t="shared" si="1"/>
        <v>0</v>
      </c>
      <c r="X10" s="45">
        <v>0</v>
      </c>
      <c r="Y10" s="45">
        <v>0</v>
      </c>
      <c r="Z10" s="45">
        <v>0</v>
      </c>
      <c r="AA10" s="45">
        <v>0</v>
      </c>
    </row>
    <row r="11" spans="1:27" ht="43.5" customHeight="1" x14ac:dyDescent="0.2">
      <c r="A11" s="30" t="s">
        <v>18</v>
      </c>
      <c r="B11" s="34" t="s">
        <v>308</v>
      </c>
      <c r="C11" s="35" t="s">
        <v>319</v>
      </c>
      <c r="D11" s="114">
        <f>SUM(E11:G11)</f>
        <v>55313.1</v>
      </c>
      <c r="E11" s="115">
        <v>52453.5</v>
      </c>
      <c r="F11" s="114">
        <v>0</v>
      </c>
      <c r="G11" s="115">
        <v>2859.6</v>
      </c>
      <c r="H11" s="114">
        <v>11086.165000000001</v>
      </c>
      <c r="I11" s="112">
        <v>52453.5</v>
      </c>
      <c r="J11" s="112">
        <v>0</v>
      </c>
      <c r="K11" s="112">
        <v>98.8</v>
      </c>
      <c r="L11" s="114">
        <f t="shared" ref="L11:L12" si="21">M11+O11</f>
        <v>0</v>
      </c>
      <c r="M11" s="114">
        <v>0</v>
      </c>
      <c r="N11" s="114">
        <v>0</v>
      </c>
      <c r="O11" s="111">
        <v>0</v>
      </c>
      <c r="P11" s="111">
        <f t="shared" si="15"/>
        <v>0</v>
      </c>
      <c r="Q11" s="114">
        <v>0</v>
      </c>
      <c r="R11" s="114">
        <v>0</v>
      </c>
      <c r="S11" s="114">
        <v>0</v>
      </c>
      <c r="T11" s="111">
        <f t="shared" si="7"/>
        <v>0</v>
      </c>
      <c r="U11" s="32">
        <f t="shared" si="1"/>
        <v>0</v>
      </c>
      <c r="V11" s="32">
        <v>0</v>
      </c>
      <c r="W11" s="32">
        <f t="shared" si="1"/>
        <v>0</v>
      </c>
      <c r="X11" s="44">
        <v>0</v>
      </c>
      <c r="Y11" s="44">
        <v>0</v>
      </c>
      <c r="Z11" s="44">
        <v>0</v>
      </c>
      <c r="AA11" s="44">
        <v>0</v>
      </c>
    </row>
    <row r="12" spans="1:27" ht="51" x14ac:dyDescent="0.2">
      <c r="A12" s="30" t="s">
        <v>19</v>
      </c>
      <c r="B12" s="34" t="s">
        <v>309</v>
      </c>
      <c r="C12" s="35" t="s">
        <v>319</v>
      </c>
      <c r="D12" s="114">
        <f>SUM(E12:G12)</f>
        <v>48966.200000000004</v>
      </c>
      <c r="E12" s="115">
        <v>46517.9</v>
      </c>
      <c r="F12" s="111">
        <v>0</v>
      </c>
      <c r="G12" s="115">
        <v>2448.3000000000002</v>
      </c>
      <c r="H12" s="114">
        <v>48966.2</v>
      </c>
      <c r="I12" s="112">
        <v>0</v>
      </c>
      <c r="J12" s="112">
        <v>0</v>
      </c>
      <c r="K12" s="112">
        <v>0</v>
      </c>
      <c r="L12" s="114">
        <f t="shared" si="21"/>
        <v>0</v>
      </c>
      <c r="M12" s="114">
        <v>0</v>
      </c>
      <c r="N12" s="114">
        <v>0</v>
      </c>
      <c r="O12" s="111">
        <v>0</v>
      </c>
      <c r="P12" s="111">
        <f t="shared" si="15"/>
        <v>0</v>
      </c>
      <c r="Q12" s="114">
        <v>0</v>
      </c>
      <c r="R12" s="111">
        <v>0</v>
      </c>
      <c r="S12" s="114">
        <v>0</v>
      </c>
      <c r="T12" s="111">
        <f t="shared" si="7"/>
        <v>0</v>
      </c>
      <c r="U12" s="32">
        <f t="shared" si="1"/>
        <v>0</v>
      </c>
      <c r="V12" s="32">
        <v>0</v>
      </c>
      <c r="W12" s="32">
        <f t="shared" si="1"/>
        <v>0</v>
      </c>
      <c r="X12" s="44">
        <v>0</v>
      </c>
      <c r="Y12" s="44">
        <v>0</v>
      </c>
      <c r="Z12" s="44">
        <v>0</v>
      </c>
      <c r="AA12" s="44">
        <v>0</v>
      </c>
    </row>
    <row r="13" spans="1:27" ht="21.75" hidden="1" customHeight="1" x14ac:dyDescent="0.2">
      <c r="A13" s="28" t="s">
        <v>91</v>
      </c>
      <c r="B13" s="179" t="s">
        <v>26</v>
      </c>
      <c r="C13" s="180"/>
      <c r="D13" s="27">
        <f>E13+F13+G13</f>
        <v>1598.951</v>
      </c>
      <c r="E13" s="27">
        <f>E14</f>
        <v>1598.951</v>
      </c>
      <c r="F13" s="27">
        <f t="shared" ref="F13:G13" si="22">F14</f>
        <v>0</v>
      </c>
      <c r="G13" s="27">
        <f t="shared" si="22"/>
        <v>0</v>
      </c>
      <c r="H13" s="29">
        <f t="shared" si="17"/>
        <v>227933.47200000001</v>
      </c>
      <c r="I13" s="27"/>
      <c r="J13" s="27"/>
      <c r="K13" s="27"/>
      <c r="L13" s="42">
        <f>M13+N13+O13</f>
        <v>0</v>
      </c>
      <c r="M13" s="42">
        <f>M14</f>
        <v>0</v>
      </c>
      <c r="N13" s="42">
        <f t="shared" ref="N13" si="23">N14</f>
        <v>0</v>
      </c>
      <c r="O13" s="43">
        <f t="shared" si="19"/>
        <v>0</v>
      </c>
      <c r="P13" s="27">
        <f t="shared" si="15"/>
        <v>0</v>
      </c>
      <c r="Q13" s="27">
        <f>Q14</f>
        <v>0</v>
      </c>
      <c r="R13" s="27">
        <f t="shared" ref="R13:S13" si="24">R14</f>
        <v>0</v>
      </c>
      <c r="S13" s="27">
        <f t="shared" si="24"/>
        <v>0</v>
      </c>
      <c r="T13" s="27">
        <f t="shared" si="7"/>
        <v>0</v>
      </c>
      <c r="U13" s="27">
        <f t="shared" si="1"/>
        <v>0</v>
      </c>
      <c r="V13" s="27" t="e">
        <f t="shared" si="8"/>
        <v>#DIV/0!</v>
      </c>
      <c r="W13" s="27" t="e">
        <f t="shared" si="1"/>
        <v>#DIV/0!</v>
      </c>
      <c r="X13" s="45"/>
      <c r="Y13" s="45"/>
      <c r="Z13" s="44">
        <v>0</v>
      </c>
      <c r="AA13" s="45"/>
    </row>
    <row r="14" spans="1:27" ht="38.25" hidden="1" x14ac:dyDescent="0.2">
      <c r="A14" s="30" t="s">
        <v>321</v>
      </c>
      <c r="B14" s="31" t="s">
        <v>322</v>
      </c>
      <c r="C14" s="32"/>
      <c r="D14" s="32">
        <f t="shared" ref="D14" si="25">E14+G14</f>
        <v>1598.951</v>
      </c>
      <c r="E14" s="33">
        <v>1598.951</v>
      </c>
      <c r="F14" s="33">
        <v>0</v>
      </c>
      <c r="G14" s="36">
        <v>0</v>
      </c>
      <c r="H14" s="29">
        <f t="shared" si="17"/>
        <v>114617.70600000001</v>
      </c>
      <c r="I14" s="36"/>
      <c r="J14" s="36"/>
      <c r="K14" s="36"/>
      <c r="L14" s="43">
        <f t="shared" ref="L14" si="26">M14+O14</f>
        <v>0</v>
      </c>
      <c r="M14" s="43">
        <v>0</v>
      </c>
      <c r="N14" s="43">
        <v>0</v>
      </c>
      <c r="O14" s="43">
        <f t="shared" si="19"/>
        <v>0</v>
      </c>
      <c r="P14" s="27">
        <f t="shared" si="15"/>
        <v>0</v>
      </c>
      <c r="Q14" s="33">
        <v>0</v>
      </c>
      <c r="R14" s="33">
        <v>0</v>
      </c>
      <c r="S14" s="33">
        <v>0</v>
      </c>
      <c r="T14" s="27">
        <f t="shared" si="7"/>
        <v>0</v>
      </c>
      <c r="U14" s="27">
        <f t="shared" si="1"/>
        <v>0</v>
      </c>
      <c r="V14" s="27" t="e">
        <f t="shared" si="8"/>
        <v>#DIV/0!</v>
      </c>
      <c r="W14" s="27" t="e">
        <f t="shared" si="1"/>
        <v>#DIV/0!</v>
      </c>
      <c r="X14" s="45"/>
      <c r="Y14" s="45"/>
      <c r="Z14" s="44">
        <v>0</v>
      </c>
      <c r="AA14" s="45"/>
    </row>
    <row r="15" spans="1:27" ht="36" hidden="1" customHeight="1" x14ac:dyDescent="0.2">
      <c r="A15" s="28" t="s">
        <v>91</v>
      </c>
      <c r="B15" s="181" t="s">
        <v>28</v>
      </c>
      <c r="C15" s="181"/>
      <c r="D15" s="27">
        <f>E15+F15+G15</f>
        <v>49374.697</v>
      </c>
      <c r="E15" s="27">
        <f>E16</f>
        <v>46793.4</v>
      </c>
      <c r="F15" s="27">
        <f>F16</f>
        <v>0</v>
      </c>
      <c r="G15" s="27">
        <f>G16</f>
        <v>2581.297</v>
      </c>
      <c r="H15" s="29">
        <f t="shared" si="17"/>
        <v>61922.982000000004</v>
      </c>
      <c r="I15" s="27"/>
      <c r="J15" s="27"/>
      <c r="K15" s="27"/>
      <c r="L15" s="42">
        <f>M15+N15+O15</f>
        <v>44268.401660000003</v>
      </c>
      <c r="M15" s="42">
        <f>M16</f>
        <v>44268.401660000003</v>
      </c>
      <c r="N15" s="42">
        <f t="shared" ref="N15" si="27">N16</f>
        <v>0</v>
      </c>
      <c r="O15" s="43">
        <f t="shared" si="19"/>
        <v>0</v>
      </c>
      <c r="P15" s="27">
        <f t="shared" si="15"/>
        <v>0</v>
      </c>
      <c r="Q15" s="27">
        <f>Q16</f>
        <v>0</v>
      </c>
      <c r="R15" s="27">
        <f t="shared" ref="R15:S15" si="28">R16</f>
        <v>0</v>
      </c>
      <c r="S15" s="27">
        <f t="shared" si="28"/>
        <v>0</v>
      </c>
      <c r="T15" s="27">
        <f t="shared" si="7"/>
        <v>0</v>
      </c>
      <c r="U15" s="27">
        <f t="shared" si="1"/>
        <v>0</v>
      </c>
      <c r="V15" s="27" t="e">
        <f t="shared" si="8"/>
        <v>#DIV/0!</v>
      </c>
      <c r="W15" s="27">
        <f t="shared" si="1"/>
        <v>0</v>
      </c>
      <c r="X15" s="45">
        <f t="shared" ref="X15:X16" si="29">P15/L15*100</f>
        <v>0</v>
      </c>
      <c r="Y15" s="45"/>
      <c r="Z15" s="44">
        <v>0</v>
      </c>
      <c r="AA15" s="45" t="e">
        <f t="shared" ref="AA15:AA16" si="30">S15/O15*100</f>
        <v>#DIV/0!</v>
      </c>
    </row>
    <row r="16" spans="1:27" ht="29.25" hidden="1" customHeight="1" x14ac:dyDescent="0.2">
      <c r="A16" s="30" t="s">
        <v>92</v>
      </c>
      <c r="B16" s="37" t="s">
        <v>43</v>
      </c>
      <c r="C16" s="7" t="s">
        <v>319</v>
      </c>
      <c r="D16" s="32">
        <f t="shared" ref="D16" si="31">E16+G16</f>
        <v>49374.697</v>
      </c>
      <c r="E16" s="33">
        <v>46793.4</v>
      </c>
      <c r="F16" s="33">
        <v>0</v>
      </c>
      <c r="G16" s="33">
        <v>2581.297</v>
      </c>
      <c r="H16" s="29">
        <f t="shared" si="17"/>
        <v>32782.555999999997</v>
      </c>
      <c r="I16" s="33"/>
      <c r="J16" s="33"/>
      <c r="K16" s="33"/>
      <c r="L16" s="43">
        <f>M16+O16</f>
        <v>44268.401660000003</v>
      </c>
      <c r="M16" s="43">
        <v>44268.401660000003</v>
      </c>
      <c r="N16" s="43">
        <v>0</v>
      </c>
      <c r="O16" s="43">
        <f t="shared" si="19"/>
        <v>0</v>
      </c>
      <c r="P16" s="27">
        <f t="shared" si="15"/>
        <v>0</v>
      </c>
      <c r="Q16" s="32">
        <v>0</v>
      </c>
      <c r="R16" s="32">
        <v>0</v>
      </c>
      <c r="S16" s="32">
        <v>0</v>
      </c>
      <c r="T16" s="27">
        <f t="shared" si="7"/>
        <v>0</v>
      </c>
      <c r="U16" s="27">
        <f t="shared" si="1"/>
        <v>0</v>
      </c>
      <c r="V16" s="27" t="e">
        <f t="shared" si="8"/>
        <v>#DIV/0!</v>
      </c>
      <c r="W16" s="27">
        <f t="shared" si="1"/>
        <v>0</v>
      </c>
      <c r="X16" s="44">
        <f t="shared" si="29"/>
        <v>0</v>
      </c>
      <c r="Y16" s="44"/>
      <c r="Z16" s="44">
        <v>0</v>
      </c>
      <c r="AA16" s="44" t="e">
        <f t="shared" si="30"/>
        <v>#DIV/0!</v>
      </c>
    </row>
    <row r="17" spans="1:27" ht="34.5" customHeight="1" x14ac:dyDescent="0.2">
      <c r="A17" s="28" t="s">
        <v>46</v>
      </c>
      <c r="B17" s="181" t="s">
        <v>33</v>
      </c>
      <c r="C17" s="181"/>
      <c r="D17" s="29">
        <f>D18+D19+D20+D21</f>
        <v>45318.100000000006</v>
      </c>
      <c r="E17" s="29">
        <f t="shared" ref="E17:S17" si="32">E18+E19+E20+E21</f>
        <v>36254.400000000001</v>
      </c>
      <c r="F17" s="29">
        <f t="shared" si="32"/>
        <v>0</v>
      </c>
      <c r="G17" s="29">
        <f t="shared" si="32"/>
        <v>9063.7000000000007</v>
      </c>
      <c r="H17" s="29">
        <f t="shared" si="32"/>
        <v>18610.228000000003</v>
      </c>
      <c r="I17" s="29">
        <f t="shared" si="32"/>
        <v>22901.4</v>
      </c>
      <c r="J17" s="29">
        <f t="shared" si="32"/>
        <v>0</v>
      </c>
      <c r="K17" s="29">
        <f t="shared" si="32"/>
        <v>5725.2999999999993</v>
      </c>
      <c r="L17" s="45">
        <f t="shared" si="32"/>
        <v>0</v>
      </c>
      <c r="M17" s="45">
        <f t="shared" si="32"/>
        <v>0</v>
      </c>
      <c r="N17" s="45">
        <f t="shared" si="32"/>
        <v>0</v>
      </c>
      <c r="O17" s="45">
        <f t="shared" si="32"/>
        <v>0</v>
      </c>
      <c r="P17" s="27">
        <f t="shared" si="15"/>
        <v>2884.9463900000001</v>
      </c>
      <c r="Q17" s="29">
        <f t="shared" si="32"/>
        <v>0</v>
      </c>
      <c r="R17" s="29">
        <f t="shared" si="32"/>
        <v>0</v>
      </c>
      <c r="S17" s="29">
        <f t="shared" si="32"/>
        <v>2884.9463900000001</v>
      </c>
      <c r="T17" s="27">
        <f t="shared" si="7"/>
        <v>6.365991491258459</v>
      </c>
      <c r="U17" s="27">
        <f t="shared" si="1"/>
        <v>0</v>
      </c>
      <c r="V17" s="27">
        <v>0</v>
      </c>
      <c r="W17" s="27">
        <f t="shared" si="1"/>
        <v>31.829676511799814</v>
      </c>
      <c r="X17" s="45">
        <v>0</v>
      </c>
      <c r="Y17" s="45">
        <v>0</v>
      </c>
      <c r="Z17" s="45">
        <v>0</v>
      </c>
      <c r="AA17" s="45">
        <v>0</v>
      </c>
    </row>
    <row r="18" spans="1:27" ht="66" customHeight="1" x14ac:dyDescent="0.2">
      <c r="A18" s="182" t="s">
        <v>67</v>
      </c>
      <c r="B18" s="34" t="s">
        <v>323</v>
      </c>
      <c r="C18" s="26" t="s">
        <v>319</v>
      </c>
      <c r="D18" s="111">
        <f>SUM(E18:G18)</f>
        <v>4649.8</v>
      </c>
      <c r="E18" s="112">
        <v>3719.8</v>
      </c>
      <c r="F18" s="112">
        <v>0</v>
      </c>
      <c r="G18" s="112">
        <v>930</v>
      </c>
      <c r="H18" s="112">
        <v>1301.94</v>
      </c>
      <c r="I18" s="33">
        <v>0</v>
      </c>
      <c r="J18" s="33">
        <v>0</v>
      </c>
      <c r="K18" s="33">
        <v>0</v>
      </c>
      <c r="L18" s="43">
        <f t="shared" ref="L18:L21" si="33">M18+O18</f>
        <v>0</v>
      </c>
      <c r="M18" s="43">
        <v>0</v>
      </c>
      <c r="N18" s="43">
        <v>0</v>
      </c>
      <c r="O18" s="43">
        <f t="shared" si="19"/>
        <v>0</v>
      </c>
      <c r="P18" s="111">
        <f t="shared" si="15"/>
        <v>0</v>
      </c>
      <c r="Q18" s="111">
        <v>0</v>
      </c>
      <c r="R18" s="111">
        <v>0</v>
      </c>
      <c r="S18" s="111">
        <v>0</v>
      </c>
      <c r="T18" s="111">
        <f t="shared" si="7"/>
        <v>0</v>
      </c>
      <c r="U18" s="32">
        <f t="shared" si="1"/>
        <v>0</v>
      </c>
      <c r="V18" s="32">
        <v>0</v>
      </c>
      <c r="W18" s="32">
        <f t="shared" si="1"/>
        <v>0</v>
      </c>
      <c r="X18" s="44">
        <v>0</v>
      </c>
      <c r="Y18" s="44">
        <v>0</v>
      </c>
      <c r="Z18" s="44">
        <v>0</v>
      </c>
      <c r="AA18" s="44">
        <v>0</v>
      </c>
    </row>
    <row r="19" spans="1:27" ht="72.75" customHeight="1" x14ac:dyDescent="0.2">
      <c r="A19" s="183"/>
      <c r="B19" s="34" t="s">
        <v>251</v>
      </c>
      <c r="C19" s="26" t="s">
        <v>319</v>
      </c>
      <c r="D19" s="111">
        <f t="shared" ref="D19:D21" si="34">SUM(E19:G19)</f>
        <v>9863.4000000000015</v>
      </c>
      <c r="E19" s="112">
        <v>7382.6</v>
      </c>
      <c r="F19" s="113">
        <v>0</v>
      </c>
      <c r="G19" s="112">
        <v>2480.8000000000002</v>
      </c>
      <c r="H19" s="112">
        <v>9228.2579999999998</v>
      </c>
      <c r="I19" s="112">
        <v>2883.9</v>
      </c>
      <c r="J19" s="112">
        <v>0</v>
      </c>
      <c r="K19" s="112">
        <v>720.9</v>
      </c>
      <c r="L19" s="111">
        <f t="shared" si="33"/>
        <v>0</v>
      </c>
      <c r="M19" s="111">
        <v>0</v>
      </c>
      <c r="N19" s="111">
        <v>0</v>
      </c>
      <c r="O19" s="111">
        <v>0</v>
      </c>
      <c r="P19" s="111">
        <f t="shared" si="15"/>
        <v>1476.5261700000001</v>
      </c>
      <c r="Q19" s="111">
        <v>0</v>
      </c>
      <c r="R19" s="111">
        <v>0</v>
      </c>
      <c r="S19" s="111">
        <v>1476.5261700000001</v>
      </c>
      <c r="T19" s="111">
        <f t="shared" si="7"/>
        <v>14.969748464018492</v>
      </c>
      <c r="U19" s="32">
        <f t="shared" si="1"/>
        <v>0</v>
      </c>
      <c r="V19" s="32">
        <v>0</v>
      </c>
      <c r="W19" s="32">
        <f t="shared" si="1"/>
        <v>59.518146162528218</v>
      </c>
      <c r="X19" s="43">
        <v>0</v>
      </c>
      <c r="Y19" s="43">
        <v>0</v>
      </c>
      <c r="Z19" s="43">
        <v>0</v>
      </c>
      <c r="AA19" s="43">
        <v>0</v>
      </c>
    </row>
    <row r="20" spans="1:27" ht="72.75" customHeight="1" x14ac:dyDescent="0.2">
      <c r="A20" s="183"/>
      <c r="B20" s="34" t="s">
        <v>252</v>
      </c>
      <c r="C20" s="26" t="s">
        <v>319</v>
      </c>
      <c r="D20" s="111">
        <f t="shared" si="34"/>
        <v>4047.6</v>
      </c>
      <c r="E20" s="112">
        <v>2832.6</v>
      </c>
      <c r="F20" s="112">
        <v>0</v>
      </c>
      <c r="G20" s="112">
        <v>1215</v>
      </c>
      <c r="H20" s="112">
        <v>3642.13</v>
      </c>
      <c r="I20" s="112">
        <v>2266.1</v>
      </c>
      <c r="J20" s="112">
        <v>0</v>
      </c>
      <c r="K20" s="112">
        <v>566.5</v>
      </c>
      <c r="L20" s="111">
        <f t="shared" si="33"/>
        <v>0</v>
      </c>
      <c r="M20" s="111">
        <v>0</v>
      </c>
      <c r="N20" s="111">
        <v>0</v>
      </c>
      <c r="O20" s="111">
        <v>0</v>
      </c>
      <c r="P20" s="111">
        <f t="shared" si="15"/>
        <v>551.43997999999999</v>
      </c>
      <c r="Q20" s="111">
        <v>0</v>
      </c>
      <c r="R20" s="111">
        <v>0</v>
      </c>
      <c r="S20" s="111">
        <v>551.43997999999999</v>
      </c>
      <c r="T20" s="111">
        <f t="shared" si="7"/>
        <v>13.623875382942979</v>
      </c>
      <c r="U20" s="32">
        <f t="shared" ref="U20:U21" si="35">Q20/E20*100</f>
        <v>0</v>
      </c>
      <c r="V20" s="32">
        <v>0</v>
      </c>
      <c r="W20" s="32">
        <f t="shared" ref="W20:W21" si="36">S20/G20*100</f>
        <v>45.386006584362136</v>
      </c>
      <c r="X20" s="43">
        <v>0</v>
      </c>
      <c r="Y20" s="43">
        <v>0</v>
      </c>
      <c r="Z20" s="43">
        <v>0</v>
      </c>
      <c r="AA20" s="43">
        <v>0</v>
      </c>
    </row>
    <row r="21" spans="1:27" ht="25.5" x14ac:dyDescent="0.2">
      <c r="A21" s="184"/>
      <c r="B21" s="34" t="s">
        <v>253</v>
      </c>
      <c r="C21" s="26" t="s">
        <v>319</v>
      </c>
      <c r="D21" s="111">
        <f t="shared" si="34"/>
        <v>26757.300000000003</v>
      </c>
      <c r="E21" s="112">
        <v>22319.4</v>
      </c>
      <c r="F21" s="112">
        <v>0</v>
      </c>
      <c r="G21" s="112">
        <v>4437.8999999999996</v>
      </c>
      <c r="H21" s="112">
        <v>4437.8999999999996</v>
      </c>
      <c r="I21" s="112">
        <v>17751.400000000001</v>
      </c>
      <c r="J21" s="112">
        <v>0</v>
      </c>
      <c r="K21" s="112">
        <v>4437.8999999999996</v>
      </c>
      <c r="L21" s="111">
        <f t="shared" si="33"/>
        <v>0</v>
      </c>
      <c r="M21" s="111">
        <v>0</v>
      </c>
      <c r="N21" s="111">
        <v>0</v>
      </c>
      <c r="O21" s="111">
        <v>0</v>
      </c>
      <c r="P21" s="111">
        <f t="shared" si="15"/>
        <v>856.98023999999998</v>
      </c>
      <c r="Q21" s="111">
        <v>0</v>
      </c>
      <c r="R21" s="111">
        <v>0</v>
      </c>
      <c r="S21" s="111">
        <v>856.98023999999998</v>
      </c>
      <c r="T21" s="111">
        <f t="shared" si="7"/>
        <v>3.2027904160733698</v>
      </c>
      <c r="U21" s="32">
        <f t="shared" si="35"/>
        <v>0</v>
      </c>
      <c r="V21" s="32">
        <v>0</v>
      </c>
      <c r="W21" s="32">
        <f t="shared" si="36"/>
        <v>19.310490096667344</v>
      </c>
      <c r="X21" s="32">
        <v>0</v>
      </c>
      <c r="Y21" s="32">
        <v>0</v>
      </c>
      <c r="Z21" s="32">
        <v>0</v>
      </c>
      <c r="AA21" s="43">
        <v>0</v>
      </c>
    </row>
  </sheetData>
  <mergeCells count="16">
    <mergeCell ref="X1:AA1"/>
    <mergeCell ref="A4:C4"/>
    <mergeCell ref="B5:C5"/>
    <mergeCell ref="B8:C8"/>
    <mergeCell ref="B10:C10"/>
    <mergeCell ref="A1:A2"/>
    <mergeCell ref="C1:C2"/>
    <mergeCell ref="D1:G1"/>
    <mergeCell ref="H1:K1"/>
    <mergeCell ref="L1:O1"/>
    <mergeCell ref="P1:S1"/>
    <mergeCell ref="B13:C13"/>
    <mergeCell ref="B15:C15"/>
    <mergeCell ref="B17:C17"/>
    <mergeCell ref="A18:A21"/>
    <mergeCell ref="T1:W1"/>
  </mergeCells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97" t="s">
        <v>151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4" ht="32.25" customHeight="1" x14ac:dyDescent="0.25">
      <c r="A2" s="199" t="s">
        <v>0</v>
      </c>
      <c r="B2" s="7" t="s">
        <v>1</v>
      </c>
      <c r="C2" s="200" t="s">
        <v>50</v>
      </c>
      <c r="D2" s="201" t="s">
        <v>141</v>
      </c>
      <c r="E2" s="201"/>
      <c r="F2" s="201"/>
      <c r="G2" s="202" t="s">
        <v>156</v>
      </c>
      <c r="H2" s="202"/>
      <c r="I2" s="202"/>
      <c r="J2" s="203" t="s">
        <v>154</v>
      </c>
      <c r="K2" s="204"/>
      <c r="L2" s="205"/>
      <c r="M2" s="206" t="s">
        <v>149</v>
      </c>
      <c r="N2" s="206" t="s">
        <v>150</v>
      </c>
    </row>
    <row r="3" spans="1:14" ht="25.5" x14ac:dyDescent="0.25">
      <c r="A3" s="199"/>
      <c r="B3" s="8" t="s">
        <v>2</v>
      </c>
      <c r="C3" s="200"/>
      <c r="D3" s="9" t="s">
        <v>87</v>
      </c>
      <c r="E3" s="9" t="s">
        <v>88</v>
      </c>
      <c r="F3" s="9" t="s">
        <v>89</v>
      </c>
      <c r="G3" s="9" t="s">
        <v>87</v>
      </c>
      <c r="H3" s="9" t="s">
        <v>88</v>
      </c>
      <c r="I3" s="9" t="s">
        <v>89</v>
      </c>
      <c r="J3" s="9" t="s">
        <v>87</v>
      </c>
      <c r="K3" s="9" t="s">
        <v>88</v>
      </c>
      <c r="L3" s="9" t="s">
        <v>89</v>
      </c>
      <c r="M3" s="207"/>
      <c r="N3" s="207"/>
    </row>
    <row r="4" spans="1:14" x14ac:dyDescent="0.25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81" t="s">
        <v>152</v>
      </c>
      <c r="C5" s="181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13</v>
      </c>
      <c r="B6" s="16" t="s">
        <v>69</v>
      </c>
      <c r="C6" s="16" t="s">
        <v>155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14</v>
      </c>
      <c r="B7" s="16" t="s">
        <v>153</v>
      </c>
      <c r="C7" s="16" t="s">
        <v>155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АИП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2017-08-03T06:08:54Z</cp:lastPrinted>
  <dcterms:created xsi:type="dcterms:W3CDTF">2012-05-22T08:33:39Z</dcterms:created>
  <dcterms:modified xsi:type="dcterms:W3CDTF">2017-10-04T11:18:18Z</dcterms:modified>
</cp:coreProperties>
</file>