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лица 2 Финанс по меропр. " sheetId="7" r:id="rId1"/>
    <sheet name="Лист1" sheetId="1" r:id="rId2"/>
    <sheet name="Лист2" sheetId="2" r:id="rId3"/>
    <sheet name="Лист3" sheetId="3" r:id="rId4"/>
  </sheets>
  <definedNames>
    <definedName name="_xlnm.Print_Area" localSheetId="0">'Таблица 2 Финанс по меропр. '!$A$1:$Q$111</definedName>
  </definedNames>
  <calcPr calcId="145621"/>
</workbook>
</file>

<file path=xl/calcChain.xml><?xml version="1.0" encoding="utf-8"?>
<calcChain xmlns="http://schemas.openxmlformats.org/spreadsheetml/2006/main">
  <c r="K24" i="7" l="1"/>
  <c r="K22" i="7" l="1"/>
  <c r="E22" i="7" l="1"/>
  <c r="G24" i="7"/>
  <c r="E24" i="7"/>
  <c r="H19" i="7"/>
  <c r="I19" i="7"/>
  <c r="K19" i="7"/>
  <c r="L19" i="7"/>
  <c r="M19" i="7"/>
  <c r="E19" i="7"/>
  <c r="G22" i="7"/>
  <c r="G19" i="7" s="1"/>
  <c r="E68" i="7" l="1"/>
  <c r="Q109" i="7" l="1"/>
  <c r="P109" i="7"/>
  <c r="O106" i="7"/>
  <c r="N106" i="7"/>
  <c r="J106" i="7"/>
  <c r="J105" i="7" s="1"/>
  <c r="F106" i="7"/>
  <c r="M105" i="7"/>
  <c r="L105" i="7"/>
  <c r="K105" i="7"/>
  <c r="I105" i="7"/>
  <c r="H105" i="7"/>
  <c r="G105" i="7"/>
  <c r="D105" i="7"/>
  <c r="O104" i="7"/>
  <c r="N104" i="7"/>
  <c r="J104" i="7"/>
  <c r="F104" i="7"/>
  <c r="E102" i="7" s="1"/>
  <c r="O103" i="7"/>
  <c r="N103" i="7"/>
  <c r="F103" i="7"/>
  <c r="M102" i="7"/>
  <c r="L102" i="7"/>
  <c r="K102" i="7"/>
  <c r="K109" i="7" s="1"/>
  <c r="I102" i="7"/>
  <c r="H102" i="7"/>
  <c r="G102" i="7"/>
  <c r="D102" i="7"/>
  <c r="Q98" i="7"/>
  <c r="P98" i="7"/>
  <c r="M98" i="7"/>
  <c r="L98" i="7"/>
  <c r="K98" i="7"/>
  <c r="I98" i="7"/>
  <c r="H98" i="7"/>
  <c r="G98" i="7"/>
  <c r="D98" i="7"/>
  <c r="J97" i="7"/>
  <c r="F97" i="7"/>
  <c r="E97" i="7" s="1"/>
  <c r="E98" i="7" s="1"/>
  <c r="J96" i="7"/>
  <c r="F96" i="7"/>
  <c r="F95" i="7"/>
  <c r="J94" i="7"/>
  <c r="F94" i="7"/>
  <c r="F93" i="7"/>
  <c r="F92" i="7"/>
  <c r="M91" i="7"/>
  <c r="L91" i="7"/>
  <c r="K91" i="7"/>
  <c r="I91" i="7"/>
  <c r="H91" i="7"/>
  <c r="G91" i="7"/>
  <c r="D91" i="7"/>
  <c r="P87" i="7"/>
  <c r="J86" i="7"/>
  <c r="F86" i="7"/>
  <c r="J85" i="7"/>
  <c r="F85" i="7"/>
  <c r="J84" i="7"/>
  <c r="F84" i="7"/>
  <c r="E82" i="7" s="1"/>
  <c r="E87" i="7" s="1"/>
  <c r="J83" i="7"/>
  <c r="F83" i="7"/>
  <c r="D83" i="7"/>
  <c r="D82" i="7" s="1"/>
  <c r="D87" i="7" s="1"/>
  <c r="M82" i="7"/>
  <c r="M87" i="7" s="1"/>
  <c r="L82" i="7"/>
  <c r="L87" i="7" s="1"/>
  <c r="K82" i="7"/>
  <c r="K87" i="7" s="1"/>
  <c r="I82" i="7"/>
  <c r="I87" i="7" s="1"/>
  <c r="H82" i="7"/>
  <c r="H87" i="7" s="1"/>
  <c r="G82" i="7"/>
  <c r="G87" i="7" s="1"/>
  <c r="O78" i="7"/>
  <c r="M78" i="7"/>
  <c r="L78" i="7"/>
  <c r="K78" i="7"/>
  <c r="I78" i="7"/>
  <c r="H78" i="7"/>
  <c r="G78" i="7"/>
  <c r="J77" i="7"/>
  <c r="F77" i="7"/>
  <c r="J76" i="7"/>
  <c r="F76" i="7"/>
  <c r="J75" i="7"/>
  <c r="F75" i="7"/>
  <c r="M74" i="7"/>
  <c r="L74" i="7"/>
  <c r="K74" i="7"/>
  <c r="I74" i="7"/>
  <c r="H74" i="7"/>
  <c r="G74" i="7"/>
  <c r="D74" i="7"/>
  <c r="J69" i="7"/>
  <c r="J68" i="7" s="1"/>
  <c r="F69" i="7"/>
  <c r="F68" i="7" s="1"/>
  <c r="M68" i="7"/>
  <c r="L68" i="7"/>
  <c r="K68" i="7"/>
  <c r="K14" i="7" s="1"/>
  <c r="I68" i="7"/>
  <c r="H68" i="7"/>
  <c r="G68" i="7"/>
  <c r="D68" i="7"/>
  <c r="J67" i="7"/>
  <c r="F67" i="7"/>
  <c r="J66" i="7"/>
  <c r="F66" i="7"/>
  <c r="J65" i="7"/>
  <c r="F65" i="7"/>
  <c r="J64" i="7"/>
  <c r="F64" i="7"/>
  <c r="J63" i="7"/>
  <c r="F63" i="7"/>
  <c r="J62" i="7"/>
  <c r="F62" i="7"/>
  <c r="J61" i="7"/>
  <c r="F61" i="7"/>
  <c r="J60" i="7"/>
  <c r="F60" i="7"/>
  <c r="M59" i="7"/>
  <c r="L59" i="7"/>
  <c r="K59" i="7"/>
  <c r="I59" i="7"/>
  <c r="H59" i="7"/>
  <c r="G59" i="7"/>
  <c r="J58" i="7"/>
  <c r="F58" i="7"/>
  <c r="J57" i="7"/>
  <c r="F57" i="7"/>
  <c r="J56" i="7"/>
  <c r="F56" i="7"/>
  <c r="J55" i="7"/>
  <c r="F55" i="7"/>
  <c r="J54" i="7"/>
  <c r="F54" i="7"/>
  <c r="J53" i="7"/>
  <c r="F53" i="7"/>
  <c r="J52" i="7"/>
  <c r="F52" i="7"/>
  <c r="J51" i="7"/>
  <c r="F51" i="7"/>
  <c r="J50" i="7"/>
  <c r="F50" i="7"/>
  <c r="J49" i="7"/>
  <c r="F49" i="7"/>
  <c r="M48" i="7"/>
  <c r="L48" i="7"/>
  <c r="K48" i="7"/>
  <c r="I48" i="7"/>
  <c r="H48" i="7"/>
  <c r="G48" i="7"/>
  <c r="F47" i="7"/>
  <c r="O47" i="7" s="1"/>
  <c r="F46" i="7"/>
  <c r="O46" i="7" s="1"/>
  <c r="F45" i="7"/>
  <c r="F44" i="7"/>
  <c r="F43" i="7"/>
  <c r="F42" i="7"/>
  <c r="F41" i="7"/>
  <c r="M40" i="7"/>
  <c r="L40" i="7"/>
  <c r="K40" i="7"/>
  <c r="J40" i="7"/>
  <c r="I40" i="7"/>
  <c r="H40" i="7"/>
  <c r="G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M32" i="7"/>
  <c r="L32" i="7"/>
  <c r="I32" i="7"/>
  <c r="H32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D24" i="7"/>
  <c r="J23" i="7"/>
  <c r="F23" i="7"/>
  <c r="J22" i="7"/>
  <c r="F22" i="7"/>
  <c r="J21" i="7"/>
  <c r="F21" i="7"/>
  <c r="J20" i="7"/>
  <c r="F20" i="7"/>
  <c r="D19" i="7"/>
  <c r="J18" i="7"/>
  <c r="F18" i="7"/>
  <c r="J17" i="7"/>
  <c r="F17" i="7"/>
  <c r="J16" i="7"/>
  <c r="F16" i="7"/>
  <c r="D16" i="7"/>
  <c r="J15" i="7"/>
  <c r="F15" i="7"/>
  <c r="D15" i="7"/>
  <c r="J78" i="7" l="1"/>
  <c r="N17" i="7"/>
  <c r="H109" i="7"/>
  <c r="F98" i="7"/>
  <c r="M109" i="7"/>
  <c r="I31" i="7"/>
  <c r="N49" i="7"/>
  <c r="N51" i="7"/>
  <c r="N53" i="7"/>
  <c r="O25" i="7"/>
  <c r="D77" i="7"/>
  <c r="D78" i="7" s="1"/>
  <c r="E77" i="7"/>
  <c r="E78" i="7" s="1"/>
  <c r="P110" i="7"/>
  <c r="N30" i="7"/>
  <c r="G31" i="7"/>
  <c r="K31" i="7"/>
  <c r="K70" i="7" s="1"/>
  <c r="G109" i="7"/>
  <c r="L109" i="7"/>
  <c r="I109" i="7"/>
  <c r="F19" i="7"/>
  <c r="F14" i="7" s="1"/>
  <c r="N102" i="7"/>
  <c r="J102" i="7"/>
  <c r="J109" i="7" s="1"/>
  <c r="J19" i="7"/>
  <c r="F105" i="7"/>
  <c r="E105" i="7"/>
  <c r="E109" i="7" s="1"/>
  <c r="F102" i="7"/>
  <c r="N93" i="7"/>
  <c r="E91" i="7"/>
  <c r="N92" i="7"/>
  <c r="N83" i="7"/>
  <c r="E74" i="7"/>
  <c r="H31" i="7"/>
  <c r="H70" i="7" s="1"/>
  <c r="H110" i="7" s="1"/>
  <c r="D63" i="7"/>
  <c r="E63" i="7"/>
  <c r="D67" i="7"/>
  <c r="E67" i="7"/>
  <c r="N63" i="7"/>
  <c r="M31" i="7"/>
  <c r="M70" i="7" s="1"/>
  <c r="D49" i="7"/>
  <c r="E49" i="7"/>
  <c r="N29" i="7"/>
  <c r="O27" i="7"/>
  <c r="O23" i="7"/>
  <c r="E14" i="7"/>
  <c r="D21" i="7"/>
  <c r="O20" i="7"/>
  <c r="D20" i="7"/>
  <c r="D43" i="7"/>
  <c r="E43" i="7"/>
  <c r="D57" i="7"/>
  <c r="E57" i="7"/>
  <c r="D34" i="7"/>
  <c r="E34" i="7"/>
  <c r="D42" i="7"/>
  <c r="E42" i="7"/>
  <c r="O43" i="7"/>
  <c r="N46" i="7"/>
  <c r="D50" i="7"/>
  <c r="E50" i="7"/>
  <c r="D52" i="7"/>
  <c r="E52" i="7"/>
  <c r="N55" i="7"/>
  <c r="N61" i="7"/>
  <c r="D65" i="7"/>
  <c r="E65" i="7"/>
  <c r="D38" i="7"/>
  <c r="E38" i="7"/>
  <c r="O34" i="7"/>
  <c r="O36" i="7"/>
  <c r="O38" i="7"/>
  <c r="N42" i="7"/>
  <c r="D44" i="7"/>
  <c r="E44" i="7"/>
  <c r="O50" i="7"/>
  <c r="O48" i="7" s="1"/>
  <c r="N52" i="7"/>
  <c r="D54" i="7"/>
  <c r="E54" i="7"/>
  <c r="D56" i="7"/>
  <c r="E56" i="7"/>
  <c r="D58" i="7"/>
  <c r="E58" i="7"/>
  <c r="D60" i="7"/>
  <c r="E60" i="7"/>
  <c r="D62" i="7"/>
  <c r="E62" i="7"/>
  <c r="D64" i="7"/>
  <c r="E64" i="7"/>
  <c r="D66" i="7"/>
  <c r="E66" i="7"/>
  <c r="D41" i="7"/>
  <c r="E41" i="7"/>
  <c r="D46" i="7"/>
  <c r="E46" i="7"/>
  <c r="D55" i="7"/>
  <c r="E55" i="7"/>
  <c r="D61" i="7"/>
  <c r="E61" i="7"/>
  <c r="D36" i="7"/>
  <c r="E36" i="7"/>
  <c r="O33" i="7"/>
  <c r="E33" i="7"/>
  <c r="D35" i="7"/>
  <c r="E35" i="7"/>
  <c r="O37" i="7"/>
  <c r="E37" i="7"/>
  <c r="D39" i="7"/>
  <c r="E39" i="7"/>
  <c r="O42" i="7"/>
  <c r="D45" i="7"/>
  <c r="E45" i="7"/>
  <c r="D47" i="7"/>
  <c r="E47" i="7"/>
  <c r="D51" i="7"/>
  <c r="E51" i="7"/>
  <c r="D53" i="7"/>
  <c r="E53" i="7"/>
  <c r="N54" i="7"/>
  <c r="N56" i="7"/>
  <c r="O58" i="7"/>
  <c r="N20" i="7"/>
  <c r="O39" i="7"/>
  <c r="N41" i="7"/>
  <c r="N45" i="7"/>
  <c r="N39" i="7"/>
  <c r="O41" i="7"/>
  <c r="N44" i="7"/>
  <c r="O45" i="7"/>
  <c r="N50" i="7"/>
  <c r="N57" i="7"/>
  <c r="N60" i="7"/>
  <c r="N62" i="7"/>
  <c r="O64" i="7"/>
  <c r="D109" i="7"/>
  <c r="O105" i="7"/>
  <c r="J32" i="7"/>
  <c r="L31" i="7"/>
  <c r="L70" i="7" s="1"/>
  <c r="J48" i="7"/>
  <c r="O55" i="7"/>
  <c r="F59" i="7"/>
  <c r="J59" i="7"/>
  <c r="O86" i="7"/>
  <c r="O94" i="7"/>
  <c r="O96" i="7"/>
  <c r="O98" i="7"/>
  <c r="N34" i="7"/>
  <c r="N35" i="7"/>
  <c r="N38" i="7"/>
  <c r="N18" i="7"/>
  <c r="F40" i="7"/>
  <c r="N40" i="7" s="1"/>
  <c r="N43" i="7"/>
  <c r="O44" i="7"/>
  <c r="N47" i="7"/>
  <c r="F78" i="7"/>
  <c r="O102" i="7"/>
  <c r="F91" i="7"/>
  <c r="J91" i="7"/>
  <c r="O95" i="7"/>
  <c r="O97" i="7"/>
  <c r="N98" i="7"/>
  <c r="N86" i="7"/>
  <c r="J82" i="7"/>
  <c r="J87" i="7" s="1"/>
  <c r="N84" i="7"/>
  <c r="F74" i="7"/>
  <c r="N77" i="7"/>
  <c r="N69" i="7"/>
  <c r="N68" i="7" s="1"/>
  <c r="L14" i="7"/>
  <c r="H14" i="7"/>
  <c r="N28" i="7"/>
  <c r="G14" i="7"/>
  <c r="D14" i="7"/>
  <c r="O17" i="7"/>
  <c r="O21" i="7"/>
  <c r="O18" i="7"/>
  <c r="O26" i="7"/>
  <c r="O22" i="7"/>
  <c r="O24" i="7"/>
  <c r="N24" i="7"/>
  <c r="O15" i="7"/>
  <c r="N16" i="7"/>
  <c r="O87" i="7"/>
  <c r="N21" i="7"/>
  <c r="N25" i="7"/>
  <c r="N26" i="7"/>
  <c r="N27" i="7"/>
  <c r="O35" i="7"/>
  <c r="N36" i="7"/>
  <c r="N58" i="7"/>
  <c r="N64" i="7"/>
  <c r="N76" i="7"/>
  <c r="N85" i="7"/>
  <c r="N94" i="7"/>
  <c r="N95" i="7"/>
  <c r="N96" i="7"/>
  <c r="N97" i="7"/>
  <c r="N105" i="7"/>
  <c r="I70" i="7"/>
  <c r="J98" i="7"/>
  <c r="I14" i="7"/>
  <c r="M14" i="7"/>
  <c r="N15" i="7"/>
  <c r="N22" i="7"/>
  <c r="N23" i="7"/>
  <c r="N33" i="7"/>
  <c r="N37" i="7"/>
  <c r="F48" i="7"/>
  <c r="N65" i="7"/>
  <c r="N66" i="7"/>
  <c r="N67" i="7"/>
  <c r="G70" i="7"/>
  <c r="N75" i="7"/>
  <c r="F82" i="7"/>
  <c r="F87" i="7" s="1"/>
  <c r="D22" i="7"/>
  <c r="F32" i="7"/>
  <c r="D33" i="7"/>
  <c r="D37" i="7"/>
  <c r="J74" i="7"/>
  <c r="D48" i="7" l="1"/>
  <c r="G110" i="7"/>
  <c r="D40" i="7"/>
  <c r="F31" i="7"/>
  <c r="F70" i="7" s="1"/>
  <c r="F110" i="7" s="1"/>
  <c r="O19" i="7"/>
  <c r="F109" i="7"/>
  <c r="O59" i="7"/>
  <c r="J14" i="7"/>
  <c r="O14" i="7" s="1"/>
  <c r="N109" i="7"/>
  <c r="N19" i="7"/>
  <c r="N14" i="7" s="1"/>
  <c r="I110" i="7"/>
  <c r="J31" i="7"/>
  <c r="J70" i="7" s="1"/>
  <c r="N59" i="7"/>
  <c r="E40" i="7"/>
  <c r="E59" i="7"/>
  <c r="O40" i="7"/>
  <c r="E48" i="7"/>
  <c r="D59" i="7"/>
  <c r="E32" i="7"/>
  <c r="N48" i="7"/>
  <c r="N91" i="7"/>
  <c r="N82" i="7"/>
  <c r="N87" i="7" s="1"/>
  <c r="L110" i="7"/>
  <c r="N74" i="7"/>
  <c r="K110" i="7"/>
  <c r="Q72" i="7"/>
  <c r="O109" i="7"/>
  <c r="O32" i="7"/>
  <c r="N78" i="7"/>
  <c r="N32" i="7"/>
  <c r="D32" i="7"/>
  <c r="M110" i="7"/>
  <c r="P72" i="7"/>
  <c r="D31" i="7" l="1"/>
  <c r="D70" i="7" s="1"/>
  <c r="D110" i="7" s="1"/>
  <c r="O70" i="7"/>
  <c r="E31" i="7"/>
  <c r="N31" i="7"/>
  <c r="N70" i="7" s="1"/>
  <c r="J110" i="7"/>
  <c r="O110" i="7"/>
  <c r="N110" i="7"/>
  <c r="E70" i="7" l="1"/>
  <c r="E110" i="7" s="1"/>
</calcChain>
</file>

<file path=xl/sharedStrings.xml><?xml version="1.0" encoding="utf-8"?>
<sst xmlns="http://schemas.openxmlformats.org/spreadsheetml/2006/main" count="242" uniqueCount="165">
  <si>
    <t>№ п/п</t>
  </si>
  <si>
    <t xml:space="preserve">Наименование мероприятий  </t>
  </si>
  <si>
    <t>Ответственный исполнитель /соисполнитель</t>
  </si>
  <si>
    <t>Выделено 2017 год по состоянию на 01.07.2017</t>
  </si>
  <si>
    <t>Объем финансирования,  рублей</t>
  </si>
  <si>
    <t>Отклонение</t>
  </si>
  <si>
    <t>ИТОГО</t>
  </si>
  <si>
    <t>Бюджет ХМАО-Югры</t>
  </si>
  <si>
    <t>Внебюджет</t>
  </si>
  <si>
    <t>Местный бюджет</t>
  </si>
  <si>
    <t>абсолютное значение (+/-)</t>
  </si>
  <si>
    <t>относительное значение (%)</t>
  </si>
  <si>
    <t>3=4+5+6</t>
  </si>
  <si>
    <t>7=8+9+10</t>
  </si>
  <si>
    <t>11=7-3</t>
  </si>
  <si>
    <t>12=7/3*100-100</t>
  </si>
  <si>
    <t>Цель муниципальной программы: Повышение доступности, качества и эффективности системы образования и молодёжной политики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</si>
  <si>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</si>
  <si>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</si>
  <si>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</si>
  <si>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1.1</t>
  </si>
  <si>
    <t xml:space="preserve">Развитие системы дошкольного, общего и дополнительного образования (показатели № 1, 1.1, 2, 2.1, 3, 4, 5, 6, 7, 8, 9, 21, 22, 23)
</t>
  </si>
  <si>
    <t>ДОиМП</t>
  </si>
  <si>
    <t>1.1.1</t>
  </si>
  <si>
    <t>Расходы на обеспечение деятельности (оказание услуг) муниципальных учреждений.</t>
  </si>
  <si>
    <t>ОБ</t>
  </si>
  <si>
    <t>1.1.2</t>
  </si>
  <si>
    <t>Реализация мероприятий.</t>
  </si>
  <si>
    <t>1.1.3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</si>
  <si>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</si>
  <si>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1.1.4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</si>
  <si>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</si>
  <si>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1.1.5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</si>
  <si>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</si>
  <si>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</si>
  <si>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Осуществление переданного полномочия на реализацию основных общеобразовательных программ.</t>
  </si>
  <si>
    <t>1.1.5.2.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</si>
  <si>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</si>
  <si>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1.1.5.3.</t>
  </si>
  <si>
    <t>1.1.6.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</si>
  <si>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</si>
  <si>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1.1.7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</si>
  <si>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</si>
  <si>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1.1.8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</si>
  <si>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</si>
  <si>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1.1.9.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</si>
  <si>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</si>
  <si>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1.1.10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</si>
  <si>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</si>
  <si>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1.1.11</t>
  </si>
  <si>
    <t>Иные межбюджетные трансферты на реализацию в сфере занятости населения.</t>
  </si>
  <si>
    <t>1.1.12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</si>
  <si>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</si>
  <si>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1.1.13</t>
  </si>
  <si>
    <t>Иные межбюджетные трансферты в рамках наказов избирателей депутатам Думы ХМАО-Югры за счет средств автономного округа</t>
  </si>
  <si>
    <t>1.2</t>
  </si>
  <si>
    <t>Развитие материально-технической базы образовательных организаций (показатель № 10)</t>
  </si>
  <si>
    <t>ДГС, ДОиМП, ДЖКХ</t>
  </si>
  <si>
    <t>1.2.1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</si>
  <si>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</si>
  <si>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ДГС, ДОиМП</t>
  </si>
  <si>
    <t>Капитальный ремонт объекта "Нежилое здание школы № 1"</t>
  </si>
  <si>
    <t>ДГС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</si>
  <si>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</si>
  <si>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</si>
  <si>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</si>
  <si>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</si>
  <si>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</si>
  <si>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</si>
  <si>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1.2.2</t>
  </si>
  <si>
    <t>Реализация мероприятий на развитие общественной инфраструктуры и реализация приоритетных направлений.</t>
  </si>
  <si>
    <t>1.2.3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</si>
  <si>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</si>
  <si>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</si>
  <si>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</si>
  <si>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</si>
  <si>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</si>
  <si>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</si>
  <si>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</si>
  <si>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</si>
  <si>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</si>
  <si>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1.2.4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</si>
  <si>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</si>
  <si>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</si>
  <si>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</si>
  <si>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1.2.6</t>
  </si>
  <si>
    <t>Укрепление комплексной безопасности муниципальных образовательных организаций</t>
  </si>
  <si>
    <t>ДЖКХ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</si>
  <si>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</si>
  <si>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</si>
  <si>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</si>
  <si>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</si>
  <si>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</si>
  <si>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</si>
  <si>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</si>
  <si>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</si>
  <si>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1.3.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</si>
  <si>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</si>
  <si>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1.3.1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</si>
  <si>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</si>
  <si>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Итого по подпрограмме I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</si>
  <si>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</si>
  <si>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</si>
  <si>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</si>
  <si>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2.1</t>
  </si>
  <si>
    <t>Развитие системы оценки качества образования  и информационной прозрачности системы образования (показатель № 11)</t>
  </si>
  <si>
    <t>2.1.1</t>
  </si>
  <si>
    <t>Иные межбюджетные трансферты на организацию и проведение единого государственного экзамена</t>
  </si>
  <si>
    <t>2.1.2</t>
  </si>
  <si>
    <t>Реализация мероприятий</t>
  </si>
  <si>
    <t>2.1.3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</si>
  <si>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</si>
  <si>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Итого по подпрограмме II</t>
  </si>
  <si>
    <t>Цель подпрограммы III: Повышение качества жизни и здоровья детей.</t>
  </si>
  <si>
    <t>Подпрограмма III. Отдых и  оздоровление детей</t>
  </si>
  <si>
    <t xml:space="preserve">Задача 3. Создание условий для организации полноценного отдыха и оздоровления детей. </t>
  </si>
  <si>
    <t>3.1</t>
  </si>
  <si>
    <t>Организация летнего отдыха и оздоровления (показатели №№ 12,13)</t>
  </si>
  <si>
    <t>3.1.1</t>
  </si>
  <si>
    <t xml:space="preserve">Мероприятия по организации отдыха и оздоровления детей </t>
  </si>
  <si>
    <t>3.1.2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</si>
  <si>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</si>
  <si>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>3.1.3</t>
  </si>
  <si>
    <t xml:space="preserve">На оплату стоимости питания детям школьного возраста в оздоровительных лагерях с дневным пребыванием детей  </t>
  </si>
  <si>
    <t>3.1.4</t>
  </si>
  <si>
    <t>Осуществление переданного полномочия на организацию отдыха и оздоровления детей</t>
  </si>
  <si>
    <t>Итого по подпрограмме III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</si>
  <si>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</si>
  <si>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</si>
  <si>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</si>
  <si>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4.1</t>
  </si>
  <si>
    <t>Обеспечение развития молодежной политики (показатели №№ 14,15,16,17,18,19)</t>
  </si>
  <si>
    <t>4.1.1</t>
  </si>
  <si>
    <t xml:space="preserve">Расходы на обеспечение деятельности (оказание услуг) муниципальных учреждений </t>
  </si>
  <si>
    <t>4.1.2</t>
  </si>
  <si>
    <t xml:space="preserve">Реализация мероприятий </t>
  </si>
  <si>
    <t>4.1.3</t>
  </si>
  <si>
    <t>Реализация мероприятий по содействию трудоустройства граждан за счет средств автономного округа</t>
  </si>
  <si>
    <t>4.1.4</t>
  </si>
  <si>
    <t xml:space="preserve">Реализация мероприятий по содействию трудоустройства граждан  </t>
  </si>
  <si>
    <t>4.1.5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</si>
  <si>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</si>
  <si>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</si>
  <si>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Итого по подпрограмме IV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</si>
  <si>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</si>
  <si>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 xml:space="preserve">Подпрограмма V. Организация деятельности в сфере образования и молодёжной политики. 
</t>
  </si>
  <si>
    <t>Задача 5. Совершенствование эффективности и качества исполнения функций  в сфере образования и  молодёжной политики.</t>
  </si>
  <si>
    <t>5.1</t>
  </si>
  <si>
    <t>Обеспечение функций управления и контроля (надзора) в сфере образования и молодёжной политики (показатель № 20)</t>
  </si>
  <si>
    <t>5.1.1</t>
  </si>
  <si>
    <t xml:space="preserve">Расходы на обеспечение функций органов местного самоуправления </t>
  </si>
  <si>
    <t>5.1.2.</t>
  </si>
  <si>
    <t>Прочие мероприятия органов местного самоуправления</t>
  </si>
  <si>
    <t>5.2</t>
  </si>
  <si>
    <t>Обеспечение функционирования казённого учреждения.</t>
  </si>
  <si>
    <t>5.2.1</t>
  </si>
  <si>
    <t>Расходы на обеспечение деятельности (оказание услуг) муниципальных учреждений</t>
  </si>
  <si>
    <t>Итого по подпрограмме V</t>
  </si>
  <si>
    <t>Итого по программе: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</si>
  <si>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</si>
  <si>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>Отчёт об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по состоянию на 01.08.2017</t>
  </si>
  <si>
    <t>9 месяцев</t>
  </si>
  <si>
    <t>плановое значение на 2017 год</t>
  </si>
  <si>
    <t>фактическое значение на 1.08.2017 год</t>
  </si>
  <si>
    <t>Осуществление переданного полномочия Семь гномов Православка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</si>
</sst>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3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1" fillId="0" borderId="0"/>
    <xf numFmtId="0" fontId="4" fillId="0" borderId="0"/>
    <xf numFmtId="166" fontId="1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left" vertical="top" wrapText="1"/>
    </xf>
    <xf numFmtId="4" fontId="12" fillId="2" borderId="2" xfId="2" applyNumberFormat="1" applyFont="1" applyFill="1" applyBorder="1" applyAlignment="1">
      <alignment horizontal="center" vertical="center"/>
    </xf>
    <xf numFmtId="4" fontId="12" fillId="2" borderId="2" xfId="2" applyNumberFormat="1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horizontal="left" vertical="top" wrapText="1"/>
    </xf>
    <xf numFmtId="4" fontId="15" fillId="2" borderId="2" xfId="2" applyNumberFormat="1" applyFont="1" applyFill="1" applyBorder="1" applyAlignment="1">
      <alignment horizontal="center" vertical="center"/>
    </xf>
    <xf numFmtId="4" fontId="15" fillId="2" borderId="2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vertical="top"/>
    </xf>
    <xf numFmtId="0" fontId="17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left" vertical="top" wrapText="1"/>
    </xf>
    <xf numFmtId="4" fontId="12" fillId="0" borderId="6" xfId="2" applyNumberFormat="1" applyFont="1" applyFill="1" applyBorder="1" applyAlignment="1">
      <alignment horizontal="center" vertical="center"/>
    </xf>
    <xf numFmtId="4" fontId="12" fillId="0" borderId="2" xfId="2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top" wrapText="1"/>
    </xf>
    <xf numFmtId="3" fontId="15" fillId="0" borderId="2" xfId="2" applyNumberFormat="1" applyFont="1" applyFill="1" applyBorder="1" applyAlignment="1">
      <alignment horizontal="center" vertical="center"/>
    </xf>
    <xf numFmtId="4" fontId="7" fillId="2" borderId="2" xfId="2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left" vertical="top" wrapText="1"/>
    </xf>
    <xf numFmtId="4" fontId="7" fillId="3" borderId="2" xfId="2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vertical="top" wrapText="1"/>
    </xf>
    <xf numFmtId="0" fontId="7" fillId="3" borderId="14" xfId="2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center"/>
    </xf>
    <xf numFmtId="0" fontId="5" fillId="2" borderId="0" xfId="7" applyFont="1" applyFill="1" applyAlignment="1">
      <alignment horizontal="center" vertical="center"/>
    </xf>
    <xf numFmtId="0" fontId="5" fillId="2" borderId="0" xfId="7" applyFont="1" applyFill="1" applyAlignment="1">
      <alignment vertical="top"/>
    </xf>
    <xf numFmtId="0" fontId="5" fillId="2" borderId="0" xfId="7" applyFont="1" applyFill="1"/>
    <xf numFmtId="0" fontId="5" fillId="2" borderId="0" xfId="7" applyFont="1" applyFill="1" applyAlignment="1">
      <alignment horizontal="left" vertical="center"/>
    </xf>
    <xf numFmtId="2" fontId="5" fillId="2" borderId="0" xfId="7" applyNumberFormat="1" applyFont="1" applyFill="1" applyAlignment="1">
      <alignment horizontal="left" vertical="center"/>
    </xf>
    <xf numFmtId="49" fontId="5" fillId="2" borderId="0" xfId="7" applyNumberFormat="1" applyFont="1" applyFill="1" applyAlignment="1">
      <alignment horizontal="center" vertical="center" wrapText="1"/>
    </xf>
    <xf numFmtId="0" fontId="5" fillId="2" borderId="0" xfId="7" applyFont="1" applyFill="1" applyAlignment="1">
      <alignment horizontal="center" vertical="top"/>
    </xf>
    <xf numFmtId="49" fontId="5" fillId="2" borderId="0" xfId="7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vertical="center" wrapText="1"/>
    </xf>
    <xf numFmtId="0" fontId="5" fillId="2" borderId="0" xfId="7" applyFont="1" applyFill="1" applyBorder="1" applyAlignment="1">
      <alignment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2" fontId="5" fillId="2" borderId="2" xfId="7" applyNumberFormat="1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top" wrapText="1"/>
    </xf>
    <xf numFmtId="49" fontId="8" fillId="2" borderId="2" xfId="7" applyNumberFormat="1" applyFont="1" applyFill="1" applyBorder="1" applyAlignment="1">
      <alignment horizontal="center" vertical="center" wrapText="1"/>
    </xf>
    <xf numFmtId="4" fontId="8" fillId="2" borderId="2" xfId="7" applyNumberFormat="1" applyFont="1" applyFill="1" applyBorder="1" applyAlignment="1">
      <alignment horizontal="center" vertical="center" wrapText="1"/>
    </xf>
    <xf numFmtId="2" fontId="8" fillId="2" borderId="2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/>
    </xf>
    <xf numFmtId="0" fontId="9" fillId="2" borderId="0" xfId="7" applyFont="1" applyFill="1"/>
    <xf numFmtId="49" fontId="5" fillId="3" borderId="2" xfId="7" applyNumberFormat="1" applyFont="1" applyFill="1" applyBorder="1" applyAlignment="1">
      <alignment horizontal="center" vertical="center" wrapText="1"/>
    </xf>
    <xf numFmtId="4" fontId="5" fillId="3" borderId="2" xfId="7" applyNumberFormat="1" applyFont="1" applyFill="1" applyBorder="1" applyAlignment="1">
      <alignment horizontal="center" vertical="center" wrapText="1"/>
    </xf>
    <xf numFmtId="2" fontId="5" fillId="3" borderId="2" xfId="7" applyNumberFormat="1" applyFont="1" applyFill="1" applyBorder="1" applyAlignment="1">
      <alignment horizontal="center" vertical="center" wrapText="1"/>
    </xf>
    <xf numFmtId="4" fontId="5" fillId="3" borderId="0" xfId="7" applyNumberFormat="1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/>
    </xf>
    <xf numFmtId="0" fontId="5" fillId="3" borderId="0" xfId="7" applyFont="1" applyFill="1"/>
    <xf numFmtId="164" fontId="5" fillId="3" borderId="0" xfId="7" applyNumberFormat="1" applyFont="1" applyFill="1" applyAlignment="1">
      <alignment horizontal="center" vertical="center"/>
    </xf>
    <xf numFmtId="164" fontId="5" fillId="3" borderId="2" xfId="7" applyNumberFormat="1" applyFont="1" applyFill="1" applyBorder="1" applyAlignment="1">
      <alignment horizontal="center" vertical="center" wrapText="1"/>
    </xf>
    <xf numFmtId="4" fontId="5" fillId="3" borderId="0" xfId="7" applyNumberFormat="1" applyFont="1" applyFill="1" applyBorder="1" applyAlignment="1">
      <alignment horizontal="center" vertical="center" wrapText="1"/>
    </xf>
    <xf numFmtId="49" fontId="5" fillId="0" borderId="2" xfId="7" applyNumberFormat="1" applyFont="1" applyFill="1" applyBorder="1" applyAlignment="1">
      <alignment horizontal="center" vertical="center" wrapText="1"/>
    </xf>
    <xf numFmtId="4" fontId="5" fillId="0" borderId="2" xfId="7" applyNumberFormat="1" applyFont="1" applyFill="1" applyBorder="1" applyAlignment="1">
      <alignment horizontal="center" vertical="center" wrapText="1"/>
    </xf>
    <xf numFmtId="4" fontId="5" fillId="0" borderId="0" xfId="7" applyNumberFormat="1" applyFont="1" applyFill="1" applyBorder="1" applyAlignment="1">
      <alignment horizontal="center" vertical="center" wrapText="1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/>
    <xf numFmtId="4" fontId="5" fillId="0" borderId="0" xfId="7" applyNumberFormat="1" applyFont="1" applyFill="1" applyAlignment="1">
      <alignment horizontal="center" vertical="center"/>
    </xf>
    <xf numFmtId="165" fontId="5" fillId="3" borderId="0" xfId="7" applyNumberFormat="1" applyFont="1" applyFill="1" applyAlignment="1">
      <alignment horizontal="center" vertical="center"/>
    </xf>
    <xf numFmtId="2" fontId="5" fillId="3" borderId="0" xfId="7" applyNumberFormat="1" applyFont="1" applyFill="1" applyAlignment="1">
      <alignment horizontal="center" vertical="center"/>
    </xf>
    <xf numFmtId="0" fontId="8" fillId="2" borderId="2" xfId="7" applyFont="1" applyFill="1" applyBorder="1" applyAlignment="1">
      <alignment horizontal="left" vertical="top" wrapText="1"/>
    </xf>
    <xf numFmtId="0" fontId="8" fillId="2" borderId="2" xfId="7" applyFont="1" applyFill="1" applyBorder="1" applyAlignment="1">
      <alignment horizontal="center" vertical="center" wrapText="1"/>
    </xf>
    <xf numFmtId="4" fontId="8" fillId="2" borderId="0" xfId="7" applyNumberFormat="1" applyFont="1" applyFill="1" applyBorder="1" applyAlignment="1">
      <alignment horizontal="center" vertical="center" wrapText="1"/>
    </xf>
    <xf numFmtId="0" fontId="8" fillId="2" borderId="0" xfId="7" applyFont="1" applyFill="1" applyAlignment="1">
      <alignment horizontal="center" vertical="center"/>
    </xf>
    <xf numFmtId="0" fontId="8" fillId="2" borderId="0" xfId="7" applyFont="1" applyFill="1"/>
    <xf numFmtId="49" fontId="5" fillId="2" borderId="2" xfId="7" applyNumberFormat="1" applyFont="1" applyFill="1" applyBorder="1" applyAlignment="1">
      <alignment horizontal="center" vertical="center" wrapText="1"/>
    </xf>
    <xf numFmtId="4" fontId="5" fillId="2" borderId="2" xfId="7" applyNumberFormat="1" applyFont="1" applyFill="1" applyBorder="1" applyAlignment="1">
      <alignment horizontal="center" vertical="center" wrapText="1"/>
    </xf>
    <xf numFmtId="4" fontId="5" fillId="2" borderId="0" xfId="7" applyNumberFormat="1" applyFont="1" applyFill="1" applyBorder="1" applyAlignment="1">
      <alignment horizontal="center" vertical="center" wrapText="1"/>
    </xf>
    <xf numFmtId="4" fontId="14" fillId="2" borderId="2" xfId="7" applyNumberFormat="1" applyFont="1" applyFill="1" applyBorder="1" applyAlignment="1">
      <alignment horizontal="center" vertical="center" wrapText="1"/>
    </xf>
    <xf numFmtId="2" fontId="14" fillId="2" borderId="2" xfId="7" applyNumberFormat="1" applyFont="1" applyFill="1" applyBorder="1" applyAlignment="1">
      <alignment horizontal="center" vertical="center" wrapText="1"/>
    </xf>
    <xf numFmtId="164" fontId="10" fillId="2" borderId="0" xfId="7" applyNumberFormat="1" applyFont="1" applyFill="1" applyAlignment="1">
      <alignment horizontal="center" vertical="center"/>
    </xf>
    <xf numFmtId="0" fontId="10" fillId="2" borderId="0" xfId="7" applyFont="1" applyFill="1" applyAlignment="1">
      <alignment horizontal="center" vertical="center"/>
    </xf>
    <xf numFmtId="0" fontId="10" fillId="2" borderId="0" xfId="7" applyFont="1" applyFill="1"/>
    <xf numFmtId="164" fontId="5" fillId="2" borderId="0" xfId="7" applyNumberFormat="1" applyFont="1" applyFill="1" applyAlignment="1">
      <alignment horizontal="center" vertical="center"/>
    </xf>
    <xf numFmtId="4" fontId="14" fillId="0" borderId="2" xfId="7" applyNumberFormat="1" applyFont="1" applyFill="1" applyBorder="1" applyAlignment="1">
      <alignment horizontal="center" vertical="center" wrapText="1"/>
    </xf>
    <xf numFmtId="2" fontId="14" fillId="0" borderId="2" xfId="7" applyNumberFormat="1" applyFont="1" applyFill="1" applyBorder="1" applyAlignment="1">
      <alignment horizontal="center" vertical="center" wrapText="1"/>
    </xf>
    <xf numFmtId="164" fontId="10" fillId="0" borderId="0" xfId="7" applyNumberFormat="1" applyFont="1" applyFill="1" applyAlignment="1">
      <alignment horizontal="center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/>
    <xf numFmtId="4" fontId="8" fillId="2" borderId="0" xfId="7" applyNumberFormat="1" applyFont="1" applyFill="1" applyAlignment="1">
      <alignment horizontal="center" vertical="center"/>
    </xf>
    <xf numFmtId="4" fontId="5" fillId="2" borderId="0" xfId="7" applyNumberFormat="1" applyFont="1" applyFill="1" applyAlignment="1">
      <alignment horizontal="center" vertical="center"/>
    </xf>
    <xf numFmtId="0" fontId="8" fillId="2" borderId="2" xfId="7" applyFont="1" applyFill="1" applyBorder="1" applyAlignment="1">
      <alignment vertical="top"/>
    </xf>
    <xf numFmtId="0" fontId="8" fillId="2" borderId="2" xfId="7" applyFont="1" applyFill="1" applyBorder="1" applyAlignment="1">
      <alignment vertical="center"/>
    </xf>
    <xf numFmtId="4" fontId="9" fillId="2" borderId="0" xfId="7" applyNumberFormat="1" applyFont="1" applyFill="1" applyAlignment="1">
      <alignment horizontal="center" vertical="center"/>
    </xf>
    <xf numFmtId="49" fontId="8" fillId="2" borderId="2" xfId="7" applyNumberFormat="1" applyFont="1" applyFill="1" applyBorder="1" applyAlignment="1">
      <alignment horizontal="left" vertical="top" wrapText="1"/>
    </xf>
    <xf numFmtId="49" fontId="9" fillId="2" borderId="2" xfId="7" applyNumberFormat="1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center" vertical="center"/>
    </xf>
    <xf numFmtId="4" fontId="8" fillId="2" borderId="2" xfId="7" applyNumberFormat="1" applyFont="1" applyFill="1" applyBorder="1" applyAlignment="1">
      <alignment horizontal="center" vertical="center"/>
    </xf>
    <xf numFmtId="2" fontId="8" fillId="2" borderId="2" xfId="7" applyNumberFormat="1" applyFont="1" applyFill="1" applyBorder="1" applyAlignment="1">
      <alignment horizontal="center" vertical="center"/>
    </xf>
    <xf numFmtId="1" fontId="5" fillId="2" borderId="0" xfId="7" applyNumberFormat="1" applyFont="1" applyFill="1" applyBorder="1" applyAlignment="1">
      <alignment horizontal="center" vertical="center" wrapText="1"/>
    </xf>
    <xf numFmtId="0" fontId="5" fillId="3" borderId="2" xfId="7" applyFont="1" applyFill="1" applyBorder="1" applyAlignment="1">
      <alignment horizontal="center" vertical="center" wrapText="1"/>
    </xf>
    <xf numFmtId="3" fontId="5" fillId="3" borderId="2" xfId="7" applyNumberFormat="1" applyFont="1" applyFill="1" applyBorder="1" applyAlignment="1">
      <alignment horizontal="center" vertical="center" wrapText="1"/>
    </xf>
    <xf numFmtId="1" fontId="8" fillId="2" borderId="0" xfId="7" applyNumberFormat="1" applyFont="1" applyFill="1" applyBorder="1" applyAlignment="1">
      <alignment horizontal="center" vertical="center" wrapText="1"/>
    </xf>
    <xf numFmtId="1" fontId="5" fillId="3" borderId="0" xfId="7" applyNumberFormat="1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5" fillId="3" borderId="0" xfId="7" applyNumberFormat="1" applyFont="1" applyFill="1" applyBorder="1" applyAlignment="1">
      <alignment horizontal="center" vertical="center" wrapText="1"/>
    </xf>
    <xf numFmtId="0" fontId="5" fillId="3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165" fontId="8" fillId="2" borderId="0" xfId="7" applyNumberFormat="1" applyFont="1" applyFill="1" applyAlignment="1">
      <alignment horizontal="center" vertical="center"/>
    </xf>
    <xf numFmtId="0" fontId="7" fillId="2" borderId="0" xfId="7" applyFont="1" applyFill="1" applyAlignment="1">
      <alignment horizontal="center" vertical="center"/>
    </xf>
    <xf numFmtId="0" fontId="7" fillId="2" borderId="0" xfId="7" applyFont="1" applyFill="1"/>
    <xf numFmtId="4" fontId="5" fillId="3" borderId="2" xfId="7" applyNumberFormat="1" applyFont="1" applyFill="1" applyBorder="1" applyAlignment="1">
      <alignment horizontal="center" vertical="center"/>
    </xf>
    <xf numFmtId="4" fontId="5" fillId="2" borderId="0" xfId="7" applyNumberFormat="1" applyFont="1" applyFill="1"/>
    <xf numFmtId="164" fontId="5" fillId="2" borderId="0" xfId="7" applyNumberFormat="1" applyFont="1" applyFill="1"/>
    <xf numFmtId="4" fontId="5" fillId="2" borderId="0" xfId="7" applyNumberFormat="1" applyFont="1" applyFill="1" applyBorder="1"/>
    <xf numFmtId="2" fontId="5" fillId="2" borderId="0" xfId="7" applyNumberFormat="1" applyFont="1" applyFill="1"/>
    <xf numFmtId="0" fontId="5" fillId="2" borderId="0" xfId="7" applyFont="1" applyFill="1" applyBorder="1"/>
    <xf numFmtId="49" fontId="5" fillId="2" borderId="0" xfId="7" applyNumberFormat="1" applyFont="1" applyFill="1" applyBorder="1" applyAlignment="1">
      <alignment horizontal="center" vertical="center"/>
    </xf>
    <xf numFmtId="2" fontId="5" fillId="2" borderId="0" xfId="7" applyNumberFormat="1" applyFont="1" applyFill="1" applyBorder="1"/>
    <xf numFmtId="0" fontId="5" fillId="2" borderId="0" xfId="7" applyFont="1" applyFill="1" applyBorder="1" applyAlignment="1">
      <alignment vertical="top"/>
    </xf>
    <xf numFmtId="0" fontId="8" fillId="2" borderId="2" xfId="7" applyFont="1" applyFill="1" applyBorder="1" applyAlignment="1">
      <alignment horizontal="left" vertical="center"/>
    </xf>
    <xf numFmtId="0" fontId="5" fillId="2" borderId="2" xfId="7" applyFont="1" applyFill="1" applyBorder="1" applyAlignment="1">
      <alignment horizontal="center" vertical="center" wrapText="1"/>
    </xf>
    <xf numFmtId="4" fontId="9" fillId="2" borderId="0" xfId="7" applyNumberFormat="1" applyFont="1" applyFill="1"/>
    <xf numFmtId="0" fontId="5" fillId="2" borderId="0" xfId="7" applyFont="1" applyFill="1" applyAlignment="1">
      <alignment horizontal="center"/>
    </xf>
    <xf numFmtId="0" fontId="6" fillId="2" borderId="0" xfId="7" applyFont="1" applyFill="1" applyAlignment="1">
      <alignment horizontal="center" vertical="center"/>
    </xf>
    <xf numFmtId="49" fontId="7" fillId="2" borderId="0" xfId="7" applyNumberFormat="1" applyFont="1" applyFill="1" applyAlignment="1">
      <alignment horizontal="center" vertical="top" wrapText="1"/>
    </xf>
    <xf numFmtId="49" fontId="7" fillId="2" borderId="1" xfId="7" applyNumberFormat="1" applyFont="1" applyFill="1" applyBorder="1" applyAlignment="1">
      <alignment horizontal="center" vertical="top" wrapText="1"/>
    </xf>
    <xf numFmtId="0" fontId="5" fillId="2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top" wrapText="1"/>
    </xf>
    <xf numFmtId="0" fontId="5" fillId="2" borderId="3" xfId="7" applyFont="1" applyFill="1" applyBorder="1" applyAlignment="1">
      <alignment horizontal="center" vertical="center" wrapText="1"/>
    </xf>
    <xf numFmtId="0" fontId="5" fillId="2" borderId="5" xfId="7" applyFont="1" applyFill="1" applyBorder="1" applyAlignment="1">
      <alignment horizontal="center" vertical="center" wrapText="1"/>
    </xf>
    <xf numFmtId="0" fontId="5" fillId="2" borderId="6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7" xfId="7" applyFont="1" applyFill="1" applyBorder="1" applyAlignment="1">
      <alignment horizontal="center" vertical="center" wrapText="1"/>
    </xf>
    <xf numFmtId="49" fontId="10" fillId="2" borderId="3" xfId="7" applyNumberFormat="1" applyFont="1" applyFill="1" applyBorder="1" applyAlignment="1">
      <alignment horizontal="center" vertical="center" wrapText="1"/>
    </xf>
    <xf numFmtId="49" fontId="10" fillId="2" borderId="5" xfId="7" applyNumberFormat="1" applyFont="1" applyFill="1" applyBorder="1" applyAlignment="1">
      <alignment horizontal="center" vertical="center" wrapText="1"/>
    </xf>
    <xf numFmtId="49" fontId="10" fillId="2" borderId="6" xfId="7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 wrapText="1"/>
    </xf>
    <xf numFmtId="49" fontId="13" fillId="2" borderId="3" xfId="7" applyNumberFormat="1" applyFont="1" applyFill="1" applyBorder="1" applyAlignment="1">
      <alignment horizontal="center" vertical="center" wrapText="1"/>
    </xf>
    <xf numFmtId="49" fontId="13" fillId="2" borderId="5" xfId="7" applyNumberFormat="1" applyFont="1" applyFill="1" applyBorder="1" applyAlignment="1">
      <alignment horizontal="center" vertical="center" wrapText="1"/>
    </xf>
    <xf numFmtId="49" fontId="13" fillId="2" borderId="6" xfId="7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top"/>
    </xf>
    <xf numFmtId="0" fontId="5" fillId="2" borderId="0" xfId="7" applyFont="1" applyFill="1" applyBorder="1" applyAlignment="1">
      <alignment horizontal="center" vertical="top"/>
    </xf>
    <xf numFmtId="0" fontId="5" fillId="2" borderId="7" xfId="7" applyFont="1" applyFill="1" applyBorder="1" applyAlignment="1">
      <alignment horizontal="center" vertical="top"/>
    </xf>
    <xf numFmtId="49" fontId="14" fillId="0" borderId="3" xfId="7" applyNumberFormat="1" applyFont="1" applyFill="1" applyBorder="1" applyAlignment="1">
      <alignment horizontal="center" vertical="center" wrapText="1"/>
    </xf>
    <xf numFmtId="49" fontId="14" fillId="0" borderId="5" xfId="7" applyNumberFormat="1" applyFont="1" applyFill="1" applyBorder="1" applyAlignment="1">
      <alignment horizontal="center" vertical="center" wrapText="1"/>
    </xf>
    <xf numFmtId="49" fontId="14" fillId="0" borderId="6" xfId="7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vertical="center" wrapText="1"/>
    </xf>
    <xf numFmtId="49" fontId="5" fillId="2" borderId="5" xfId="7" applyNumberFormat="1" applyFont="1" applyFill="1" applyBorder="1" applyAlignment="1">
      <alignment horizontal="center" vertical="center" wrapText="1"/>
    </xf>
    <xf numFmtId="49" fontId="5" fillId="2" borderId="6" xfId="7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49" fontId="5" fillId="2" borderId="4" xfId="7" applyNumberFormat="1" applyFont="1" applyFill="1" applyBorder="1" applyAlignment="1">
      <alignment horizontal="center" vertical="center" wrapText="1"/>
    </xf>
    <xf numFmtId="49" fontId="5" fillId="2" borderId="0" xfId="7" applyNumberFormat="1" applyFont="1" applyFill="1" applyBorder="1" applyAlignment="1">
      <alignment horizontal="center" vertical="center" wrapText="1"/>
    </xf>
    <xf numFmtId="49" fontId="5" fillId="2" borderId="7" xfId="7" applyNumberFormat="1" applyFont="1" applyFill="1" applyBorder="1" applyAlignment="1">
      <alignment horizontal="center" vertical="center" wrapText="1"/>
    </xf>
    <xf numFmtId="164" fontId="5" fillId="2" borderId="0" xfId="7" applyNumberFormat="1" applyFont="1" applyFill="1" applyAlignment="1">
      <alignment horizontal="center"/>
    </xf>
    <xf numFmtId="0" fontId="5" fillId="2" borderId="11" xfId="7" applyFont="1" applyFill="1" applyBorder="1" applyAlignment="1">
      <alignment horizontal="center" vertical="center"/>
    </xf>
    <xf numFmtId="0" fontId="5" fillId="2" borderId="12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/>
    </xf>
    <xf numFmtId="0" fontId="5" fillId="2" borderId="0" xfId="7" applyFont="1" applyFill="1" applyBorder="1" applyAlignment="1">
      <alignment horizontal="center" vertical="center"/>
    </xf>
    <xf numFmtId="0" fontId="5" fillId="2" borderId="7" xfId="7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top" wrapText="1"/>
    </xf>
    <xf numFmtId="0" fontId="5" fillId="2" borderId="0" xfId="7" applyFont="1" applyFill="1" applyBorder="1" applyAlignment="1">
      <alignment horizontal="center" vertical="top" wrapText="1"/>
    </xf>
    <xf numFmtId="0" fontId="5" fillId="2" borderId="7" xfId="7" applyFont="1" applyFill="1" applyBorder="1" applyAlignment="1">
      <alignment horizontal="center" vertical="top" wrapText="1"/>
    </xf>
    <xf numFmtId="0" fontId="5" fillId="2" borderId="8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9" xfId="7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0" fontId="5" fillId="2" borderId="12" xfId="7" applyFont="1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3" xfId="5"/>
    <cellStyle name="Обычный 2 4" xfId="6"/>
    <cellStyle name="Обычный 2 5" xfId="7"/>
    <cellStyle name="Обычный 3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5"/>
  <sheetViews>
    <sheetView tabSelected="1" view="pageBreakPreview" zoomScale="55" zoomScaleNormal="70" zoomScaleSheetLayoutView="55" workbookViewId="0">
      <pane ySplit="8" topLeftCell="A9" activePane="bottomLeft" state="frozen"/>
      <selection activeCell="A8" sqref="A8"/>
      <selection pane="bottomLeft" activeCell="J122" sqref="J122"/>
    </sheetView>
  </sheetViews>
  <sheetFormatPr defaultRowHeight="15.75" x14ac:dyDescent="0.25"/>
  <cols>
    <col min="1" max="1" width="9.140625" style="35" customWidth="1"/>
    <col min="2" max="2" width="56.42578125" style="36" customWidth="1"/>
    <col min="3" max="3" width="18" style="37" customWidth="1"/>
    <col min="4" max="4" width="23.42578125" style="37" hidden="1" customWidth="1"/>
    <col min="5" max="6" width="20" style="37" customWidth="1"/>
    <col min="7" max="7" width="18.85546875" style="37" customWidth="1"/>
    <col min="8" max="8" width="24.28515625" style="37" customWidth="1"/>
    <col min="9" max="9" width="18.140625" style="37" customWidth="1"/>
    <col min="10" max="10" width="19.28515625" style="37" customWidth="1"/>
    <col min="11" max="11" width="20.28515625" style="37" customWidth="1"/>
    <col min="12" max="12" width="22" style="37" customWidth="1"/>
    <col min="13" max="13" width="17.85546875" style="37" customWidth="1"/>
    <col min="14" max="14" width="19.7109375" style="37" customWidth="1"/>
    <col min="15" max="15" width="19.28515625" style="118" customWidth="1"/>
    <col min="16" max="16" width="15.5703125" style="35" hidden="1" customWidth="1"/>
    <col min="17" max="17" width="13.7109375" style="35" hidden="1" customWidth="1"/>
    <col min="18" max="18" width="9.140625" style="37"/>
    <col min="19" max="19" width="19" style="37" customWidth="1"/>
    <col min="20" max="246" width="9.140625" style="37"/>
    <col min="247" max="247" width="8" style="37" customWidth="1"/>
    <col min="248" max="248" width="41.7109375" style="37" customWidth="1"/>
    <col min="249" max="250" width="22" style="37" customWidth="1"/>
    <col min="251" max="251" width="18" style="37" customWidth="1"/>
    <col min="252" max="252" width="18.85546875" style="37" customWidth="1"/>
    <col min="253" max="253" width="22.42578125" style="37" customWidth="1"/>
    <col min="254" max="254" width="20.28515625" style="37" customWidth="1"/>
    <col min="255" max="255" width="17.85546875" style="37" customWidth="1"/>
    <col min="256" max="256" width="20.7109375" style="37" customWidth="1"/>
    <col min="257" max="257" width="15.28515625" style="37" customWidth="1"/>
    <col min="258" max="258" width="17.42578125" style="37" customWidth="1"/>
    <col min="259" max="260" width="0" style="37" hidden="1" customWidth="1"/>
    <col min="261" max="261" width="16" style="37" customWidth="1"/>
    <col min="262" max="262" width="29.5703125" style="37" customWidth="1"/>
    <col min="263" max="263" width="26.140625" style="37" customWidth="1"/>
    <col min="264" max="264" width="9.140625" style="37" customWidth="1"/>
    <col min="265" max="265" width="15.5703125" style="37" bestFit="1" customWidth="1"/>
    <col min="266" max="266" width="0" style="37" hidden="1" customWidth="1"/>
    <col min="267" max="267" width="18.28515625" style="37" customWidth="1"/>
    <col min="268" max="268" width="9.85546875" style="37" customWidth="1"/>
    <col min="269" max="269" width="11" style="37" customWidth="1"/>
    <col min="270" max="502" width="9.140625" style="37"/>
    <col min="503" max="503" width="8" style="37" customWidth="1"/>
    <col min="504" max="504" width="41.7109375" style="37" customWidth="1"/>
    <col min="505" max="506" width="22" style="37" customWidth="1"/>
    <col min="507" max="507" width="18" style="37" customWidth="1"/>
    <col min="508" max="508" width="18.85546875" style="37" customWidth="1"/>
    <col min="509" max="509" width="22.42578125" style="37" customWidth="1"/>
    <col min="510" max="510" width="20.28515625" style="37" customWidth="1"/>
    <col min="511" max="511" width="17.85546875" style="37" customWidth="1"/>
    <col min="512" max="512" width="20.7109375" style="37" customWidth="1"/>
    <col min="513" max="513" width="15.28515625" style="37" customWidth="1"/>
    <col min="514" max="514" width="17.42578125" style="37" customWidth="1"/>
    <col min="515" max="516" width="0" style="37" hidden="1" customWidth="1"/>
    <col min="517" max="517" width="16" style="37" customWidth="1"/>
    <col min="518" max="518" width="29.5703125" style="37" customWidth="1"/>
    <col min="519" max="519" width="26.140625" style="37" customWidth="1"/>
    <col min="520" max="520" width="9.140625" style="37" customWidth="1"/>
    <col min="521" max="521" width="15.5703125" style="37" bestFit="1" customWidth="1"/>
    <col min="522" max="522" width="0" style="37" hidden="1" customWidth="1"/>
    <col min="523" max="523" width="18.28515625" style="37" customWidth="1"/>
    <col min="524" max="524" width="9.85546875" style="37" customWidth="1"/>
    <col min="525" max="525" width="11" style="37" customWidth="1"/>
    <col min="526" max="758" width="9.140625" style="37"/>
    <col min="759" max="759" width="8" style="37" customWidth="1"/>
    <col min="760" max="760" width="41.7109375" style="37" customWidth="1"/>
    <col min="761" max="762" width="22" style="37" customWidth="1"/>
    <col min="763" max="763" width="18" style="37" customWidth="1"/>
    <col min="764" max="764" width="18.85546875" style="37" customWidth="1"/>
    <col min="765" max="765" width="22.42578125" style="37" customWidth="1"/>
    <col min="766" max="766" width="20.28515625" style="37" customWidth="1"/>
    <col min="767" max="767" width="17.85546875" style="37" customWidth="1"/>
    <col min="768" max="768" width="20.7109375" style="37" customWidth="1"/>
    <col min="769" max="769" width="15.28515625" style="37" customWidth="1"/>
    <col min="770" max="770" width="17.42578125" style="37" customWidth="1"/>
    <col min="771" max="772" width="0" style="37" hidden="1" customWidth="1"/>
    <col min="773" max="773" width="16" style="37" customWidth="1"/>
    <col min="774" max="774" width="29.5703125" style="37" customWidth="1"/>
    <col min="775" max="775" width="26.140625" style="37" customWidth="1"/>
    <col min="776" max="776" width="9.140625" style="37" customWidth="1"/>
    <col min="777" max="777" width="15.5703125" style="37" bestFit="1" customWidth="1"/>
    <col min="778" max="778" width="0" style="37" hidden="1" customWidth="1"/>
    <col min="779" max="779" width="18.28515625" style="37" customWidth="1"/>
    <col min="780" max="780" width="9.85546875" style="37" customWidth="1"/>
    <col min="781" max="781" width="11" style="37" customWidth="1"/>
    <col min="782" max="1014" width="9.140625" style="37"/>
    <col min="1015" max="1015" width="8" style="37" customWidth="1"/>
    <col min="1016" max="1016" width="41.7109375" style="37" customWidth="1"/>
    <col min="1017" max="1018" width="22" style="37" customWidth="1"/>
    <col min="1019" max="1019" width="18" style="37" customWidth="1"/>
    <col min="1020" max="1020" width="18.85546875" style="37" customWidth="1"/>
    <col min="1021" max="1021" width="22.42578125" style="37" customWidth="1"/>
    <col min="1022" max="1022" width="20.28515625" style="37" customWidth="1"/>
    <col min="1023" max="1023" width="17.85546875" style="37" customWidth="1"/>
    <col min="1024" max="1024" width="20.7109375" style="37" customWidth="1"/>
    <col min="1025" max="1025" width="15.28515625" style="37" customWidth="1"/>
    <col min="1026" max="1026" width="17.42578125" style="37" customWidth="1"/>
    <col min="1027" max="1028" width="0" style="37" hidden="1" customWidth="1"/>
    <col min="1029" max="1029" width="16" style="37" customWidth="1"/>
    <col min="1030" max="1030" width="29.5703125" style="37" customWidth="1"/>
    <col min="1031" max="1031" width="26.140625" style="37" customWidth="1"/>
    <col min="1032" max="1032" width="9.140625" style="37" customWidth="1"/>
    <col min="1033" max="1033" width="15.5703125" style="37" bestFit="1" customWidth="1"/>
    <col min="1034" max="1034" width="0" style="37" hidden="1" customWidth="1"/>
    <col min="1035" max="1035" width="18.28515625" style="37" customWidth="1"/>
    <col min="1036" max="1036" width="9.85546875" style="37" customWidth="1"/>
    <col min="1037" max="1037" width="11" style="37" customWidth="1"/>
    <col min="1038" max="1270" width="9.140625" style="37"/>
    <col min="1271" max="1271" width="8" style="37" customWidth="1"/>
    <col min="1272" max="1272" width="41.7109375" style="37" customWidth="1"/>
    <col min="1273" max="1274" width="22" style="37" customWidth="1"/>
    <col min="1275" max="1275" width="18" style="37" customWidth="1"/>
    <col min="1276" max="1276" width="18.85546875" style="37" customWidth="1"/>
    <col min="1277" max="1277" width="22.42578125" style="37" customWidth="1"/>
    <col min="1278" max="1278" width="20.28515625" style="37" customWidth="1"/>
    <col min="1279" max="1279" width="17.85546875" style="37" customWidth="1"/>
    <col min="1280" max="1280" width="20.7109375" style="37" customWidth="1"/>
    <col min="1281" max="1281" width="15.28515625" style="37" customWidth="1"/>
    <col min="1282" max="1282" width="17.42578125" style="37" customWidth="1"/>
    <col min="1283" max="1284" width="0" style="37" hidden="1" customWidth="1"/>
    <col min="1285" max="1285" width="16" style="37" customWidth="1"/>
    <col min="1286" max="1286" width="29.5703125" style="37" customWidth="1"/>
    <col min="1287" max="1287" width="26.140625" style="37" customWidth="1"/>
    <col min="1288" max="1288" width="9.140625" style="37" customWidth="1"/>
    <col min="1289" max="1289" width="15.5703125" style="37" bestFit="1" customWidth="1"/>
    <col min="1290" max="1290" width="0" style="37" hidden="1" customWidth="1"/>
    <col min="1291" max="1291" width="18.28515625" style="37" customWidth="1"/>
    <col min="1292" max="1292" width="9.85546875" style="37" customWidth="1"/>
    <col min="1293" max="1293" width="11" style="37" customWidth="1"/>
    <col min="1294" max="1526" width="9.140625" style="37"/>
    <col min="1527" max="1527" width="8" style="37" customWidth="1"/>
    <col min="1528" max="1528" width="41.7109375" style="37" customWidth="1"/>
    <col min="1529" max="1530" width="22" style="37" customWidth="1"/>
    <col min="1531" max="1531" width="18" style="37" customWidth="1"/>
    <col min="1532" max="1532" width="18.85546875" style="37" customWidth="1"/>
    <col min="1533" max="1533" width="22.42578125" style="37" customWidth="1"/>
    <col min="1534" max="1534" width="20.28515625" style="37" customWidth="1"/>
    <col min="1535" max="1535" width="17.85546875" style="37" customWidth="1"/>
    <col min="1536" max="1536" width="20.7109375" style="37" customWidth="1"/>
    <col min="1537" max="1537" width="15.28515625" style="37" customWidth="1"/>
    <col min="1538" max="1538" width="17.42578125" style="37" customWidth="1"/>
    <col min="1539" max="1540" width="0" style="37" hidden="1" customWidth="1"/>
    <col min="1541" max="1541" width="16" style="37" customWidth="1"/>
    <col min="1542" max="1542" width="29.5703125" style="37" customWidth="1"/>
    <col min="1543" max="1543" width="26.140625" style="37" customWidth="1"/>
    <col min="1544" max="1544" width="9.140625" style="37" customWidth="1"/>
    <col min="1545" max="1545" width="15.5703125" style="37" bestFit="1" customWidth="1"/>
    <col min="1546" max="1546" width="0" style="37" hidden="1" customWidth="1"/>
    <col min="1547" max="1547" width="18.28515625" style="37" customWidth="1"/>
    <col min="1548" max="1548" width="9.85546875" style="37" customWidth="1"/>
    <col min="1549" max="1549" width="11" style="37" customWidth="1"/>
    <col min="1550" max="1782" width="9.140625" style="37"/>
    <col min="1783" max="1783" width="8" style="37" customWidth="1"/>
    <col min="1784" max="1784" width="41.7109375" style="37" customWidth="1"/>
    <col min="1785" max="1786" width="22" style="37" customWidth="1"/>
    <col min="1787" max="1787" width="18" style="37" customWidth="1"/>
    <col min="1788" max="1788" width="18.85546875" style="37" customWidth="1"/>
    <col min="1789" max="1789" width="22.42578125" style="37" customWidth="1"/>
    <col min="1790" max="1790" width="20.28515625" style="37" customWidth="1"/>
    <col min="1791" max="1791" width="17.85546875" style="37" customWidth="1"/>
    <col min="1792" max="1792" width="20.7109375" style="37" customWidth="1"/>
    <col min="1793" max="1793" width="15.28515625" style="37" customWidth="1"/>
    <col min="1794" max="1794" width="17.42578125" style="37" customWidth="1"/>
    <col min="1795" max="1796" width="0" style="37" hidden="1" customWidth="1"/>
    <col min="1797" max="1797" width="16" style="37" customWidth="1"/>
    <col min="1798" max="1798" width="29.5703125" style="37" customWidth="1"/>
    <col min="1799" max="1799" width="26.140625" style="37" customWidth="1"/>
    <col min="1800" max="1800" width="9.140625" style="37" customWidth="1"/>
    <col min="1801" max="1801" width="15.5703125" style="37" bestFit="1" customWidth="1"/>
    <col min="1802" max="1802" width="0" style="37" hidden="1" customWidth="1"/>
    <col min="1803" max="1803" width="18.28515625" style="37" customWidth="1"/>
    <col min="1804" max="1804" width="9.85546875" style="37" customWidth="1"/>
    <col min="1805" max="1805" width="11" style="37" customWidth="1"/>
    <col min="1806" max="2038" width="9.140625" style="37"/>
    <col min="2039" max="2039" width="8" style="37" customWidth="1"/>
    <col min="2040" max="2040" width="41.7109375" style="37" customWidth="1"/>
    <col min="2041" max="2042" width="22" style="37" customWidth="1"/>
    <col min="2043" max="2043" width="18" style="37" customWidth="1"/>
    <col min="2044" max="2044" width="18.85546875" style="37" customWidth="1"/>
    <col min="2045" max="2045" width="22.42578125" style="37" customWidth="1"/>
    <col min="2046" max="2046" width="20.28515625" style="37" customWidth="1"/>
    <col min="2047" max="2047" width="17.85546875" style="37" customWidth="1"/>
    <col min="2048" max="2048" width="20.7109375" style="37" customWidth="1"/>
    <col min="2049" max="2049" width="15.28515625" style="37" customWidth="1"/>
    <col min="2050" max="2050" width="17.42578125" style="37" customWidth="1"/>
    <col min="2051" max="2052" width="0" style="37" hidden="1" customWidth="1"/>
    <col min="2053" max="2053" width="16" style="37" customWidth="1"/>
    <col min="2054" max="2054" width="29.5703125" style="37" customWidth="1"/>
    <col min="2055" max="2055" width="26.140625" style="37" customWidth="1"/>
    <col min="2056" max="2056" width="9.140625" style="37" customWidth="1"/>
    <col min="2057" max="2057" width="15.5703125" style="37" bestFit="1" customWidth="1"/>
    <col min="2058" max="2058" width="0" style="37" hidden="1" customWidth="1"/>
    <col min="2059" max="2059" width="18.28515625" style="37" customWidth="1"/>
    <col min="2060" max="2060" width="9.85546875" style="37" customWidth="1"/>
    <col min="2061" max="2061" width="11" style="37" customWidth="1"/>
    <col min="2062" max="2294" width="9.140625" style="37"/>
    <col min="2295" max="2295" width="8" style="37" customWidth="1"/>
    <col min="2296" max="2296" width="41.7109375" style="37" customWidth="1"/>
    <col min="2297" max="2298" width="22" style="37" customWidth="1"/>
    <col min="2299" max="2299" width="18" style="37" customWidth="1"/>
    <col min="2300" max="2300" width="18.85546875" style="37" customWidth="1"/>
    <col min="2301" max="2301" width="22.42578125" style="37" customWidth="1"/>
    <col min="2302" max="2302" width="20.28515625" style="37" customWidth="1"/>
    <col min="2303" max="2303" width="17.85546875" style="37" customWidth="1"/>
    <col min="2304" max="2304" width="20.7109375" style="37" customWidth="1"/>
    <col min="2305" max="2305" width="15.28515625" style="37" customWidth="1"/>
    <col min="2306" max="2306" width="17.42578125" style="37" customWidth="1"/>
    <col min="2307" max="2308" width="0" style="37" hidden="1" customWidth="1"/>
    <col min="2309" max="2309" width="16" style="37" customWidth="1"/>
    <col min="2310" max="2310" width="29.5703125" style="37" customWidth="1"/>
    <col min="2311" max="2311" width="26.140625" style="37" customWidth="1"/>
    <col min="2312" max="2312" width="9.140625" style="37" customWidth="1"/>
    <col min="2313" max="2313" width="15.5703125" style="37" bestFit="1" customWidth="1"/>
    <col min="2314" max="2314" width="0" style="37" hidden="1" customWidth="1"/>
    <col min="2315" max="2315" width="18.28515625" style="37" customWidth="1"/>
    <col min="2316" max="2316" width="9.85546875" style="37" customWidth="1"/>
    <col min="2317" max="2317" width="11" style="37" customWidth="1"/>
    <col min="2318" max="2550" width="9.140625" style="37"/>
    <col min="2551" max="2551" width="8" style="37" customWidth="1"/>
    <col min="2552" max="2552" width="41.7109375" style="37" customWidth="1"/>
    <col min="2553" max="2554" width="22" style="37" customWidth="1"/>
    <col min="2555" max="2555" width="18" style="37" customWidth="1"/>
    <col min="2556" max="2556" width="18.85546875" style="37" customWidth="1"/>
    <col min="2557" max="2557" width="22.42578125" style="37" customWidth="1"/>
    <col min="2558" max="2558" width="20.28515625" style="37" customWidth="1"/>
    <col min="2559" max="2559" width="17.85546875" style="37" customWidth="1"/>
    <col min="2560" max="2560" width="20.7109375" style="37" customWidth="1"/>
    <col min="2561" max="2561" width="15.28515625" style="37" customWidth="1"/>
    <col min="2562" max="2562" width="17.42578125" style="37" customWidth="1"/>
    <col min="2563" max="2564" width="0" style="37" hidden="1" customWidth="1"/>
    <col min="2565" max="2565" width="16" style="37" customWidth="1"/>
    <col min="2566" max="2566" width="29.5703125" style="37" customWidth="1"/>
    <col min="2567" max="2567" width="26.140625" style="37" customWidth="1"/>
    <col min="2568" max="2568" width="9.140625" style="37" customWidth="1"/>
    <col min="2569" max="2569" width="15.5703125" style="37" bestFit="1" customWidth="1"/>
    <col min="2570" max="2570" width="0" style="37" hidden="1" customWidth="1"/>
    <col min="2571" max="2571" width="18.28515625" style="37" customWidth="1"/>
    <col min="2572" max="2572" width="9.85546875" style="37" customWidth="1"/>
    <col min="2573" max="2573" width="11" style="37" customWidth="1"/>
    <col min="2574" max="2806" width="9.140625" style="37"/>
    <col min="2807" max="2807" width="8" style="37" customWidth="1"/>
    <col min="2808" max="2808" width="41.7109375" style="37" customWidth="1"/>
    <col min="2809" max="2810" width="22" style="37" customWidth="1"/>
    <col min="2811" max="2811" width="18" style="37" customWidth="1"/>
    <col min="2812" max="2812" width="18.85546875" style="37" customWidth="1"/>
    <col min="2813" max="2813" width="22.42578125" style="37" customWidth="1"/>
    <col min="2814" max="2814" width="20.28515625" style="37" customWidth="1"/>
    <col min="2815" max="2815" width="17.85546875" style="37" customWidth="1"/>
    <col min="2816" max="2816" width="20.7109375" style="37" customWidth="1"/>
    <col min="2817" max="2817" width="15.28515625" style="37" customWidth="1"/>
    <col min="2818" max="2818" width="17.42578125" style="37" customWidth="1"/>
    <col min="2819" max="2820" width="0" style="37" hidden="1" customWidth="1"/>
    <col min="2821" max="2821" width="16" style="37" customWidth="1"/>
    <col min="2822" max="2822" width="29.5703125" style="37" customWidth="1"/>
    <col min="2823" max="2823" width="26.140625" style="37" customWidth="1"/>
    <col min="2824" max="2824" width="9.140625" style="37" customWidth="1"/>
    <col min="2825" max="2825" width="15.5703125" style="37" bestFit="1" customWidth="1"/>
    <col min="2826" max="2826" width="0" style="37" hidden="1" customWidth="1"/>
    <col min="2827" max="2827" width="18.28515625" style="37" customWidth="1"/>
    <col min="2828" max="2828" width="9.85546875" style="37" customWidth="1"/>
    <col min="2829" max="2829" width="11" style="37" customWidth="1"/>
    <col min="2830" max="3062" width="9.140625" style="37"/>
    <col min="3063" max="3063" width="8" style="37" customWidth="1"/>
    <col min="3064" max="3064" width="41.7109375" style="37" customWidth="1"/>
    <col min="3065" max="3066" width="22" style="37" customWidth="1"/>
    <col min="3067" max="3067" width="18" style="37" customWidth="1"/>
    <col min="3068" max="3068" width="18.85546875" style="37" customWidth="1"/>
    <col min="3069" max="3069" width="22.42578125" style="37" customWidth="1"/>
    <col min="3070" max="3070" width="20.28515625" style="37" customWidth="1"/>
    <col min="3071" max="3071" width="17.85546875" style="37" customWidth="1"/>
    <col min="3072" max="3072" width="20.7109375" style="37" customWidth="1"/>
    <col min="3073" max="3073" width="15.28515625" style="37" customWidth="1"/>
    <col min="3074" max="3074" width="17.42578125" style="37" customWidth="1"/>
    <col min="3075" max="3076" width="0" style="37" hidden="1" customWidth="1"/>
    <col min="3077" max="3077" width="16" style="37" customWidth="1"/>
    <col min="3078" max="3078" width="29.5703125" style="37" customWidth="1"/>
    <col min="3079" max="3079" width="26.140625" style="37" customWidth="1"/>
    <col min="3080" max="3080" width="9.140625" style="37" customWidth="1"/>
    <col min="3081" max="3081" width="15.5703125" style="37" bestFit="1" customWidth="1"/>
    <col min="3082" max="3082" width="0" style="37" hidden="1" customWidth="1"/>
    <col min="3083" max="3083" width="18.28515625" style="37" customWidth="1"/>
    <col min="3084" max="3084" width="9.85546875" style="37" customWidth="1"/>
    <col min="3085" max="3085" width="11" style="37" customWidth="1"/>
    <col min="3086" max="3318" width="9.140625" style="37"/>
    <col min="3319" max="3319" width="8" style="37" customWidth="1"/>
    <col min="3320" max="3320" width="41.7109375" style="37" customWidth="1"/>
    <col min="3321" max="3322" width="22" style="37" customWidth="1"/>
    <col min="3323" max="3323" width="18" style="37" customWidth="1"/>
    <col min="3324" max="3324" width="18.85546875" style="37" customWidth="1"/>
    <col min="3325" max="3325" width="22.42578125" style="37" customWidth="1"/>
    <col min="3326" max="3326" width="20.28515625" style="37" customWidth="1"/>
    <col min="3327" max="3327" width="17.85546875" style="37" customWidth="1"/>
    <col min="3328" max="3328" width="20.7109375" style="37" customWidth="1"/>
    <col min="3329" max="3329" width="15.28515625" style="37" customWidth="1"/>
    <col min="3330" max="3330" width="17.42578125" style="37" customWidth="1"/>
    <col min="3331" max="3332" width="0" style="37" hidden="1" customWidth="1"/>
    <col min="3333" max="3333" width="16" style="37" customWidth="1"/>
    <col min="3334" max="3334" width="29.5703125" style="37" customWidth="1"/>
    <col min="3335" max="3335" width="26.140625" style="37" customWidth="1"/>
    <col min="3336" max="3336" width="9.140625" style="37" customWidth="1"/>
    <col min="3337" max="3337" width="15.5703125" style="37" bestFit="1" customWidth="1"/>
    <col min="3338" max="3338" width="0" style="37" hidden="1" customWidth="1"/>
    <col min="3339" max="3339" width="18.28515625" style="37" customWidth="1"/>
    <col min="3340" max="3340" width="9.85546875" style="37" customWidth="1"/>
    <col min="3341" max="3341" width="11" style="37" customWidth="1"/>
    <col min="3342" max="3574" width="9.140625" style="37"/>
    <col min="3575" max="3575" width="8" style="37" customWidth="1"/>
    <col min="3576" max="3576" width="41.7109375" style="37" customWidth="1"/>
    <col min="3577" max="3578" width="22" style="37" customWidth="1"/>
    <col min="3579" max="3579" width="18" style="37" customWidth="1"/>
    <col min="3580" max="3580" width="18.85546875" style="37" customWidth="1"/>
    <col min="3581" max="3581" width="22.42578125" style="37" customWidth="1"/>
    <col min="3582" max="3582" width="20.28515625" style="37" customWidth="1"/>
    <col min="3583" max="3583" width="17.85546875" style="37" customWidth="1"/>
    <col min="3584" max="3584" width="20.7109375" style="37" customWidth="1"/>
    <col min="3585" max="3585" width="15.28515625" style="37" customWidth="1"/>
    <col min="3586" max="3586" width="17.42578125" style="37" customWidth="1"/>
    <col min="3587" max="3588" width="0" style="37" hidden="1" customWidth="1"/>
    <col min="3589" max="3589" width="16" style="37" customWidth="1"/>
    <col min="3590" max="3590" width="29.5703125" style="37" customWidth="1"/>
    <col min="3591" max="3591" width="26.140625" style="37" customWidth="1"/>
    <col min="3592" max="3592" width="9.140625" style="37" customWidth="1"/>
    <col min="3593" max="3593" width="15.5703125" style="37" bestFit="1" customWidth="1"/>
    <col min="3594" max="3594" width="0" style="37" hidden="1" customWidth="1"/>
    <col min="3595" max="3595" width="18.28515625" style="37" customWidth="1"/>
    <col min="3596" max="3596" width="9.85546875" style="37" customWidth="1"/>
    <col min="3597" max="3597" width="11" style="37" customWidth="1"/>
    <col min="3598" max="3830" width="9.140625" style="37"/>
    <col min="3831" max="3831" width="8" style="37" customWidth="1"/>
    <col min="3832" max="3832" width="41.7109375" style="37" customWidth="1"/>
    <col min="3833" max="3834" width="22" style="37" customWidth="1"/>
    <col min="3835" max="3835" width="18" style="37" customWidth="1"/>
    <col min="3836" max="3836" width="18.85546875" style="37" customWidth="1"/>
    <col min="3837" max="3837" width="22.42578125" style="37" customWidth="1"/>
    <col min="3838" max="3838" width="20.28515625" style="37" customWidth="1"/>
    <col min="3839" max="3839" width="17.85546875" style="37" customWidth="1"/>
    <col min="3840" max="3840" width="20.7109375" style="37" customWidth="1"/>
    <col min="3841" max="3841" width="15.28515625" style="37" customWidth="1"/>
    <col min="3842" max="3842" width="17.42578125" style="37" customWidth="1"/>
    <col min="3843" max="3844" width="0" style="37" hidden="1" customWidth="1"/>
    <col min="3845" max="3845" width="16" style="37" customWidth="1"/>
    <col min="3846" max="3846" width="29.5703125" style="37" customWidth="1"/>
    <col min="3847" max="3847" width="26.140625" style="37" customWidth="1"/>
    <col min="3848" max="3848" width="9.140625" style="37" customWidth="1"/>
    <col min="3849" max="3849" width="15.5703125" style="37" bestFit="1" customWidth="1"/>
    <col min="3850" max="3850" width="0" style="37" hidden="1" customWidth="1"/>
    <col min="3851" max="3851" width="18.28515625" style="37" customWidth="1"/>
    <col min="3852" max="3852" width="9.85546875" style="37" customWidth="1"/>
    <col min="3853" max="3853" width="11" style="37" customWidth="1"/>
    <col min="3854" max="4086" width="9.140625" style="37"/>
    <col min="4087" max="4087" width="8" style="37" customWidth="1"/>
    <col min="4088" max="4088" width="41.7109375" style="37" customWidth="1"/>
    <col min="4089" max="4090" width="22" style="37" customWidth="1"/>
    <col min="4091" max="4091" width="18" style="37" customWidth="1"/>
    <col min="4092" max="4092" width="18.85546875" style="37" customWidth="1"/>
    <col min="4093" max="4093" width="22.42578125" style="37" customWidth="1"/>
    <col min="4094" max="4094" width="20.28515625" style="37" customWidth="1"/>
    <col min="4095" max="4095" width="17.85546875" style="37" customWidth="1"/>
    <col min="4096" max="4096" width="20.7109375" style="37" customWidth="1"/>
    <col min="4097" max="4097" width="15.28515625" style="37" customWidth="1"/>
    <col min="4098" max="4098" width="17.42578125" style="37" customWidth="1"/>
    <col min="4099" max="4100" width="0" style="37" hidden="1" customWidth="1"/>
    <col min="4101" max="4101" width="16" style="37" customWidth="1"/>
    <col min="4102" max="4102" width="29.5703125" style="37" customWidth="1"/>
    <col min="4103" max="4103" width="26.140625" style="37" customWidth="1"/>
    <col min="4104" max="4104" width="9.140625" style="37" customWidth="1"/>
    <col min="4105" max="4105" width="15.5703125" style="37" bestFit="1" customWidth="1"/>
    <col min="4106" max="4106" width="0" style="37" hidden="1" customWidth="1"/>
    <col min="4107" max="4107" width="18.28515625" style="37" customWidth="1"/>
    <col min="4108" max="4108" width="9.85546875" style="37" customWidth="1"/>
    <col min="4109" max="4109" width="11" style="37" customWidth="1"/>
    <col min="4110" max="4342" width="9.140625" style="37"/>
    <col min="4343" max="4343" width="8" style="37" customWidth="1"/>
    <col min="4344" max="4344" width="41.7109375" style="37" customWidth="1"/>
    <col min="4345" max="4346" width="22" style="37" customWidth="1"/>
    <col min="4347" max="4347" width="18" style="37" customWidth="1"/>
    <col min="4348" max="4348" width="18.85546875" style="37" customWidth="1"/>
    <col min="4349" max="4349" width="22.42578125" style="37" customWidth="1"/>
    <col min="4350" max="4350" width="20.28515625" style="37" customWidth="1"/>
    <col min="4351" max="4351" width="17.85546875" style="37" customWidth="1"/>
    <col min="4352" max="4352" width="20.7109375" style="37" customWidth="1"/>
    <col min="4353" max="4353" width="15.28515625" style="37" customWidth="1"/>
    <col min="4354" max="4354" width="17.42578125" style="37" customWidth="1"/>
    <col min="4355" max="4356" width="0" style="37" hidden="1" customWidth="1"/>
    <col min="4357" max="4357" width="16" style="37" customWidth="1"/>
    <col min="4358" max="4358" width="29.5703125" style="37" customWidth="1"/>
    <col min="4359" max="4359" width="26.140625" style="37" customWidth="1"/>
    <col min="4360" max="4360" width="9.140625" style="37" customWidth="1"/>
    <col min="4361" max="4361" width="15.5703125" style="37" bestFit="1" customWidth="1"/>
    <col min="4362" max="4362" width="0" style="37" hidden="1" customWidth="1"/>
    <col min="4363" max="4363" width="18.28515625" style="37" customWidth="1"/>
    <col min="4364" max="4364" width="9.85546875" style="37" customWidth="1"/>
    <col min="4365" max="4365" width="11" style="37" customWidth="1"/>
    <col min="4366" max="4598" width="9.140625" style="37"/>
    <col min="4599" max="4599" width="8" style="37" customWidth="1"/>
    <col min="4600" max="4600" width="41.7109375" style="37" customWidth="1"/>
    <col min="4601" max="4602" width="22" style="37" customWidth="1"/>
    <col min="4603" max="4603" width="18" style="37" customWidth="1"/>
    <col min="4604" max="4604" width="18.85546875" style="37" customWidth="1"/>
    <col min="4605" max="4605" width="22.42578125" style="37" customWidth="1"/>
    <col min="4606" max="4606" width="20.28515625" style="37" customWidth="1"/>
    <col min="4607" max="4607" width="17.85546875" style="37" customWidth="1"/>
    <col min="4608" max="4608" width="20.7109375" style="37" customWidth="1"/>
    <col min="4609" max="4609" width="15.28515625" style="37" customWidth="1"/>
    <col min="4610" max="4610" width="17.42578125" style="37" customWidth="1"/>
    <col min="4611" max="4612" width="0" style="37" hidden="1" customWidth="1"/>
    <col min="4613" max="4613" width="16" style="37" customWidth="1"/>
    <col min="4614" max="4614" width="29.5703125" style="37" customWidth="1"/>
    <col min="4615" max="4615" width="26.140625" style="37" customWidth="1"/>
    <col min="4616" max="4616" width="9.140625" style="37" customWidth="1"/>
    <col min="4617" max="4617" width="15.5703125" style="37" bestFit="1" customWidth="1"/>
    <col min="4618" max="4618" width="0" style="37" hidden="1" customWidth="1"/>
    <col min="4619" max="4619" width="18.28515625" style="37" customWidth="1"/>
    <col min="4620" max="4620" width="9.85546875" style="37" customWidth="1"/>
    <col min="4621" max="4621" width="11" style="37" customWidth="1"/>
    <col min="4622" max="4854" width="9.140625" style="37"/>
    <col min="4855" max="4855" width="8" style="37" customWidth="1"/>
    <col min="4856" max="4856" width="41.7109375" style="37" customWidth="1"/>
    <col min="4857" max="4858" width="22" style="37" customWidth="1"/>
    <col min="4859" max="4859" width="18" style="37" customWidth="1"/>
    <col min="4860" max="4860" width="18.85546875" style="37" customWidth="1"/>
    <col min="4861" max="4861" width="22.42578125" style="37" customWidth="1"/>
    <col min="4862" max="4862" width="20.28515625" style="37" customWidth="1"/>
    <col min="4863" max="4863" width="17.85546875" style="37" customWidth="1"/>
    <col min="4864" max="4864" width="20.7109375" style="37" customWidth="1"/>
    <col min="4865" max="4865" width="15.28515625" style="37" customWidth="1"/>
    <col min="4866" max="4866" width="17.42578125" style="37" customWidth="1"/>
    <col min="4867" max="4868" width="0" style="37" hidden="1" customWidth="1"/>
    <col min="4869" max="4869" width="16" style="37" customWidth="1"/>
    <col min="4870" max="4870" width="29.5703125" style="37" customWidth="1"/>
    <col min="4871" max="4871" width="26.140625" style="37" customWidth="1"/>
    <col min="4872" max="4872" width="9.140625" style="37" customWidth="1"/>
    <col min="4873" max="4873" width="15.5703125" style="37" bestFit="1" customWidth="1"/>
    <col min="4874" max="4874" width="0" style="37" hidden="1" customWidth="1"/>
    <col min="4875" max="4875" width="18.28515625" style="37" customWidth="1"/>
    <col min="4876" max="4876" width="9.85546875" style="37" customWidth="1"/>
    <col min="4877" max="4877" width="11" style="37" customWidth="1"/>
    <col min="4878" max="5110" width="9.140625" style="37"/>
    <col min="5111" max="5111" width="8" style="37" customWidth="1"/>
    <col min="5112" max="5112" width="41.7109375" style="37" customWidth="1"/>
    <col min="5113" max="5114" width="22" style="37" customWidth="1"/>
    <col min="5115" max="5115" width="18" style="37" customWidth="1"/>
    <col min="5116" max="5116" width="18.85546875" style="37" customWidth="1"/>
    <col min="5117" max="5117" width="22.42578125" style="37" customWidth="1"/>
    <col min="5118" max="5118" width="20.28515625" style="37" customWidth="1"/>
    <col min="5119" max="5119" width="17.85546875" style="37" customWidth="1"/>
    <col min="5120" max="5120" width="20.7109375" style="37" customWidth="1"/>
    <col min="5121" max="5121" width="15.28515625" style="37" customWidth="1"/>
    <col min="5122" max="5122" width="17.42578125" style="37" customWidth="1"/>
    <col min="5123" max="5124" width="0" style="37" hidden="1" customWidth="1"/>
    <col min="5125" max="5125" width="16" style="37" customWidth="1"/>
    <col min="5126" max="5126" width="29.5703125" style="37" customWidth="1"/>
    <col min="5127" max="5127" width="26.140625" style="37" customWidth="1"/>
    <col min="5128" max="5128" width="9.140625" style="37" customWidth="1"/>
    <col min="5129" max="5129" width="15.5703125" style="37" bestFit="1" customWidth="1"/>
    <col min="5130" max="5130" width="0" style="37" hidden="1" customWidth="1"/>
    <col min="5131" max="5131" width="18.28515625" style="37" customWidth="1"/>
    <col min="5132" max="5132" width="9.85546875" style="37" customWidth="1"/>
    <col min="5133" max="5133" width="11" style="37" customWidth="1"/>
    <col min="5134" max="5366" width="9.140625" style="37"/>
    <col min="5367" max="5367" width="8" style="37" customWidth="1"/>
    <col min="5368" max="5368" width="41.7109375" style="37" customWidth="1"/>
    <col min="5369" max="5370" width="22" style="37" customWidth="1"/>
    <col min="5371" max="5371" width="18" style="37" customWidth="1"/>
    <col min="5372" max="5372" width="18.85546875" style="37" customWidth="1"/>
    <col min="5373" max="5373" width="22.42578125" style="37" customWidth="1"/>
    <col min="5374" max="5374" width="20.28515625" style="37" customWidth="1"/>
    <col min="5375" max="5375" width="17.85546875" style="37" customWidth="1"/>
    <col min="5376" max="5376" width="20.7109375" style="37" customWidth="1"/>
    <col min="5377" max="5377" width="15.28515625" style="37" customWidth="1"/>
    <col min="5378" max="5378" width="17.42578125" style="37" customWidth="1"/>
    <col min="5379" max="5380" width="0" style="37" hidden="1" customWidth="1"/>
    <col min="5381" max="5381" width="16" style="37" customWidth="1"/>
    <col min="5382" max="5382" width="29.5703125" style="37" customWidth="1"/>
    <col min="5383" max="5383" width="26.140625" style="37" customWidth="1"/>
    <col min="5384" max="5384" width="9.140625" style="37" customWidth="1"/>
    <col min="5385" max="5385" width="15.5703125" style="37" bestFit="1" customWidth="1"/>
    <col min="5386" max="5386" width="0" style="37" hidden="1" customWidth="1"/>
    <col min="5387" max="5387" width="18.28515625" style="37" customWidth="1"/>
    <col min="5388" max="5388" width="9.85546875" style="37" customWidth="1"/>
    <col min="5389" max="5389" width="11" style="37" customWidth="1"/>
    <col min="5390" max="5622" width="9.140625" style="37"/>
    <col min="5623" max="5623" width="8" style="37" customWidth="1"/>
    <col min="5624" max="5624" width="41.7109375" style="37" customWidth="1"/>
    <col min="5625" max="5626" width="22" style="37" customWidth="1"/>
    <col min="5627" max="5627" width="18" style="37" customWidth="1"/>
    <col min="5628" max="5628" width="18.85546875" style="37" customWidth="1"/>
    <col min="5629" max="5629" width="22.42578125" style="37" customWidth="1"/>
    <col min="5630" max="5630" width="20.28515625" style="37" customWidth="1"/>
    <col min="5631" max="5631" width="17.85546875" style="37" customWidth="1"/>
    <col min="5632" max="5632" width="20.7109375" style="37" customWidth="1"/>
    <col min="5633" max="5633" width="15.28515625" style="37" customWidth="1"/>
    <col min="5634" max="5634" width="17.42578125" style="37" customWidth="1"/>
    <col min="5635" max="5636" width="0" style="37" hidden="1" customWidth="1"/>
    <col min="5637" max="5637" width="16" style="37" customWidth="1"/>
    <col min="5638" max="5638" width="29.5703125" style="37" customWidth="1"/>
    <col min="5639" max="5639" width="26.140625" style="37" customWidth="1"/>
    <col min="5640" max="5640" width="9.140625" style="37" customWidth="1"/>
    <col min="5641" max="5641" width="15.5703125" style="37" bestFit="1" customWidth="1"/>
    <col min="5642" max="5642" width="0" style="37" hidden="1" customWidth="1"/>
    <col min="5643" max="5643" width="18.28515625" style="37" customWidth="1"/>
    <col min="5644" max="5644" width="9.85546875" style="37" customWidth="1"/>
    <col min="5645" max="5645" width="11" style="37" customWidth="1"/>
    <col min="5646" max="5878" width="9.140625" style="37"/>
    <col min="5879" max="5879" width="8" style="37" customWidth="1"/>
    <col min="5880" max="5880" width="41.7109375" style="37" customWidth="1"/>
    <col min="5881" max="5882" width="22" style="37" customWidth="1"/>
    <col min="5883" max="5883" width="18" style="37" customWidth="1"/>
    <col min="5884" max="5884" width="18.85546875" style="37" customWidth="1"/>
    <col min="5885" max="5885" width="22.42578125" style="37" customWidth="1"/>
    <col min="5886" max="5886" width="20.28515625" style="37" customWidth="1"/>
    <col min="5887" max="5887" width="17.85546875" style="37" customWidth="1"/>
    <col min="5888" max="5888" width="20.7109375" style="37" customWidth="1"/>
    <col min="5889" max="5889" width="15.28515625" style="37" customWidth="1"/>
    <col min="5890" max="5890" width="17.42578125" style="37" customWidth="1"/>
    <col min="5891" max="5892" width="0" style="37" hidden="1" customWidth="1"/>
    <col min="5893" max="5893" width="16" style="37" customWidth="1"/>
    <col min="5894" max="5894" width="29.5703125" style="37" customWidth="1"/>
    <col min="5895" max="5895" width="26.140625" style="37" customWidth="1"/>
    <col min="5896" max="5896" width="9.140625" style="37" customWidth="1"/>
    <col min="5897" max="5897" width="15.5703125" style="37" bestFit="1" customWidth="1"/>
    <col min="5898" max="5898" width="0" style="37" hidden="1" customWidth="1"/>
    <col min="5899" max="5899" width="18.28515625" style="37" customWidth="1"/>
    <col min="5900" max="5900" width="9.85546875" style="37" customWidth="1"/>
    <col min="5901" max="5901" width="11" style="37" customWidth="1"/>
    <col min="5902" max="6134" width="9.140625" style="37"/>
    <col min="6135" max="6135" width="8" style="37" customWidth="1"/>
    <col min="6136" max="6136" width="41.7109375" style="37" customWidth="1"/>
    <col min="6137" max="6138" width="22" style="37" customWidth="1"/>
    <col min="6139" max="6139" width="18" style="37" customWidth="1"/>
    <col min="6140" max="6140" width="18.85546875" style="37" customWidth="1"/>
    <col min="6141" max="6141" width="22.42578125" style="37" customWidth="1"/>
    <col min="6142" max="6142" width="20.28515625" style="37" customWidth="1"/>
    <col min="6143" max="6143" width="17.85546875" style="37" customWidth="1"/>
    <col min="6144" max="6144" width="20.7109375" style="37" customWidth="1"/>
    <col min="6145" max="6145" width="15.28515625" style="37" customWidth="1"/>
    <col min="6146" max="6146" width="17.42578125" style="37" customWidth="1"/>
    <col min="6147" max="6148" width="0" style="37" hidden="1" customWidth="1"/>
    <col min="6149" max="6149" width="16" style="37" customWidth="1"/>
    <col min="6150" max="6150" width="29.5703125" style="37" customWidth="1"/>
    <col min="6151" max="6151" width="26.140625" style="37" customWidth="1"/>
    <col min="6152" max="6152" width="9.140625" style="37" customWidth="1"/>
    <col min="6153" max="6153" width="15.5703125" style="37" bestFit="1" customWidth="1"/>
    <col min="6154" max="6154" width="0" style="37" hidden="1" customWidth="1"/>
    <col min="6155" max="6155" width="18.28515625" style="37" customWidth="1"/>
    <col min="6156" max="6156" width="9.85546875" style="37" customWidth="1"/>
    <col min="6157" max="6157" width="11" style="37" customWidth="1"/>
    <col min="6158" max="6390" width="9.140625" style="37"/>
    <col min="6391" max="6391" width="8" style="37" customWidth="1"/>
    <col min="6392" max="6392" width="41.7109375" style="37" customWidth="1"/>
    <col min="6393" max="6394" width="22" style="37" customWidth="1"/>
    <col min="6395" max="6395" width="18" style="37" customWidth="1"/>
    <col min="6396" max="6396" width="18.85546875" style="37" customWidth="1"/>
    <col min="6397" max="6397" width="22.42578125" style="37" customWidth="1"/>
    <col min="6398" max="6398" width="20.28515625" style="37" customWidth="1"/>
    <col min="6399" max="6399" width="17.85546875" style="37" customWidth="1"/>
    <col min="6400" max="6400" width="20.7109375" style="37" customWidth="1"/>
    <col min="6401" max="6401" width="15.28515625" style="37" customWidth="1"/>
    <col min="6402" max="6402" width="17.42578125" style="37" customWidth="1"/>
    <col min="6403" max="6404" width="0" style="37" hidden="1" customWidth="1"/>
    <col min="6405" max="6405" width="16" style="37" customWidth="1"/>
    <col min="6406" max="6406" width="29.5703125" style="37" customWidth="1"/>
    <col min="6407" max="6407" width="26.140625" style="37" customWidth="1"/>
    <col min="6408" max="6408" width="9.140625" style="37" customWidth="1"/>
    <col min="6409" max="6409" width="15.5703125" style="37" bestFit="1" customWidth="1"/>
    <col min="6410" max="6410" width="0" style="37" hidden="1" customWidth="1"/>
    <col min="6411" max="6411" width="18.28515625" style="37" customWidth="1"/>
    <col min="6412" max="6412" width="9.85546875" style="37" customWidth="1"/>
    <col min="6413" max="6413" width="11" style="37" customWidth="1"/>
    <col min="6414" max="6646" width="9.140625" style="37"/>
    <col min="6647" max="6647" width="8" style="37" customWidth="1"/>
    <col min="6648" max="6648" width="41.7109375" style="37" customWidth="1"/>
    <col min="6649" max="6650" width="22" style="37" customWidth="1"/>
    <col min="6651" max="6651" width="18" style="37" customWidth="1"/>
    <col min="6652" max="6652" width="18.85546875" style="37" customWidth="1"/>
    <col min="6653" max="6653" width="22.42578125" style="37" customWidth="1"/>
    <col min="6654" max="6654" width="20.28515625" style="37" customWidth="1"/>
    <col min="6655" max="6655" width="17.85546875" style="37" customWidth="1"/>
    <col min="6656" max="6656" width="20.7109375" style="37" customWidth="1"/>
    <col min="6657" max="6657" width="15.28515625" style="37" customWidth="1"/>
    <col min="6658" max="6658" width="17.42578125" style="37" customWidth="1"/>
    <col min="6659" max="6660" width="0" style="37" hidden="1" customWidth="1"/>
    <col min="6661" max="6661" width="16" style="37" customWidth="1"/>
    <col min="6662" max="6662" width="29.5703125" style="37" customWidth="1"/>
    <col min="6663" max="6663" width="26.140625" style="37" customWidth="1"/>
    <col min="6664" max="6664" width="9.140625" style="37" customWidth="1"/>
    <col min="6665" max="6665" width="15.5703125" style="37" bestFit="1" customWidth="1"/>
    <col min="6666" max="6666" width="0" style="37" hidden="1" customWidth="1"/>
    <col min="6667" max="6667" width="18.28515625" style="37" customWidth="1"/>
    <col min="6668" max="6668" width="9.85546875" style="37" customWidth="1"/>
    <col min="6669" max="6669" width="11" style="37" customWidth="1"/>
    <col min="6670" max="6902" width="9.140625" style="37"/>
    <col min="6903" max="6903" width="8" style="37" customWidth="1"/>
    <col min="6904" max="6904" width="41.7109375" style="37" customWidth="1"/>
    <col min="6905" max="6906" width="22" style="37" customWidth="1"/>
    <col min="6907" max="6907" width="18" style="37" customWidth="1"/>
    <col min="6908" max="6908" width="18.85546875" style="37" customWidth="1"/>
    <col min="6909" max="6909" width="22.42578125" style="37" customWidth="1"/>
    <col min="6910" max="6910" width="20.28515625" style="37" customWidth="1"/>
    <col min="6911" max="6911" width="17.85546875" style="37" customWidth="1"/>
    <col min="6912" max="6912" width="20.7109375" style="37" customWidth="1"/>
    <col min="6913" max="6913" width="15.28515625" style="37" customWidth="1"/>
    <col min="6914" max="6914" width="17.42578125" style="37" customWidth="1"/>
    <col min="6915" max="6916" width="0" style="37" hidden="1" customWidth="1"/>
    <col min="6917" max="6917" width="16" style="37" customWidth="1"/>
    <col min="6918" max="6918" width="29.5703125" style="37" customWidth="1"/>
    <col min="6919" max="6919" width="26.140625" style="37" customWidth="1"/>
    <col min="6920" max="6920" width="9.140625" style="37" customWidth="1"/>
    <col min="6921" max="6921" width="15.5703125" style="37" bestFit="1" customWidth="1"/>
    <col min="6922" max="6922" width="0" style="37" hidden="1" customWidth="1"/>
    <col min="6923" max="6923" width="18.28515625" style="37" customWidth="1"/>
    <col min="6924" max="6924" width="9.85546875" style="37" customWidth="1"/>
    <col min="6925" max="6925" width="11" style="37" customWidth="1"/>
    <col min="6926" max="7158" width="9.140625" style="37"/>
    <col min="7159" max="7159" width="8" style="37" customWidth="1"/>
    <col min="7160" max="7160" width="41.7109375" style="37" customWidth="1"/>
    <col min="7161" max="7162" width="22" style="37" customWidth="1"/>
    <col min="7163" max="7163" width="18" style="37" customWidth="1"/>
    <col min="7164" max="7164" width="18.85546875" style="37" customWidth="1"/>
    <col min="7165" max="7165" width="22.42578125" style="37" customWidth="1"/>
    <col min="7166" max="7166" width="20.28515625" style="37" customWidth="1"/>
    <col min="7167" max="7167" width="17.85546875" style="37" customWidth="1"/>
    <col min="7168" max="7168" width="20.7109375" style="37" customWidth="1"/>
    <col min="7169" max="7169" width="15.28515625" style="37" customWidth="1"/>
    <col min="7170" max="7170" width="17.42578125" style="37" customWidth="1"/>
    <col min="7171" max="7172" width="0" style="37" hidden="1" customWidth="1"/>
    <col min="7173" max="7173" width="16" style="37" customWidth="1"/>
    <col min="7174" max="7174" width="29.5703125" style="37" customWidth="1"/>
    <col min="7175" max="7175" width="26.140625" style="37" customWidth="1"/>
    <col min="7176" max="7176" width="9.140625" style="37" customWidth="1"/>
    <col min="7177" max="7177" width="15.5703125" style="37" bestFit="1" customWidth="1"/>
    <col min="7178" max="7178" width="0" style="37" hidden="1" customWidth="1"/>
    <col min="7179" max="7179" width="18.28515625" style="37" customWidth="1"/>
    <col min="7180" max="7180" width="9.85546875" style="37" customWidth="1"/>
    <col min="7181" max="7181" width="11" style="37" customWidth="1"/>
    <col min="7182" max="7414" width="9.140625" style="37"/>
    <col min="7415" max="7415" width="8" style="37" customWidth="1"/>
    <col min="7416" max="7416" width="41.7109375" style="37" customWidth="1"/>
    <col min="7417" max="7418" width="22" style="37" customWidth="1"/>
    <col min="7419" max="7419" width="18" style="37" customWidth="1"/>
    <col min="7420" max="7420" width="18.85546875" style="37" customWidth="1"/>
    <col min="7421" max="7421" width="22.42578125" style="37" customWidth="1"/>
    <col min="7422" max="7422" width="20.28515625" style="37" customWidth="1"/>
    <col min="7423" max="7423" width="17.85546875" style="37" customWidth="1"/>
    <col min="7424" max="7424" width="20.7109375" style="37" customWidth="1"/>
    <col min="7425" max="7425" width="15.28515625" style="37" customWidth="1"/>
    <col min="7426" max="7426" width="17.42578125" style="37" customWidth="1"/>
    <col min="7427" max="7428" width="0" style="37" hidden="1" customWidth="1"/>
    <col min="7429" max="7429" width="16" style="37" customWidth="1"/>
    <col min="7430" max="7430" width="29.5703125" style="37" customWidth="1"/>
    <col min="7431" max="7431" width="26.140625" style="37" customWidth="1"/>
    <col min="7432" max="7432" width="9.140625" style="37" customWidth="1"/>
    <col min="7433" max="7433" width="15.5703125" style="37" bestFit="1" customWidth="1"/>
    <col min="7434" max="7434" width="0" style="37" hidden="1" customWidth="1"/>
    <col min="7435" max="7435" width="18.28515625" style="37" customWidth="1"/>
    <col min="7436" max="7436" width="9.85546875" style="37" customWidth="1"/>
    <col min="7437" max="7437" width="11" style="37" customWidth="1"/>
    <col min="7438" max="7670" width="9.140625" style="37"/>
    <col min="7671" max="7671" width="8" style="37" customWidth="1"/>
    <col min="7672" max="7672" width="41.7109375" style="37" customWidth="1"/>
    <col min="7673" max="7674" width="22" style="37" customWidth="1"/>
    <col min="7675" max="7675" width="18" style="37" customWidth="1"/>
    <col min="7676" max="7676" width="18.85546875" style="37" customWidth="1"/>
    <col min="7677" max="7677" width="22.42578125" style="37" customWidth="1"/>
    <col min="7678" max="7678" width="20.28515625" style="37" customWidth="1"/>
    <col min="7679" max="7679" width="17.85546875" style="37" customWidth="1"/>
    <col min="7680" max="7680" width="20.7109375" style="37" customWidth="1"/>
    <col min="7681" max="7681" width="15.28515625" style="37" customWidth="1"/>
    <col min="7682" max="7682" width="17.42578125" style="37" customWidth="1"/>
    <col min="7683" max="7684" width="0" style="37" hidden="1" customWidth="1"/>
    <col min="7685" max="7685" width="16" style="37" customWidth="1"/>
    <col min="7686" max="7686" width="29.5703125" style="37" customWidth="1"/>
    <col min="7687" max="7687" width="26.140625" style="37" customWidth="1"/>
    <col min="7688" max="7688" width="9.140625" style="37" customWidth="1"/>
    <col min="7689" max="7689" width="15.5703125" style="37" bestFit="1" customWidth="1"/>
    <col min="7690" max="7690" width="0" style="37" hidden="1" customWidth="1"/>
    <col min="7691" max="7691" width="18.28515625" style="37" customWidth="1"/>
    <col min="7692" max="7692" width="9.85546875" style="37" customWidth="1"/>
    <col min="7693" max="7693" width="11" style="37" customWidth="1"/>
    <col min="7694" max="7926" width="9.140625" style="37"/>
    <col min="7927" max="7927" width="8" style="37" customWidth="1"/>
    <col min="7928" max="7928" width="41.7109375" style="37" customWidth="1"/>
    <col min="7929" max="7930" width="22" style="37" customWidth="1"/>
    <col min="7931" max="7931" width="18" style="37" customWidth="1"/>
    <col min="7932" max="7932" width="18.85546875" style="37" customWidth="1"/>
    <col min="7933" max="7933" width="22.42578125" style="37" customWidth="1"/>
    <col min="7934" max="7934" width="20.28515625" style="37" customWidth="1"/>
    <col min="7935" max="7935" width="17.85546875" style="37" customWidth="1"/>
    <col min="7936" max="7936" width="20.7109375" style="37" customWidth="1"/>
    <col min="7937" max="7937" width="15.28515625" style="37" customWidth="1"/>
    <col min="7938" max="7938" width="17.42578125" style="37" customWidth="1"/>
    <col min="7939" max="7940" width="0" style="37" hidden="1" customWidth="1"/>
    <col min="7941" max="7941" width="16" style="37" customWidth="1"/>
    <col min="7942" max="7942" width="29.5703125" style="37" customWidth="1"/>
    <col min="7943" max="7943" width="26.140625" style="37" customWidth="1"/>
    <col min="7944" max="7944" width="9.140625" style="37" customWidth="1"/>
    <col min="7945" max="7945" width="15.5703125" style="37" bestFit="1" customWidth="1"/>
    <col min="7946" max="7946" width="0" style="37" hidden="1" customWidth="1"/>
    <col min="7947" max="7947" width="18.28515625" style="37" customWidth="1"/>
    <col min="7948" max="7948" width="9.85546875" style="37" customWidth="1"/>
    <col min="7949" max="7949" width="11" style="37" customWidth="1"/>
    <col min="7950" max="8182" width="9.140625" style="37"/>
    <col min="8183" max="8183" width="8" style="37" customWidth="1"/>
    <col min="8184" max="8184" width="41.7109375" style="37" customWidth="1"/>
    <col min="8185" max="8186" width="22" style="37" customWidth="1"/>
    <col min="8187" max="8187" width="18" style="37" customWidth="1"/>
    <col min="8188" max="8188" width="18.85546875" style="37" customWidth="1"/>
    <col min="8189" max="8189" width="22.42578125" style="37" customWidth="1"/>
    <col min="8190" max="8190" width="20.28515625" style="37" customWidth="1"/>
    <col min="8191" max="8191" width="17.85546875" style="37" customWidth="1"/>
    <col min="8192" max="8192" width="20.7109375" style="37" customWidth="1"/>
    <col min="8193" max="8193" width="15.28515625" style="37" customWidth="1"/>
    <col min="8194" max="8194" width="17.42578125" style="37" customWidth="1"/>
    <col min="8195" max="8196" width="0" style="37" hidden="1" customWidth="1"/>
    <col min="8197" max="8197" width="16" style="37" customWidth="1"/>
    <col min="8198" max="8198" width="29.5703125" style="37" customWidth="1"/>
    <col min="8199" max="8199" width="26.140625" style="37" customWidth="1"/>
    <col min="8200" max="8200" width="9.140625" style="37" customWidth="1"/>
    <col min="8201" max="8201" width="15.5703125" style="37" bestFit="1" customWidth="1"/>
    <col min="8202" max="8202" width="0" style="37" hidden="1" customWidth="1"/>
    <col min="8203" max="8203" width="18.28515625" style="37" customWidth="1"/>
    <col min="8204" max="8204" width="9.85546875" style="37" customWidth="1"/>
    <col min="8205" max="8205" width="11" style="37" customWidth="1"/>
    <col min="8206" max="8438" width="9.140625" style="37"/>
    <col min="8439" max="8439" width="8" style="37" customWidth="1"/>
    <col min="8440" max="8440" width="41.7109375" style="37" customWidth="1"/>
    <col min="8441" max="8442" width="22" style="37" customWidth="1"/>
    <col min="8443" max="8443" width="18" style="37" customWidth="1"/>
    <col min="8444" max="8444" width="18.85546875" style="37" customWidth="1"/>
    <col min="8445" max="8445" width="22.42578125" style="37" customWidth="1"/>
    <col min="8446" max="8446" width="20.28515625" style="37" customWidth="1"/>
    <col min="8447" max="8447" width="17.85546875" style="37" customWidth="1"/>
    <col min="8448" max="8448" width="20.7109375" style="37" customWidth="1"/>
    <col min="8449" max="8449" width="15.28515625" style="37" customWidth="1"/>
    <col min="8450" max="8450" width="17.42578125" style="37" customWidth="1"/>
    <col min="8451" max="8452" width="0" style="37" hidden="1" customWidth="1"/>
    <col min="8453" max="8453" width="16" style="37" customWidth="1"/>
    <col min="8454" max="8454" width="29.5703125" style="37" customWidth="1"/>
    <col min="8455" max="8455" width="26.140625" style="37" customWidth="1"/>
    <col min="8456" max="8456" width="9.140625" style="37" customWidth="1"/>
    <col min="8457" max="8457" width="15.5703125" style="37" bestFit="1" customWidth="1"/>
    <col min="8458" max="8458" width="0" style="37" hidden="1" customWidth="1"/>
    <col min="8459" max="8459" width="18.28515625" style="37" customWidth="1"/>
    <col min="8460" max="8460" width="9.85546875" style="37" customWidth="1"/>
    <col min="8461" max="8461" width="11" style="37" customWidth="1"/>
    <col min="8462" max="8694" width="9.140625" style="37"/>
    <col min="8695" max="8695" width="8" style="37" customWidth="1"/>
    <col min="8696" max="8696" width="41.7109375" style="37" customWidth="1"/>
    <col min="8697" max="8698" width="22" style="37" customWidth="1"/>
    <col min="8699" max="8699" width="18" style="37" customWidth="1"/>
    <col min="8700" max="8700" width="18.85546875" style="37" customWidth="1"/>
    <col min="8701" max="8701" width="22.42578125" style="37" customWidth="1"/>
    <col min="8702" max="8702" width="20.28515625" style="37" customWidth="1"/>
    <col min="8703" max="8703" width="17.85546875" style="37" customWidth="1"/>
    <col min="8704" max="8704" width="20.7109375" style="37" customWidth="1"/>
    <col min="8705" max="8705" width="15.28515625" style="37" customWidth="1"/>
    <col min="8706" max="8706" width="17.42578125" style="37" customWidth="1"/>
    <col min="8707" max="8708" width="0" style="37" hidden="1" customWidth="1"/>
    <col min="8709" max="8709" width="16" style="37" customWidth="1"/>
    <col min="8710" max="8710" width="29.5703125" style="37" customWidth="1"/>
    <col min="8711" max="8711" width="26.140625" style="37" customWidth="1"/>
    <col min="8712" max="8712" width="9.140625" style="37" customWidth="1"/>
    <col min="8713" max="8713" width="15.5703125" style="37" bestFit="1" customWidth="1"/>
    <col min="8714" max="8714" width="0" style="37" hidden="1" customWidth="1"/>
    <col min="8715" max="8715" width="18.28515625" style="37" customWidth="1"/>
    <col min="8716" max="8716" width="9.85546875" style="37" customWidth="1"/>
    <col min="8717" max="8717" width="11" style="37" customWidth="1"/>
    <col min="8718" max="8950" width="9.140625" style="37"/>
    <col min="8951" max="8951" width="8" style="37" customWidth="1"/>
    <col min="8952" max="8952" width="41.7109375" style="37" customWidth="1"/>
    <col min="8953" max="8954" width="22" style="37" customWidth="1"/>
    <col min="8955" max="8955" width="18" style="37" customWidth="1"/>
    <col min="8956" max="8956" width="18.85546875" style="37" customWidth="1"/>
    <col min="8957" max="8957" width="22.42578125" style="37" customWidth="1"/>
    <col min="8958" max="8958" width="20.28515625" style="37" customWidth="1"/>
    <col min="8959" max="8959" width="17.85546875" style="37" customWidth="1"/>
    <col min="8960" max="8960" width="20.7109375" style="37" customWidth="1"/>
    <col min="8961" max="8961" width="15.28515625" style="37" customWidth="1"/>
    <col min="8962" max="8962" width="17.42578125" style="37" customWidth="1"/>
    <col min="8963" max="8964" width="0" style="37" hidden="1" customWidth="1"/>
    <col min="8965" max="8965" width="16" style="37" customWidth="1"/>
    <col min="8966" max="8966" width="29.5703125" style="37" customWidth="1"/>
    <col min="8967" max="8967" width="26.140625" style="37" customWidth="1"/>
    <col min="8968" max="8968" width="9.140625" style="37" customWidth="1"/>
    <col min="8969" max="8969" width="15.5703125" style="37" bestFit="1" customWidth="1"/>
    <col min="8970" max="8970" width="0" style="37" hidden="1" customWidth="1"/>
    <col min="8971" max="8971" width="18.28515625" style="37" customWidth="1"/>
    <col min="8972" max="8972" width="9.85546875" style="37" customWidth="1"/>
    <col min="8973" max="8973" width="11" style="37" customWidth="1"/>
    <col min="8974" max="9206" width="9.140625" style="37"/>
    <col min="9207" max="9207" width="8" style="37" customWidth="1"/>
    <col min="9208" max="9208" width="41.7109375" style="37" customWidth="1"/>
    <col min="9209" max="9210" width="22" style="37" customWidth="1"/>
    <col min="9211" max="9211" width="18" style="37" customWidth="1"/>
    <col min="9212" max="9212" width="18.85546875" style="37" customWidth="1"/>
    <col min="9213" max="9213" width="22.42578125" style="37" customWidth="1"/>
    <col min="9214" max="9214" width="20.28515625" style="37" customWidth="1"/>
    <col min="9215" max="9215" width="17.85546875" style="37" customWidth="1"/>
    <col min="9216" max="9216" width="20.7109375" style="37" customWidth="1"/>
    <col min="9217" max="9217" width="15.28515625" style="37" customWidth="1"/>
    <col min="9218" max="9218" width="17.42578125" style="37" customWidth="1"/>
    <col min="9219" max="9220" width="0" style="37" hidden="1" customWidth="1"/>
    <col min="9221" max="9221" width="16" style="37" customWidth="1"/>
    <col min="9222" max="9222" width="29.5703125" style="37" customWidth="1"/>
    <col min="9223" max="9223" width="26.140625" style="37" customWidth="1"/>
    <col min="9224" max="9224" width="9.140625" style="37" customWidth="1"/>
    <col min="9225" max="9225" width="15.5703125" style="37" bestFit="1" customWidth="1"/>
    <col min="9226" max="9226" width="0" style="37" hidden="1" customWidth="1"/>
    <col min="9227" max="9227" width="18.28515625" style="37" customWidth="1"/>
    <col min="9228" max="9228" width="9.85546875" style="37" customWidth="1"/>
    <col min="9229" max="9229" width="11" style="37" customWidth="1"/>
    <col min="9230" max="9462" width="9.140625" style="37"/>
    <col min="9463" max="9463" width="8" style="37" customWidth="1"/>
    <col min="9464" max="9464" width="41.7109375" style="37" customWidth="1"/>
    <col min="9465" max="9466" width="22" style="37" customWidth="1"/>
    <col min="9467" max="9467" width="18" style="37" customWidth="1"/>
    <col min="9468" max="9468" width="18.85546875" style="37" customWidth="1"/>
    <col min="9469" max="9469" width="22.42578125" style="37" customWidth="1"/>
    <col min="9470" max="9470" width="20.28515625" style="37" customWidth="1"/>
    <col min="9471" max="9471" width="17.85546875" style="37" customWidth="1"/>
    <col min="9472" max="9472" width="20.7109375" style="37" customWidth="1"/>
    <col min="9473" max="9473" width="15.28515625" style="37" customWidth="1"/>
    <col min="9474" max="9474" width="17.42578125" style="37" customWidth="1"/>
    <col min="9475" max="9476" width="0" style="37" hidden="1" customWidth="1"/>
    <col min="9477" max="9477" width="16" style="37" customWidth="1"/>
    <col min="9478" max="9478" width="29.5703125" style="37" customWidth="1"/>
    <col min="9479" max="9479" width="26.140625" style="37" customWidth="1"/>
    <col min="9480" max="9480" width="9.140625" style="37" customWidth="1"/>
    <col min="9481" max="9481" width="15.5703125" style="37" bestFit="1" customWidth="1"/>
    <col min="9482" max="9482" width="0" style="37" hidden="1" customWidth="1"/>
    <col min="9483" max="9483" width="18.28515625" style="37" customWidth="1"/>
    <col min="9484" max="9484" width="9.85546875" style="37" customWidth="1"/>
    <col min="9485" max="9485" width="11" style="37" customWidth="1"/>
    <col min="9486" max="9718" width="9.140625" style="37"/>
    <col min="9719" max="9719" width="8" style="37" customWidth="1"/>
    <col min="9720" max="9720" width="41.7109375" style="37" customWidth="1"/>
    <col min="9721" max="9722" width="22" style="37" customWidth="1"/>
    <col min="9723" max="9723" width="18" style="37" customWidth="1"/>
    <col min="9724" max="9724" width="18.85546875" style="37" customWidth="1"/>
    <col min="9725" max="9725" width="22.42578125" style="37" customWidth="1"/>
    <col min="9726" max="9726" width="20.28515625" style="37" customWidth="1"/>
    <col min="9727" max="9727" width="17.85546875" style="37" customWidth="1"/>
    <col min="9728" max="9728" width="20.7109375" style="37" customWidth="1"/>
    <col min="9729" max="9729" width="15.28515625" style="37" customWidth="1"/>
    <col min="9730" max="9730" width="17.42578125" style="37" customWidth="1"/>
    <col min="9731" max="9732" width="0" style="37" hidden="1" customWidth="1"/>
    <col min="9733" max="9733" width="16" style="37" customWidth="1"/>
    <col min="9734" max="9734" width="29.5703125" style="37" customWidth="1"/>
    <col min="9735" max="9735" width="26.140625" style="37" customWidth="1"/>
    <col min="9736" max="9736" width="9.140625" style="37" customWidth="1"/>
    <col min="9737" max="9737" width="15.5703125" style="37" bestFit="1" customWidth="1"/>
    <col min="9738" max="9738" width="0" style="37" hidden="1" customWidth="1"/>
    <col min="9739" max="9739" width="18.28515625" style="37" customWidth="1"/>
    <col min="9740" max="9740" width="9.85546875" style="37" customWidth="1"/>
    <col min="9741" max="9741" width="11" style="37" customWidth="1"/>
    <col min="9742" max="9974" width="9.140625" style="37"/>
    <col min="9975" max="9975" width="8" style="37" customWidth="1"/>
    <col min="9976" max="9976" width="41.7109375" style="37" customWidth="1"/>
    <col min="9977" max="9978" width="22" style="37" customWidth="1"/>
    <col min="9979" max="9979" width="18" style="37" customWidth="1"/>
    <col min="9980" max="9980" width="18.85546875" style="37" customWidth="1"/>
    <col min="9981" max="9981" width="22.42578125" style="37" customWidth="1"/>
    <col min="9982" max="9982" width="20.28515625" style="37" customWidth="1"/>
    <col min="9983" max="9983" width="17.85546875" style="37" customWidth="1"/>
    <col min="9984" max="9984" width="20.7109375" style="37" customWidth="1"/>
    <col min="9985" max="9985" width="15.28515625" style="37" customWidth="1"/>
    <col min="9986" max="9986" width="17.42578125" style="37" customWidth="1"/>
    <col min="9987" max="9988" width="0" style="37" hidden="1" customWidth="1"/>
    <col min="9989" max="9989" width="16" style="37" customWidth="1"/>
    <col min="9990" max="9990" width="29.5703125" style="37" customWidth="1"/>
    <col min="9991" max="9991" width="26.140625" style="37" customWidth="1"/>
    <col min="9992" max="9992" width="9.140625" style="37" customWidth="1"/>
    <col min="9993" max="9993" width="15.5703125" style="37" bestFit="1" customWidth="1"/>
    <col min="9994" max="9994" width="0" style="37" hidden="1" customWidth="1"/>
    <col min="9995" max="9995" width="18.28515625" style="37" customWidth="1"/>
    <col min="9996" max="9996" width="9.85546875" style="37" customWidth="1"/>
    <col min="9997" max="9997" width="11" style="37" customWidth="1"/>
    <col min="9998" max="10230" width="9.140625" style="37"/>
    <col min="10231" max="10231" width="8" style="37" customWidth="1"/>
    <col min="10232" max="10232" width="41.7109375" style="37" customWidth="1"/>
    <col min="10233" max="10234" width="22" style="37" customWidth="1"/>
    <col min="10235" max="10235" width="18" style="37" customWidth="1"/>
    <col min="10236" max="10236" width="18.85546875" style="37" customWidth="1"/>
    <col min="10237" max="10237" width="22.42578125" style="37" customWidth="1"/>
    <col min="10238" max="10238" width="20.28515625" style="37" customWidth="1"/>
    <col min="10239" max="10239" width="17.85546875" style="37" customWidth="1"/>
    <col min="10240" max="10240" width="20.7109375" style="37" customWidth="1"/>
    <col min="10241" max="10241" width="15.28515625" style="37" customWidth="1"/>
    <col min="10242" max="10242" width="17.42578125" style="37" customWidth="1"/>
    <col min="10243" max="10244" width="0" style="37" hidden="1" customWidth="1"/>
    <col min="10245" max="10245" width="16" style="37" customWidth="1"/>
    <col min="10246" max="10246" width="29.5703125" style="37" customWidth="1"/>
    <col min="10247" max="10247" width="26.140625" style="37" customWidth="1"/>
    <col min="10248" max="10248" width="9.140625" style="37" customWidth="1"/>
    <col min="10249" max="10249" width="15.5703125" style="37" bestFit="1" customWidth="1"/>
    <col min="10250" max="10250" width="0" style="37" hidden="1" customWidth="1"/>
    <col min="10251" max="10251" width="18.28515625" style="37" customWidth="1"/>
    <col min="10252" max="10252" width="9.85546875" style="37" customWidth="1"/>
    <col min="10253" max="10253" width="11" style="37" customWidth="1"/>
    <col min="10254" max="10486" width="9.140625" style="37"/>
    <col min="10487" max="10487" width="8" style="37" customWidth="1"/>
    <col min="10488" max="10488" width="41.7109375" style="37" customWidth="1"/>
    <col min="10489" max="10490" width="22" style="37" customWidth="1"/>
    <col min="10491" max="10491" width="18" style="37" customWidth="1"/>
    <col min="10492" max="10492" width="18.85546875" style="37" customWidth="1"/>
    <col min="10493" max="10493" width="22.42578125" style="37" customWidth="1"/>
    <col min="10494" max="10494" width="20.28515625" style="37" customWidth="1"/>
    <col min="10495" max="10495" width="17.85546875" style="37" customWidth="1"/>
    <col min="10496" max="10496" width="20.7109375" style="37" customWidth="1"/>
    <col min="10497" max="10497" width="15.28515625" style="37" customWidth="1"/>
    <col min="10498" max="10498" width="17.42578125" style="37" customWidth="1"/>
    <col min="10499" max="10500" width="0" style="37" hidden="1" customWidth="1"/>
    <col min="10501" max="10501" width="16" style="37" customWidth="1"/>
    <col min="10502" max="10502" width="29.5703125" style="37" customWidth="1"/>
    <col min="10503" max="10503" width="26.140625" style="37" customWidth="1"/>
    <col min="10504" max="10504" width="9.140625" style="37" customWidth="1"/>
    <col min="10505" max="10505" width="15.5703125" style="37" bestFit="1" customWidth="1"/>
    <col min="10506" max="10506" width="0" style="37" hidden="1" customWidth="1"/>
    <col min="10507" max="10507" width="18.28515625" style="37" customWidth="1"/>
    <col min="10508" max="10508" width="9.85546875" style="37" customWidth="1"/>
    <col min="10509" max="10509" width="11" style="37" customWidth="1"/>
    <col min="10510" max="10742" width="9.140625" style="37"/>
    <col min="10743" max="10743" width="8" style="37" customWidth="1"/>
    <col min="10744" max="10744" width="41.7109375" style="37" customWidth="1"/>
    <col min="10745" max="10746" width="22" style="37" customWidth="1"/>
    <col min="10747" max="10747" width="18" style="37" customWidth="1"/>
    <col min="10748" max="10748" width="18.85546875" style="37" customWidth="1"/>
    <col min="10749" max="10749" width="22.42578125" style="37" customWidth="1"/>
    <col min="10750" max="10750" width="20.28515625" style="37" customWidth="1"/>
    <col min="10751" max="10751" width="17.85546875" style="37" customWidth="1"/>
    <col min="10752" max="10752" width="20.7109375" style="37" customWidth="1"/>
    <col min="10753" max="10753" width="15.28515625" style="37" customWidth="1"/>
    <col min="10754" max="10754" width="17.42578125" style="37" customWidth="1"/>
    <col min="10755" max="10756" width="0" style="37" hidden="1" customWidth="1"/>
    <col min="10757" max="10757" width="16" style="37" customWidth="1"/>
    <col min="10758" max="10758" width="29.5703125" style="37" customWidth="1"/>
    <col min="10759" max="10759" width="26.140625" style="37" customWidth="1"/>
    <col min="10760" max="10760" width="9.140625" style="37" customWidth="1"/>
    <col min="10761" max="10761" width="15.5703125" style="37" bestFit="1" customWidth="1"/>
    <col min="10762" max="10762" width="0" style="37" hidden="1" customWidth="1"/>
    <col min="10763" max="10763" width="18.28515625" style="37" customWidth="1"/>
    <col min="10764" max="10764" width="9.85546875" style="37" customWidth="1"/>
    <col min="10765" max="10765" width="11" style="37" customWidth="1"/>
    <col min="10766" max="10998" width="9.140625" style="37"/>
    <col min="10999" max="10999" width="8" style="37" customWidth="1"/>
    <col min="11000" max="11000" width="41.7109375" style="37" customWidth="1"/>
    <col min="11001" max="11002" width="22" style="37" customWidth="1"/>
    <col min="11003" max="11003" width="18" style="37" customWidth="1"/>
    <col min="11004" max="11004" width="18.85546875" style="37" customWidth="1"/>
    <col min="11005" max="11005" width="22.42578125" style="37" customWidth="1"/>
    <col min="11006" max="11006" width="20.28515625" style="37" customWidth="1"/>
    <col min="11007" max="11007" width="17.85546875" style="37" customWidth="1"/>
    <col min="11008" max="11008" width="20.7109375" style="37" customWidth="1"/>
    <col min="11009" max="11009" width="15.28515625" style="37" customWidth="1"/>
    <col min="11010" max="11010" width="17.42578125" style="37" customWidth="1"/>
    <col min="11011" max="11012" width="0" style="37" hidden="1" customWidth="1"/>
    <col min="11013" max="11013" width="16" style="37" customWidth="1"/>
    <col min="11014" max="11014" width="29.5703125" style="37" customWidth="1"/>
    <col min="11015" max="11015" width="26.140625" style="37" customWidth="1"/>
    <col min="11016" max="11016" width="9.140625" style="37" customWidth="1"/>
    <col min="11017" max="11017" width="15.5703125" style="37" bestFit="1" customWidth="1"/>
    <col min="11018" max="11018" width="0" style="37" hidden="1" customWidth="1"/>
    <col min="11019" max="11019" width="18.28515625" style="37" customWidth="1"/>
    <col min="11020" max="11020" width="9.85546875" style="37" customWidth="1"/>
    <col min="11021" max="11021" width="11" style="37" customWidth="1"/>
    <col min="11022" max="11254" width="9.140625" style="37"/>
    <col min="11255" max="11255" width="8" style="37" customWidth="1"/>
    <col min="11256" max="11256" width="41.7109375" style="37" customWidth="1"/>
    <col min="11257" max="11258" width="22" style="37" customWidth="1"/>
    <col min="11259" max="11259" width="18" style="37" customWidth="1"/>
    <col min="11260" max="11260" width="18.85546875" style="37" customWidth="1"/>
    <col min="11261" max="11261" width="22.42578125" style="37" customWidth="1"/>
    <col min="11262" max="11262" width="20.28515625" style="37" customWidth="1"/>
    <col min="11263" max="11263" width="17.85546875" style="37" customWidth="1"/>
    <col min="11264" max="11264" width="20.7109375" style="37" customWidth="1"/>
    <col min="11265" max="11265" width="15.28515625" style="37" customWidth="1"/>
    <col min="11266" max="11266" width="17.42578125" style="37" customWidth="1"/>
    <col min="11267" max="11268" width="0" style="37" hidden="1" customWidth="1"/>
    <col min="11269" max="11269" width="16" style="37" customWidth="1"/>
    <col min="11270" max="11270" width="29.5703125" style="37" customWidth="1"/>
    <col min="11271" max="11271" width="26.140625" style="37" customWidth="1"/>
    <col min="11272" max="11272" width="9.140625" style="37" customWidth="1"/>
    <col min="11273" max="11273" width="15.5703125" style="37" bestFit="1" customWidth="1"/>
    <col min="11274" max="11274" width="0" style="37" hidden="1" customWidth="1"/>
    <col min="11275" max="11275" width="18.28515625" style="37" customWidth="1"/>
    <col min="11276" max="11276" width="9.85546875" style="37" customWidth="1"/>
    <col min="11277" max="11277" width="11" style="37" customWidth="1"/>
    <col min="11278" max="11510" width="9.140625" style="37"/>
    <col min="11511" max="11511" width="8" style="37" customWidth="1"/>
    <col min="11512" max="11512" width="41.7109375" style="37" customWidth="1"/>
    <col min="11513" max="11514" width="22" style="37" customWidth="1"/>
    <col min="11515" max="11515" width="18" style="37" customWidth="1"/>
    <col min="11516" max="11516" width="18.85546875" style="37" customWidth="1"/>
    <col min="11517" max="11517" width="22.42578125" style="37" customWidth="1"/>
    <col min="11518" max="11518" width="20.28515625" style="37" customWidth="1"/>
    <col min="11519" max="11519" width="17.85546875" style="37" customWidth="1"/>
    <col min="11520" max="11520" width="20.7109375" style="37" customWidth="1"/>
    <col min="11521" max="11521" width="15.28515625" style="37" customWidth="1"/>
    <col min="11522" max="11522" width="17.42578125" style="37" customWidth="1"/>
    <col min="11523" max="11524" width="0" style="37" hidden="1" customWidth="1"/>
    <col min="11525" max="11525" width="16" style="37" customWidth="1"/>
    <col min="11526" max="11526" width="29.5703125" style="37" customWidth="1"/>
    <col min="11527" max="11527" width="26.140625" style="37" customWidth="1"/>
    <col min="11528" max="11528" width="9.140625" style="37" customWidth="1"/>
    <col min="11529" max="11529" width="15.5703125" style="37" bestFit="1" customWidth="1"/>
    <col min="11530" max="11530" width="0" style="37" hidden="1" customWidth="1"/>
    <col min="11531" max="11531" width="18.28515625" style="37" customWidth="1"/>
    <col min="11532" max="11532" width="9.85546875" style="37" customWidth="1"/>
    <col min="11533" max="11533" width="11" style="37" customWidth="1"/>
    <col min="11534" max="11766" width="9.140625" style="37"/>
    <col min="11767" max="11767" width="8" style="37" customWidth="1"/>
    <col min="11768" max="11768" width="41.7109375" style="37" customWidth="1"/>
    <col min="11769" max="11770" width="22" style="37" customWidth="1"/>
    <col min="11771" max="11771" width="18" style="37" customWidth="1"/>
    <col min="11772" max="11772" width="18.85546875" style="37" customWidth="1"/>
    <col min="11773" max="11773" width="22.42578125" style="37" customWidth="1"/>
    <col min="11774" max="11774" width="20.28515625" style="37" customWidth="1"/>
    <col min="11775" max="11775" width="17.85546875" style="37" customWidth="1"/>
    <col min="11776" max="11776" width="20.7109375" style="37" customWidth="1"/>
    <col min="11777" max="11777" width="15.28515625" style="37" customWidth="1"/>
    <col min="11778" max="11778" width="17.42578125" style="37" customWidth="1"/>
    <col min="11779" max="11780" width="0" style="37" hidden="1" customWidth="1"/>
    <col min="11781" max="11781" width="16" style="37" customWidth="1"/>
    <col min="11782" max="11782" width="29.5703125" style="37" customWidth="1"/>
    <col min="11783" max="11783" width="26.140625" style="37" customWidth="1"/>
    <col min="11784" max="11784" width="9.140625" style="37" customWidth="1"/>
    <col min="11785" max="11785" width="15.5703125" style="37" bestFit="1" customWidth="1"/>
    <col min="11786" max="11786" width="0" style="37" hidden="1" customWidth="1"/>
    <col min="11787" max="11787" width="18.28515625" style="37" customWidth="1"/>
    <col min="11788" max="11788" width="9.85546875" style="37" customWidth="1"/>
    <col min="11789" max="11789" width="11" style="37" customWidth="1"/>
    <col min="11790" max="12022" width="9.140625" style="37"/>
    <col min="12023" max="12023" width="8" style="37" customWidth="1"/>
    <col min="12024" max="12024" width="41.7109375" style="37" customWidth="1"/>
    <col min="12025" max="12026" width="22" style="37" customWidth="1"/>
    <col min="12027" max="12027" width="18" style="37" customWidth="1"/>
    <col min="12028" max="12028" width="18.85546875" style="37" customWidth="1"/>
    <col min="12029" max="12029" width="22.42578125" style="37" customWidth="1"/>
    <col min="12030" max="12030" width="20.28515625" style="37" customWidth="1"/>
    <col min="12031" max="12031" width="17.85546875" style="37" customWidth="1"/>
    <col min="12032" max="12032" width="20.7109375" style="37" customWidth="1"/>
    <col min="12033" max="12033" width="15.28515625" style="37" customWidth="1"/>
    <col min="12034" max="12034" width="17.42578125" style="37" customWidth="1"/>
    <col min="12035" max="12036" width="0" style="37" hidden="1" customWidth="1"/>
    <col min="12037" max="12037" width="16" style="37" customWidth="1"/>
    <col min="12038" max="12038" width="29.5703125" style="37" customWidth="1"/>
    <col min="12039" max="12039" width="26.140625" style="37" customWidth="1"/>
    <col min="12040" max="12040" width="9.140625" style="37" customWidth="1"/>
    <col min="12041" max="12041" width="15.5703125" style="37" bestFit="1" customWidth="1"/>
    <col min="12042" max="12042" width="0" style="37" hidden="1" customWidth="1"/>
    <col min="12043" max="12043" width="18.28515625" style="37" customWidth="1"/>
    <col min="12044" max="12044" width="9.85546875" style="37" customWidth="1"/>
    <col min="12045" max="12045" width="11" style="37" customWidth="1"/>
    <col min="12046" max="12278" width="9.140625" style="37"/>
    <col min="12279" max="12279" width="8" style="37" customWidth="1"/>
    <col min="12280" max="12280" width="41.7109375" style="37" customWidth="1"/>
    <col min="12281" max="12282" width="22" style="37" customWidth="1"/>
    <col min="12283" max="12283" width="18" style="37" customWidth="1"/>
    <col min="12284" max="12284" width="18.85546875" style="37" customWidth="1"/>
    <col min="12285" max="12285" width="22.42578125" style="37" customWidth="1"/>
    <col min="12286" max="12286" width="20.28515625" style="37" customWidth="1"/>
    <col min="12287" max="12287" width="17.85546875" style="37" customWidth="1"/>
    <col min="12288" max="12288" width="20.7109375" style="37" customWidth="1"/>
    <col min="12289" max="12289" width="15.28515625" style="37" customWidth="1"/>
    <col min="12290" max="12290" width="17.42578125" style="37" customWidth="1"/>
    <col min="12291" max="12292" width="0" style="37" hidden="1" customWidth="1"/>
    <col min="12293" max="12293" width="16" style="37" customWidth="1"/>
    <col min="12294" max="12294" width="29.5703125" style="37" customWidth="1"/>
    <col min="12295" max="12295" width="26.140625" style="37" customWidth="1"/>
    <col min="12296" max="12296" width="9.140625" style="37" customWidth="1"/>
    <col min="12297" max="12297" width="15.5703125" style="37" bestFit="1" customWidth="1"/>
    <col min="12298" max="12298" width="0" style="37" hidden="1" customWidth="1"/>
    <col min="12299" max="12299" width="18.28515625" style="37" customWidth="1"/>
    <col min="12300" max="12300" width="9.85546875" style="37" customWidth="1"/>
    <col min="12301" max="12301" width="11" style="37" customWidth="1"/>
    <col min="12302" max="12534" width="9.140625" style="37"/>
    <col min="12535" max="12535" width="8" style="37" customWidth="1"/>
    <col min="12536" max="12536" width="41.7109375" style="37" customWidth="1"/>
    <col min="12537" max="12538" width="22" style="37" customWidth="1"/>
    <col min="12539" max="12539" width="18" style="37" customWidth="1"/>
    <col min="12540" max="12540" width="18.85546875" style="37" customWidth="1"/>
    <col min="12541" max="12541" width="22.42578125" style="37" customWidth="1"/>
    <col min="12542" max="12542" width="20.28515625" style="37" customWidth="1"/>
    <col min="12543" max="12543" width="17.85546875" style="37" customWidth="1"/>
    <col min="12544" max="12544" width="20.7109375" style="37" customWidth="1"/>
    <col min="12545" max="12545" width="15.28515625" style="37" customWidth="1"/>
    <col min="12546" max="12546" width="17.42578125" style="37" customWidth="1"/>
    <col min="12547" max="12548" width="0" style="37" hidden="1" customWidth="1"/>
    <col min="12549" max="12549" width="16" style="37" customWidth="1"/>
    <col min="12550" max="12550" width="29.5703125" style="37" customWidth="1"/>
    <col min="12551" max="12551" width="26.140625" style="37" customWidth="1"/>
    <col min="12552" max="12552" width="9.140625" style="37" customWidth="1"/>
    <col min="12553" max="12553" width="15.5703125" style="37" bestFit="1" customWidth="1"/>
    <col min="12554" max="12554" width="0" style="37" hidden="1" customWidth="1"/>
    <col min="12555" max="12555" width="18.28515625" style="37" customWidth="1"/>
    <col min="12556" max="12556" width="9.85546875" style="37" customWidth="1"/>
    <col min="12557" max="12557" width="11" style="37" customWidth="1"/>
    <col min="12558" max="12790" width="9.140625" style="37"/>
    <col min="12791" max="12791" width="8" style="37" customWidth="1"/>
    <col min="12792" max="12792" width="41.7109375" style="37" customWidth="1"/>
    <col min="12793" max="12794" width="22" style="37" customWidth="1"/>
    <col min="12795" max="12795" width="18" style="37" customWidth="1"/>
    <col min="12796" max="12796" width="18.85546875" style="37" customWidth="1"/>
    <col min="12797" max="12797" width="22.42578125" style="37" customWidth="1"/>
    <col min="12798" max="12798" width="20.28515625" style="37" customWidth="1"/>
    <col min="12799" max="12799" width="17.85546875" style="37" customWidth="1"/>
    <col min="12800" max="12800" width="20.7109375" style="37" customWidth="1"/>
    <col min="12801" max="12801" width="15.28515625" style="37" customWidth="1"/>
    <col min="12802" max="12802" width="17.42578125" style="37" customWidth="1"/>
    <col min="12803" max="12804" width="0" style="37" hidden="1" customWidth="1"/>
    <col min="12805" max="12805" width="16" style="37" customWidth="1"/>
    <col min="12806" max="12806" width="29.5703125" style="37" customWidth="1"/>
    <col min="12807" max="12807" width="26.140625" style="37" customWidth="1"/>
    <col min="12808" max="12808" width="9.140625" style="37" customWidth="1"/>
    <col min="12809" max="12809" width="15.5703125" style="37" bestFit="1" customWidth="1"/>
    <col min="12810" max="12810" width="0" style="37" hidden="1" customWidth="1"/>
    <col min="12811" max="12811" width="18.28515625" style="37" customWidth="1"/>
    <col min="12812" max="12812" width="9.85546875" style="37" customWidth="1"/>
    <col min="12813" max="12813" width="11" style="37" customWidth="1"/>
    <col min="12814" max="13046" width="9.140625" style="37"/>
    <col min="13047" max="13047" width="8" style="37" customWidth="1"/>
    <col min="13048" max="13048" width="41.7109375" style="37" customWidth="1"/>
    <col min="13049" max="13050" width="22" style="37" customWidth="1"/>
    <col min="13051" max="13051" width="18" style="37" customWidth="1"/>
    <col min="13052" max="13052" width="18.85546875" style="37" customWidth="1"/>
    <col min="13053" max="13053" width="22.42578125" style="37" customWidth="1"/>
    <col min="13054" max="13054" width="20.28515625" style="37" customWidth="1"/>
    <col min="13055" max="13055" width="17.85546875" style="37" customWidth="1"/>
    <col min="13056" max="13056" width="20.7109375" style="37" customWidth="1"/>
    <col min="13057" max="13057" width="15.28515625" style="37" customWidth="1"/>
    <col min="13058" max="13058" width="17.42578125" style="37" customWidth="1"/>
    <col min="13059" max="13060" width="0" style="37" hidden="1" customWidth="1"/>
    <col min="13061" max="13061" width="16" style="37" customWidth="1"/>
    <col min="13062" max="13062" width="29.5703125" style="37" customWidth="1"/>
    <col min="13063" max="13063" width="26.140625" style="37" customWidth="1"/>
    <col min="13064" max="13064" width="9.140625" style="37" customWidth="1"/>
    <col min="13065" max="13065" width="15.5703125" style="37" bestFit="1" customWidth="1"/>
    <col min="13066" max="13066" width="0" style="37" hidden="1" customWidth="1"/>
    <col min="13067" max="13067" width="18.28515625" style="37" customWidth="1"/>
    <col min="13068" max="13068" width="9.85546875" style="37" customWidth="1"/>
    <col min="13069" max="13069" width="11" style="37" customWidth="1"/>
    <col min="13070" max="13302" width="9.140625" style="37"/>
    <col min="13303" max="13303" width="8" style="37" customWidth="1"/>
    <col min="13304" max="13304" width="41.7109375" style="37" customWidth="1"/>
    <col min="13305" max="13306" width="22" style="37" customWidth="1"/>
    <col min="13307" max="13307" width="18" style="37" customWidth="1"/>
    <col min="13308" max="13308" width="18.85546875" style="37" customWidth="1"/>
    <col min="13309" max="13309" width="22.42578125" style="37" customWidth="1"/>
    <col min="13310" max="13310" width="20.28515625" style="37" customWidth="1"/>
    <col min="13311" max="13311" width="17.85546875" style="37" customWidth="1"/>
    <col min="13312" max="13312" width="20.7109375" style="37" customWidth="1"/>
    <col min="13313" max="13313" width="15.28515625" style="37" customWidth="1"/>
    <col min="13314" max="13314" width="17.42578125" style="37" customWidth="1"/>
    <col min="13315" max="13316" width="0" style="37" hidden="1" customWidth="1"/>
    <col min="13317" max="13317" width="16" style="37" customWidth="1"/>
    <col min="13318" max="13318" width="29.5703125" style="37" customWidth="1"/>
    <col min="13319" max="13319" width="26.140625" style="37" customWidth="1"/>
    <col min="13320" max="13320" width="9.140625" style="37" customWidth="1"/>
    <col min="13321" max="13321" width="15.5703125" style="37" bestFit="1" customWidth="1"/>
    <col min="13322" max="13322" width="0" style="37" hidden="1" customWidth="1"/>
    <col min="13323" max="13323" width="18.28515625" style="37" customWidth="1"/>
    <col min="13324" max="13324" width="9.85546875" style="37" customWidth="1"/>
    <col min="13325" max="13325" width="11" style="37" customWidth="1"/>
    <col min="13326" max="13558" width="9.140625" style="37"/>
    <col min="13559" max="13559" width="8" style="37" customWidth="1"/>
    <col min="13560" max="13560" width="41.7109375" style="37" customWidth="1"/>
    <col min="13561" max="13562" width="22" style="37" customWidth="1"/>
    <col min="13563" max="13563" width="18" style="37" customWidth="1"/>
    <col min="13564" max="13564" width="18.85546875" style="37" customWidth="1"/>
    <col min="13565" max="13565" width="22.42578125" style="37" customWidth="1"/>
    <col min="13566" max="13566" width="20.28515625" style="37" customWidth="1"/>
    <col min="13567" max="13567" width="17.85546875" style="37" customWidth="1"/>
    <col min="13568" max="13568" width="20.7109375" style="37" customWidth="1"/>
    <col min="13569" max="13569" width="15.28515625" style="37" customWidth="1"/>
    <col min="13570" max="13570" width="17.42578125" style="37" customWidth="1"/>
    <col min="13571" max="13572" width="0" style="37" hidden="1" customWidth="1"/>
    <col min="13573" max="13573" width="16" style="37" customWidth="1"/>
    <col min="13574" max="13574" width="29.5703125" style="37" customWidth="1"/>
    <col min="13575" max="13575" width="26.140625" style="37" customWidth="1"/>
    <col min="13576" max="13576" width="9.140625" style="37" customWidth="1"/>
    <col min="13577" max="13577" width="15.5703125" style="37" bestFit="1" customWidth="1"/>
    <col min="13578" max="13578" width="0" style="37" hidden="1" customWidth="1"/>
    <col min="13579" max="13579" width="18.28515625" style="37" customWidth="1"/>
    <col min="13580" max="13580" width="9.85546875" style="37" customWidth="1"/>
    <col min="13581" max="13581" width="11" style="37" customWidth="1"/>
    <col min="13582" max="13814" width="9.140625" style="37"/>
    <col min="13815" max="13815" width="8" style="37" customWidth="1"/>
    <col min="13816" max="13816" width="41.7109375" style="37" customWidth="1"/>
    <col min="13817" max="13818" width="22" style="37" customWidth="1"/>
    <col min="13819" max="13819" width="18" style="37" customWidth="1"/>
    <col min="13820" max="13820" width="18.85546875" style="37" customWidth="1"/>
    <col min="13821" max="13821" width="22.42578125" style="37" customWidth="1"/>
    <col min="13822" max="13822" width="20.28515625" style="37" customWidth="1"/>
    <col min="13823" max="13823" width="17.85546875" style="37" customWidth="1"/>
    <col min="13824" max="13824" width="20.7109375" style="37" customWidth="1"/>
    <col min="13825" max="13825" width="15.28515625" style="37" customWidth="1"/>
    <col min="13826" max="13826" width="17.42578125" style="37" customWidth="1"/>
    <col min="13827" max="13828" width="0" style="37" hidden="1" customWidth="1"/>
    <col min="13829" max="13829" width="16" style="37" customWidth="1"/>
    <col min="13830" max="13830" width="29.5703125" style="37" customWidth="1"/>
    <col min="13831" max="13831" width="26.140625" style="37" customWidth="1"/>
    <col min="13832" max="13832" width="9.140625" style="37" customWidth="1"/>
    <col min="13833" max="13833" width="15.5703125" style="37" bestFit="1" customWidth="1"/>
    <col min="13834" max="13834" width="0" style="37" hidden="1" customWidth="1"/>
    <col min="13835" max="13835" width="18.28515625" style="37" customWidth="1"/>
    <col min="13836" max="13836" width="9.85546875" style="37" customWidth="1"/>
    <col min="13837" max="13837" width="11" style="37" customWidth="1"/>
    <col min="13838" max="14070" width="9.140625" style="37"/>
    <col min="14071" max="14071" width="8" style="37" customWidth="1"/>
    <col min="14072" max="14072" width="41.7109375" style="37" customWidth="1"/>
    <col min="14073" max="14074" width="22" style="37" customWidth="1"/>
    <col min="14075" max="14075" width="18" style="37" customWidth="1"/>
    <col min="14076" max="14076" width="18.85546875" style="37" customWidth="1"/>
    <col min="14077" max="14077" width="22.42578125" style="37" customWidth="1"/>
    <col min="14078" max="14078" width="20.28515625" style="37" customWidth="1"/>
    <col min="14079" max="14079" width="17.85546875" style="37" customWidth="1"/>
    <col min="14080" max="14080" width="20.7109375" style="37" customWidth="1"/>
    <col min="14081" max="14081" width="15.28515625" style="37" customWidth="1"/>
    <col min="14082" max="14082" width="17.42578125" style="37" customWidth="1"/>
    <col min="14083" max="14084" width="0" style="37" hidden="1" customWidth="1"/>
    <col min="14085" max="14085" width="16" style="37" customWidth="1"/>
    <col min="14086" max="14086" width="29.5703125" style="37" customWidth="1"/>
    <col min="14087" max="14087" width="26.140625" style="37" customWidth="1"/>
    <col min="14088" max="14088" width="9.140625" style="37" customWidth="1"/>
    <col min="14089" max="14089" width="15.5703125" style="37" bestFit="1" customWidth="1"/>
    <col min="14090" max="14090" width="0" style="37" hidden="1" customWidth="1"/>
    <col min="14091" max="14091" width="18.28515625" style="37" customWidth="1"/>
    <col min="14092" max="14092" width="9.85546875" style="37" customWidth="1"/>
    <col min="14093" max="14093" width="11" style="37" customWidth="1"/>
    <col min="14094" max="14326" width="9.140625" style="37"/>
    <col min="14327" max="14327" width="8" style="37" customWidth="1"/>
    <col min="14328" max="14328" width="41.7109375" style="37" customWidth="1"/>
    <col min="14329" max="14330" width="22" style="37" customWidth="1"/>
    <col min="14331" max="14331" width="18" style="37" customWidth="1"/>
    <col min="14332" max="14332" width="18.85546875" style="37" customWidth="1"/>
    <col min="14333" max="14333" width="22.42578125" style="37" customWidth="1"/>
    <col min="14334" max="14334" width="20.28515625" style="37" customWidth="1"/>
    <col min="14335" max="14335" width="17.85546875" style="37" customWidth="1"/>
    <col min="14336" max="14336" width="20.7109375" style="37" customWidth="1"/>
    <col min="14337" max="14337" width="15.28515625" style="37" customWidth="1"/>
    <col min="14338" max="14338" width="17.42578125" style="37" customWidth="1"/>
    <col min="14339" max="14340" width="0" style="37" hidden="1" customWidth="1"/>
    <col min="14341" max="14341" width="16" style="37" customWidth="1"/>
    <col min="14342" max="14342" width="29.5703125" style="37" customWidth="1"/>
    <col min="14343" max="14343" width="26.140625" style="37" customWidth="1"/>
    <col min="14344" max="14344" width="9.140625" style="37" customWidth="1"/>
    <col min="14345" max="14345" width="15.5703125" style="37" bestFit="1" customWidth="1"/>
    <col min="14346" max="14346" width="0" style="37" hidden="1" customWidth="1"/>
    <col min="14347" max="14347" width="18.28515625" style="37" customWidth="1"/>
    <col min="14348" max="14348" width="9.85546875" style="37" customWidth="1"/>
    <col min="14349" max="14349" width="11" style="37" customWidth="1"/>
    <col min="14350" max="14582" width="9.140625" style="37"/>
    <col min="14583" max="14583" width="8" style="37" customWidth="1"/>
    <col min="14584" max="14584" width="41.7109375" style="37" customWidth="1"/>
    <col min="14585" max="14586" width="22" style="37" customWidth="1"/>
    <col min="14587" max="14587" width="18" style="37" customWidth="1"/>
    <col min="14588" max="14588" width="18.85546875" style="37" customWidth="1"/>
    <col min="14589" max="14589" width="22.42578125" style="37" customWidth="1"/>
    <col min="14590" max="14590" width="20.28515625" style="37" customWidth="1"/>
    <col min="14591" max="14591" width="17.85546875" style="37" customWidth="1"/>
    <col min="14592" max="14592" width="20.7109375" style="37" customWidth="1"/>
    <col min="14593" max="14593" width="15.28515625" style="37" customWidth="1"/>
    <col min="14594" max="14594" width="17.42578125" style="37" customWidth="1"/>
    <col min="14595" max="14596" width="0" style="37" hidden="1" customWidth="1"/>
    <col min="14597" max="14597" width="16" style="37" customWidth="1"/>
    <col min="14598" max="14598" width="29.5703125" style="37" customWidth="1"/>
    <col min="14599" max="14599" width="26.140625" style="37" customWidth="1"/>
    <col min="14600" max="14600" width="9.140625" style="37" customWidth="1"/>
    <col min="14601" max="14601" width="15.5703125" style="37" bestFit="1" customWidth="1"/>
    <col min="14602" max="14602" width="0" style="37" hidden="1" customWidth="1"/>
    <col min="14603" max="14603" width="18.28515625" style="37" customWidth="1"/>
    <col min="14604" max="14604" width="9.85546875" style="37" customWidth="1"/>
    <col min="14605" max="14605" width="11" style="37" customWidth="1"/>
    <col min="14606" max="14838" width="9.140625" style="37"/>
    <col min="14839" max="14839" width="8" style="37" customWidth="1"/>
    <col min="14840" max="14840" width="41.7109375" style="37" customWidth="1"/>
    <col min="14841" max="14842" width="22" style="37" customWidth="1"/>
    <col min="14843" max="14843" width="18" style="37" customWidth="1"/>
    <col min="14844" max="14844" width="18.85546875" style="37" customWidth="1"/>
    <col min="14845" max="14845" width="22.42578125" style="37" customWidth="1"/>
    <col min="14846" max="14846" width="20.28515625" style="37" customWidth="1"/>
    <col min="14847" max="14847" width="17.85546875" style="37" customWidth="1"/>
    <col min="14848" max="14848" width="20.7109375" style="37" customWidth="1"/>
    <col min="14849" max="14849" width="15.28515625" style="37" customWidth="1"/>
    <col min="14850" max="14850" width="17.42578125" style="37" customWidth="1"/>
    <col min="14851" max="14852" width="0" style="37" hidden="1" customWidth="1"/>
    <col min="14853" max="14853" width="16" style="37" customWidth="1"/>
    <col min="14854" max="14854" width="29.5703125" style="37" customWidth="1"/>
    <col min="14855" max="14855" width="26.140625" style="37" customWidth="1"/>
    <col min="14856" max="14856" width="9.140625" style="37" customWidth="1"/>
    <col min="14857" max="14857" width="15.5703125" style="37" bestFit="1" customWidth="1"/>
    <col min="14858" max="14858" width="0" style="37" hidden="1" customWidth="1"/>
    <col min="14859" max="14859" width="18.28515625" style="37" customWidth="1"/>
    <col min="14860" max="14860" width="9.85546875" style="37" customWidth="1"/>
    <col min="14861" max="14861" width="11" style="37" customWidth="1"/>
    <col min="14862" max="15094" width="9.140625" style="37"/>
    <col min="15095" max="15095" width="8" style="37" customWidth="1"/>
    <col min="15096" max="15096" width="41.7109375" style="37" customWidth="1"/>
    <col min="15097" max="15098" width="22" style="37" customWidth="1"/>
    <col min="15099" max="15099" width="18" style="37" customWidth="1"/>
    <col min="15100" max="15100" width="18.85546875" style="37" customWidth="1"/>
    <col min="15101" max="15101" width="22.42578125" style="37" customWidth="1"/>
    <col min="15102" max="15102" width="20.28515625" style="37" customWidth="1"/>
    <col min="15103" max="15103" width="17.85546875" style="37" customWidth="1"/>
    <col min="15104" max="15104" width="20.7109375" style="37" customWidth="1"/>
    <col min="15105" max="15105" width="15.28515625" style="37" customWidth="1"/>
    <col min="15106" max="15106" width="17.42578125" style="37" customWidth="1"/>
    <col min="15107" max="15108" width="0" style="37" hidden="1" customWidth="1"/>
    <col min="15109" max="15109" width="16" style="37" customWidth="1"/>
    <col min="15110" max="15110" width="29.5703125" style="37" customWidth="1"/>
    <col min="15111" max="15111" width="26.140625" style="37" customWidth="1"/>
    <col min="15112" max="15112" width="9.140625" style="37" customWidth="1"/>
    <col min="15113" max="15113" width="15.5703125" style="37" bestFit="1" customWidth="1"/>
    <col min="15114" max="15114" width="0" style="37" hidden="1" customWidth="1"/>
    <col min="15115" max="15115" width="18.28515625" style="37" customWidth="1"/>
    <col min="15116" max="15116" width="9.85546875" style="37" customWidth="1"/>
    <col min="15117" max="15117" width="11" style="37" customWidth="1"/>
    <col min="15118" max="15350" width="9.140625" style="37"/>
    <col min="15351" max="15351" width="8" style="37" customWidth="1"/>
    <col min="15352" max="15352" width="41.7109375" style="37" customWidth="1"/>
    <col min="15353" max="15354" width="22" style="37" customWidth="1"/>
    <col min="15355" max="15355" width="18" style="37" customWidth="1"/>
    <col min="15356" max="15356" width="18.85546875" style="37" customWidth="1"/>
    <col min="15357" max="15357" width="22.42578125" style="37" customWidth="1"/>
    <col min="15358" max="15358" width="20.28515625" style="37" customWidth="1"/>
    <col min="15359" max="15359" width="17.85546875" style="37" customWidth="1"/>
    <col min="15360" max="15360" width="20.7109375" style="37" customWidth="1"/>
    <col min="15361" max="15361" width="15.28515625" style="37" customWidth="1"/>
    <col min="15362" max="15362" width="17.42578125" style="37" customWidth="1"/>
    <col min="15363" max="15364" width="0" style="37" hidden="1" customWidth="1"/>
    <col min="15365" max="15365" width="16" style="37" customWidth="1"/>
    <col min="15366" max="15366" width="29.5703125" style="37" customWidth="1"/>
    <col min="15367" max="15367" width="26.140625" style="37" customWidth="1"/>
    <col min="15368" max="15368" width="9.140625" style="37" customWidth="1"/>
    <col min="15369" max="15369" width="15.5703125" style="37" bestFit="1" customWidth="1"/>
    <col min="15370" max="15370" width="0" style="37" hidden="1" customWidth="1"/>
    <col min="15371" max="15371" width="18.28515625" style="37" customWidth="1"/>
    <col min="15372" max="15372" width="9.85546875" style="37" customWidth="1"/>
    <col min="15373" max="15373" width="11" style="37" customWidth="1"/>
    <col min="15374" max="15606" width="9.140625" style="37"/>
    <col min="15607" max="15607" width="8" style="37" customWidth="1"/>
    <col min="15608" max="15608" width="41.7109375" style="37" customWidth="1"/>
    <col min="15609" max="15610" width="22" style="37" customWidth="1"/>
    <col min="15611" max="15611" width="18" style="37" customWidth="1"/>
    <col min="15612" max="15612" width="18.85546875" style="37" customWidth="1"/>
    <col min="15613" max="15613" width="22.42578125" style="37" customWidth="1"/>
    <col min="15614" max="15614" width="20.28515625" style="37" customWidth="1"/>
    <col min="15615" max="15615" width="17.85546875" style="37" customWidth="1"/>
    <col min="15616" max="15616" width="20.7109375" style="37" customWidth="1"/>
    <col min="15617" max="15617" width="15.28515625" style="37" customWidth="1"/>
    <col min="15618" max="15618" width="17.42578125" style="37" customWidth="1"/>
    <col min="15619" max="15620" width="0" style="37" hidden="1" customWidth="1"/>
    <col min="15621" max="15621" width="16" style="37" customWidth="1"/>
    <col min="15622" max="15622" width="29.5703125" style="37" customWidth="1"/>
    <col min="15623" max="15623" width="26.140625" style="37" customWidth="1"/>
    <col min="15624" max="15624" width="9.140625" style="37" customWidth="1"/>
    <col min="15625" max="15625" width="15.5703125" style="37" bestFit="1" customWidth="1"/>
    <col min="15626" max="15626" width="0" style="37" hidden="1" customWidth="1"/>
    <col min="15627" max="15627" width="18.28515625" style="37" customWidth="1"/>
    <col min="15628" max="15628" width="9.85546875" style="37" customWidth="1"/>
    <col min="15629" max="15629" width="11" style="37" customWidth="1"/>
    <col min="15630" max="15862" width="9.140625" style="37"/>
    <col min="15863" max="15863" width="8" style="37" customWidth="1"/>
    <col min="15864" max="15864" width="41.7109375" style="37" customWidth="1"/>
    <col min="15865" max="15866" width="22" style="37" customWidth="1"/>
    <col min="15867" max="15867" width="18" style="37" customWidth="1"/>
    <col min="15868" max="15868" width="18.85546875" style="37" customWidth="1"/>
    <col min="15869" max="15869" width="22.42578125" style="37" customWidth="1"/>
    <col min="15870" max="15870" width="20.28515625" style="37" customWidth="1"/>
    <col min="15871" max="15871" width="17.85546875" style="37" customWidth="1"/>
    <col min="15872" max="15872" width="20.7109375" style="37" customWidth="1"/>
    <col min="15873" max="15873" width="15.28515625" style="37" customWidth="1"/>
    <col min="15874" max="15874" width="17.42578125" style="37" customWidth="1"/>
    <col min="15875" max="15876" width="0" style="37" hidden="1" customWidth="1"/>
    <col min="15877" max="15877" width="16" style="37" customWidth="1"/>
    <col min="15878" max="15878" width="29.5703125" style="37" customWidth="1"/>
    <col min="15879" max="15879" width="26.140625" style="37" customWidth="1"/>
    <col min="15880" max="15880" width="9.140625" style="37" customWidth="1"/>
    <col min="15881" max="15881" width="15.5703125" style="37" bestFit="1" customWidth="1"/>
    <col min="15882" max="15882" width="0" style="37" hidden="1" customWidth="1"/>
    <col min="15883" max="15883" width="18.28515625" style="37" customWidth="1"/>
    <col min="15884" max="15884" width="9.85546875" style="37" customWidth="1"/>
    <col min="15885" max="15885" width="11" style="37" customWidth="1"/>
    <col min="15886" max="16118" width="9.140625" style="37"/>
    <col min="16119" max="16119" width="8" style="37" customWidth="1"/>
    <col min="16120" max="16120" width="41.7109375" style="37" customWidth="1"/>
    <col min="16121" max="16122" width="22" style="37" customWidth="1"/>
    <col min="16123" max="16123" width="18" style="37" customWidth="1"/>
    <col min="16124" max="16124" width="18.85546875" style="37" customWidth="1"/>
    <col min="16125" max="16125" width="22.42578125" style="37" customWidth="1"/>
    <col min="16126" max="16126" width="20.28515625" style="37" customWidth="1"/>
    <col min="16127" max="16127" width="17.85546875" style="37" customWidth="1"/>
    <col min="16128" max="16128" width="20.7109375" style="37" customWidth="1"/>
    <col min="16129" max="16129" width="15.28515625" style="37" customWidth="1"/>
    <col min="16130" max="16130" width="17.42578125" style="37" customWidth="1"/>
    <col min="16131" max="16132" width="0" style="37" hidden="1" customWidth="1"/>
    <col min="16133" max="16133" width="16" style="37" customWidth="1"/>
    <col min="16134" max="16134" width="29.5703125" style="37" customWidth="1"/>
    <col min="16135" max="16135" width="26.140625" style="37" customWidth="1"/>
    <col min="16136" max="16136" width="9.140625" style="37" customWidth="1"/>
    <col min="16137" max="16137" width="15.5703125" style="37" bestFit="1" customWidth="1"/>
    <col min="16138" max="16138" width="0" style="37" hidden="1" customWidth="1"/>
    <col min="16139" max="16139" width="18.28515625" style="37" customWidth="1"/>
    <col min="16140" max="16140" width="9.85546875" style="37" customWidth="1"/>
    <col min="16141" max="16141" width="11" style="37" customWidth="1"/>
    <col min="16142" max="16384" width="9.140625" style="37"/>
  </cols>
  <sheetData>
    <row r="1" spans="1:17" x14ac:dyDescent="0.25">
      <c r="C1" s="35"/>
      <c r="D1" s="35"/>
      <c r="N1" s="126"/>
      <c r="O1" s="126"/>
    </row>
    <row r="2" spans="1:17" x14ac:dyDescent="0.25">
      <c r="K2" s="38"/>
      <c r="L2" s="38"/>
      <c r="M2" s="38"/>
      <c r="N2" s="127"/>
      <c r="O2" s="127"/>
    </row>
    <row r="3" spans="1:17" x14ac:dyDescent="0.25">
      <c r="K3" s="38"/>
      <c r="L3" s="38"/>
      <c r="M3" s="38"/>
      <c r="N3" s="38"/>
      <c r="O3" s="39"/>
    </row>
    <row r="4" spans="1:17" s="41" customFormat="1" ht="70.5" customHeight="1" x14ac:dyDescent="0.25">
      <c r="A4" s="128" t="s">
        <v>160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40"/>
      <c r="Q4" s="35"/>
    </row>
    <row r="5" spans="1:17" ht="24.75" hidden="1" customHeight="1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42"/>
    </row>
    <row r="6" spans="1:17" ht="19.5" customHeight="1" x14ac:dyDescent="0.25">
      <c r="A6" s="130" t="s">
        <v>0</v>
      </c>
      <c r="B6" s="131" t="s">
        <v>1</v>
      </c>
      <c r="C6" s="132" t="s">
        <v>2</v>
      </c>
      <c r="D6" s="132" t="s">
        <v>3</v>
      </c>
      <c r="E6" s="132" t="s">
        <v>161</v>
      </c>
      <c r="F6" s="130" t="s">
        <v>4</v>
      </c>
      <c r="G6" s="130"/>
      <c r="H6" s="130"/>
      <c r="I6" s="130"/>
      <c r="J6" s="130"/>
      <c r="K6" s="130"/>
      <c r="L6" s="130"/>
      <c r="M6" s="130"/>
      <c r="N6" s="130" t="s">
        <v>5</v>
      </c>
      <c r="O6" s="130"/>
      <c r="P6" s="43"/>
      <c r="Q6" s="44"/>
    </row>
    <row r="7" spans="1:17" ht="19.5" customHeight="1" x14ac:dyDescent="0.25">
      <c r="A7" s="130"/>
      <c r="B7" s="131"/>
      <c r="C7" s="133"/>
      <c r="D7" s="133"/>
      <c r="E7" s="133"/>
      <c r="F7" s="130" t="s">
        <v>162</v>
      </c>
      <c r="G7" s="130"/>
      <c r="H7" s="130"/>
      <c r="I7" s="130"/>
      <c r="J7" s="130" t="s">
        <v>163</v>
      </c>
      <c r="K7" s="130"/>
      <c r="L7" s="130"/>
      <c r="M7" s="130"/>
      <c r="N7" s="130"/>
      <c r="O7" s="130"/>
      <c r="P7" s="43"/>
      <c r="Q7" s="44"/>
    </row>
    <row r="8" spans="1:17" ht="31.5" customHeight="1" x14ac:dyDescent="0.25">
      <c r="A8" s="130"/>
      <c r="B8" s="131"/>
      <c r="C8" s="134"/>
      <c r="D8" s="134"/>
      <c r="E8" s="134"/>
      <c r="F8" s="45" t="s">
        <v>6</v>
      </c>
      <c r="G8" s="46" t="s">
        <v>7</v>
      </c>
      <c r="H8" s="46" t="s">
        <v>8</v>
      </c>
      <c r="I8" s="46" t="s">
        <v>9</v>
      </c>
      <c r="J8" s="45" t="s">
        <v>6</v>
      </c>
      <c r="K8" s="46" t="s">
        <v>7</v>
      </c>
      <c r="L8" s="46" t="s">
        <v>8</v>
      </c>
      <c r="M8" s="46" t="s">
        <v>9</v>
      </c>
      <c r="N8" s="46" t="s">
        <v>10</v>
      </c>
      <c r="O8" s="47" t="s">
        <v>11</v>
      </c>
      <c r="P8" s="48"/>
    </row>
    <row r="9" spans="1:17" ht="15" customHeight="1" x14ac:dyDescent="0.25">
      <c r="A9" s="46">
        <v>1</v>
      </c>
      <c r="B9" s="49">
        <v>2</v>
      </c>
      <c r="C9" s="46"/>
      <c r="D9" s="46"/>
      <c r="E9" s="124"/>
      <c r="F9" s="46" t="s">
        <v>12</v>
      </c>
      <c r="G9" s="46">
        <v>4</v>
      </c>
      <c r="H9" s="46">
        <v>5</v>
      </c>
      <c r="I9" s="46">
        <v>6</v>
      </c>
      <c r="J9" s="46" t="s">
        <v>13</v>
      </c>
      <c r="K9" s="46">
        <v>8</v>
      </c>
      <c r="L9" s="46">
        <v>9</v>
      </c>
      <c r="M9" s="46">
        <v>10</v>
      </c>
      <c r="N9" s="46" t="s">
        <v>14</v>
      </c>
      <c r="O9" s="47" t="s">
        <v>15</v>
      </c>
      <c r="P9" s="48"/>
    </row>
    <row r="10" spans="1:17" ht="21" customHeight="1" x14ac:dyDescent="0.25">
      <c r="A10" s="135" t="s">
        <v>16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7"/>
      <c r="P10" s="48"/>
    </row>
    <row r="11" spans="1:17" ht="17.25" customHeight="1" x14ac:dyDescent="0.25">
      <c r="A11" s="135" t="s">
        <v>17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7"/>
      <c r="P11" s="48"/>
    </row>
    <row r="12" spans="1:17" ht="17.25" customHeight="1" x14ac:dyDescent="0.25">
      <c r="A12" s="135" t="s">
        <v>18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48"/>
    </row>
    <row r="13" spans="1:17" ht="18.75" customHeight="1" x14ac:dyDescent="0.25">
      <c r="A13" s="147" t="s">
        <v>19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  <c r="P13" s="48"/>
    </row>
    <row r="14" spans="1:17" s="55" customFormat="1" ht="48.75" customHeight="1" x14ac:dyDescent="0.25">
      <c r="A14" s="50" t="s">
        <v>20</v>
      </c>
      <c r="B14" s="1" t="s">
        <v>21</v>
      </c>
      <c r="C14" s="2" t="s">
        <v>22</v>
      </c>
      <c r="D14" s="51">
        <f>D15+D16+D17+D18+D19+D23+D24+D25+D26+D27+D28+D29+D30+D68</f>
        <v>3257438569</v>
      </c>
      <c r="E14" s="51">
        <f t="shared" ref="E14" si="0">E15+E16+E17+E18+E19+E23+E24+E25+E26+E27+E28+E29+E30+E68</f>
        <v>2130012884</v>
      </c>
      <c r="F14" s="51">
        <f t="shared" ref="F14:N14" si="1">F15+F16+F17+F18+F19+F23+F24+F25+F26+F27+F28+F29+F30+F68</f>
        <v>3273599159</v>
      </c>
      <c r="G14" s="51">
        <f t="shared" si="1"/>
        <v>2557086480</v>
      </c>
      <c r="H14" s="51">
        <f t="shared" si="1"/>
        <v>224268974</v>
      </c>
      <c r="I14" s="51">
        <f t="shared" si="1"/>
        <v>492243705</v>
      </c>
      <c r="J14" s="51">
        <f t="shared" si="1"/>
        <v>1830080537.3399999</v>
      </c>
      <c r="K14" s="51">
        <f t="shared" si="1"/>
        <v>1435214389.0799999</v>
      </c>
      <c r="L14" s="51">
        <f t="shared" si="1"/>
        <v>105410031.44</v>
      </c>
      <c r="M14" s="51">
        <f t="shared" si="1"/>
        <v>289456116.81999999</v>
      </c>
      <c r="N14" s="51">
        <f t="shared" si="1"/>
        <v>-1443518621.6600001</v>
      </c>
      <c r="O14" s="52">
        <f>(J14/F14)*100-100</f>
        <v>-44.095765900091379</v>
      </c>
      <c r="P14" s="53"/>
      <c r="Q14" s="54"/>
    </row>
    <row r="15" spans="1:17" s="61" customFormat="1" ht="34.5" hidden="1" customHeight="1" x14ac:dyDescent="0.25">
      <c r="A15" s="56" t="s">
        <v>23</v>
      </c>
      <c r="B15" s="3" t="s">
        <v>24</v>
      </c>
      <c r="C15" s="4" t="s">
        <v>22</v>
      </c>
      <c r="D15" s="57">
        <f>462562705+104100+1547646+224268974</f>
        <v>688483425</v>
      </c>
      <c r="E15" s="57">
        <v>362650992</v>
      </c>
      <c r="F15" s="57">
        <f>G15+H15+I15</f>
        <v>689751615</v>
      </c>
      <c r="G15" s="5">
        <v>0</v>
      </c>
      <c r="H15" s="5">
        <v>224268974</v>
      </c>
      <c r="I15" s="5">
        <v>465482641</v>
      </c>
      <c r="J15" s="5">
        <f>K15+L15+M15</f>
        <v>392479459.33999997</v>
      </c>
      <c r="K15" s="57">
        <v>0</v>
      </c>
      <c r="L15" s="57">
        <v>105410031.44</v>
      </c>
      <c r="M15" s="57">
        <v>287069427.89999998</v>
      </c>
      <c r="N15" s="57">
        <f t="shared" ref="N15:N47" si="2">J15-F15</f>
        <v>-297272155.66000003</v>
      </c>
      <c r="O15" s="58">
        <f>(J15/F15)*100-100</f>
        <v>-43.098435610042031</v>
      </c>
      <c r="P15" s="59">
        <v>505461</v>
      </c>
      <c r="Q15" s="60" t="s">
        <v>25</v>
      </c>
    </row>
    <row r="16" spans="1:17" s="61" customFormat="1" ht="16.5" hidden="1" customHeight="1" x14ac:dyDescent="0.25">
      <c r="A16" s="56" t="s">
        <v>26</v>
      </c>
      <c r="B16" s="6" t="s">
        <v>27</v>
      </c>
      <c r="C16" s="4" t="s">
        <v>22</v>
      </c>
      <c r="D16" s="57">
        <f>3704900+2898250</f>
        <v>6603150</v>
      </c>
      <c r="E16" s="57">
        <v>4509075</v>
      </c>
      <c r="F16" s="57">
        <f t="shared" ref="F16:F30" si="3">G16+H16+I16</f>
        <v>6603150</v>
      </c>
      <c r="G16" s="5">
        <v>0</v>
      </c>
      <c r="H16" s="5">
        <v>0</v>
      </c>
      <c r="I16" s="5">
        <v>6603150</v>
      </c>
      <c r="J16" s="5">
        <f t="shared" ref="J16:J30" si="4">K16+L16+M16</f>
        <v>1907688.92</v>
      </c>
      <c r="K16" s="57">
        <v>0</v>
      </c>
      <c r="L16" s="57">
        <v>0</v>
      </c>
      <c r="M16" s="57">
        <v>1907688.92</v>
      </c>
      <c r="N16" s="57">
        <f t="shared" si="2"/>
        <v>-4695461.08</v>
      </c>
      <c r="O16" s="58">
        <v>0</v>
      </c>
      <c r="P16" s="62">
        <v>2309</v>
      </c>
      <c r="Q16" s="60" t="s">
        <v>25</v>
      </c>
    </row>
    <row r="17" spans="1:17" s="61" customFormat="1" ht="133.15" hidden="1" customHeight="1" x14ac:dyDescent="0.25">
      <c r="A17" s="56" t="s">
        <v>28</v>
      </c>
      <c r="B17" s="6" t="s">
        <v>29</v>
      </c>
      <c r="C17" s="4" t="s">
        <v>22</v>
      </c>
      <c r="D17" s="63">
        <v>13567800</v>
      </c>
      <c r="E17" s="57">
        <v>9226200</v>
      </c>
      <c r="F17" s="57">
        <f t="shared" si="3"/>
        <v>13567800</v>
      </c>
      <c r="G17" s="5">
        <v>13567800</v>
      </c>
      <c r="H17" s="5">
        <v>0</v>
      </c>
      <c r="I17" s="5">
        <v>0</v>
      </c>
      <c r="J17" s="5">
        <f t="shared" si="4"/>
        <v>5834250</v>
      </c>
      <c r="K17" s="5">
        <v>5834250</v>
      </c>
      <c r="L17" s="57">
        <v>0</v>
      </c>
      <c r="M17" s="57">
        <v>0</v>
      </c>
      <c r="N17" s="57">
        <f t="shared" si="2"/>
        <v>-7733550</v>
      </c>
      <c r="O17" s="58">
        <f t="shared" ref="O17:O27" si="5">(J17/F17)*100-100</f>
        <v>-56.999292442400389</v>
      </c>
      <c r="P17" s="62">
        <v>1342970</v>
      </c>
      <c r="Q17" s="60" t="s">
        <v>25</v>
      </c>
    </row>
    <row r="18" spans="1:17" s="61" customFormat="1" ht="153" hidden="1" customHeight="1" x14ac:dyDescent="0.25">
      <c r="A18" s="56" t="s">
        <v>30</v>
      </c>
      <c r="B18" s="3" t="s">
        <v>31</v>
      </c>
      <c r="C18" s="4" t="s">
        <v>22</v>
      </c>
      <c r="D18" s="57">
        <v>714100</v>
      </c>
      <c r="E18" s="57">
        <v>479000</v>
      </c>
      <c r="F18" s="57">
        <f t="shared" si="3"/>
        <v>714100</v>
      </c>
      <c r="G18" s="5">
        <v>0</v>
      </c>
      <c r="H18" s="5">
        <v>0</v>
      </c>
      <c r="I18" s="5">
        <v>714100</v>
      </c>
      <c r="J18" s="5">
        <f t="shared" si="4"/>
        <v>479000</v>
      </c>
      <c r="K18" s="57">
        <v>0</v>
      </c>
      <c r="L18" s="57">
        <v>0</v>
      </c>
      <c r="M18" s="57">
        <v>479000</v>
      </c>
      <c r="N18" s="57">
        <f t="shared" si="2"/>
        <v>-235100</v>
      </c>
      <c r="O18" s="58">
        <f t="shared" si="5"/>
        <v>-32.922559865565049</v>
      </c>
      <c r="P18" s="59">
        <v>110264</v>
      </c>
      <c r="Q18" s="60" t="s">
        <v>25</v>
      </c>
    </row>
    <row r="19" spans="1:17" s="61" customFormat="1" ht="124.5" hidden="1" customHeight="1" x14ac:dyDescent="0.25">
      <c r="A19" s="56" t="s">
        <v>32</v>
      </c>
      <c r="B19" s="3" t="s">
        <v>33</v>
      </c>
      <c r="C19" s="4" t="s">
        <v>22</v>
      </c>
      <c r="D19" s="57">
        <f>669656200+32206000+1551034800+21972800</f>
        <v>2274869800</v>
      </c>
      <c r="E19" s="57">
        <f>E20+E21+E22</f>
        <v>1594548130</v>
      </c>
      <c r="F19" s="57">
        <f t="shared" ref="F19:N19" si="6">F20+F21+F22</f>
        <v>2289762200</v>
      </c>
      <c r="G19" s="57">
        <f t="shared" si="6"/>
        <v>2289762200</v>
      </c>
      <c r="H19" s="57">
        <f t="shared" si="6"/>
        <v>0</v>
      </c>
      <c r="I19" s="57">
        <f t="shared" si="6"/>
        <v>0</v>
      </c>
      <c r="J19" s="57">
        <f t="shared" si="6"/>
        <v>1311439025.78</v>
      </c>
      <c r="K19" s="57">
        <f t="shared" si="6"/>
        <v>1311439025.78</v>
      </c>
      <c r="L19" s="57">
        <f t="shared" si="6"/>
        <v>0</v>
      </c>
      <c r="M19" s="57">
        <f t="shared" si="6"/>
        <v>0</v>
      </c>
      <c r="N19" s="57">
        <f t="shared" si="6"/>
        <v>-978323174.22000003</v>
      </c>
      <c r="O19" s="58">
        <f t="shared" si="5"/>
        <v>-42.72597277656169</v>
      </c>
      <c r="P19" s="64">
        <v>2445</v>
      </c>
      <c r="Q19" s="60" t="s">
        <v>25</v>
      </c>
    </row>
    <row r="20" spans="1:17" s="69" customFormat="1" ht="51" hidden="1" customHeight="1" x14ac:dyDescent="0.25">
      <c r="A20" s="65" t="s">
        <v>34</v>
      </c>
      <c r="B20" s="7" t="s">
        <v>35</v>
      </c>
      <c r="C20" s="8" t="s">
        <v>22</v>
      </c>
      <c r="D20" s="66">
        <f t="shared" ref="D20:D21" si="7">F20+G20+H20</f>
        <v>3116444400</v>
      </c>
      <c r="E20" s="57">
        <v>1064399730</v>
      </c>
      <c r="F20" s="57">
        <f t="shared" si="3"/>
        <v>1558222200</v>
      </c>
      <c r="G20" s="9">
        <v>1558222200</v>
      </c>
      <c r="H20" s="9">
        <v>0</v>
      </c>
      <c r="I20" s="9">
        <v>0</v>
      </c>
      <c r="J20" s="9">
        <f t="shared" si="4"/>
        <v>889293850</v>
      </c>
      <c r="K20" s="66">
        <v>889293850</v>
      </c>
      <c r="L20" s="66">
        <v>0</v>
      </c>
      <c r="M20" s="66">
        <v>0</v>
      </c>
      <c r="N20" s="66">
        <f t="shared" si="2"/>
        <v>-668928350</v>
      </c>
      <c r="O20" s="58">
        <f t="shared" si="5"/>
        <v>-42.928944921975834</v>
      </c>
      <c r="P20" s="67">
        <v>2445</v>
      </c>
      <c r="Q20" s="68" t="s">
        <v>25</v>
      </c>
    </row>
    <row r="21" spans="1:17" s="69" customFormat="1" ht="68.25" hidden="1" customHeight="1" x14ac:dyDescent="0.25">
      <c r="A21" s="65" t="s">
        <v>36</v>
      </c>
      <c r="B21" s="7" t="s">
        <v>37</v>
      </c>
      <c r="C21" s="8" t="s">
        <v>22</v>
      </c>
      <c r="D21" s="66">
        <f t="shared" si="7"/>
        <v>1354722400</v>
      </c>
      <c r="E21" s="57">
        <v>489758300</v>
      </c>
      <c r="F21" s="57">
        <f t="shared" si="3"/>
        <v>677361200</v>
      </c>
      <c r="G21" s="9">
        <v>677361200</v>
      </c>
      <c r="H21" s="9">
        <v>0</v>
      </c>
      <c r="I21" s="9">
        <v>0</v>
      </c>
      <c r="J21" s="9">
        <f t="shared" si="4"/>
        <v>387353300</v>
      </c>
      <c r="K21" s="66">
        <v>387353300</v>
      </c>
      <c r="L21" s="66">
        <v>0</v>
      </c>
      <c r="M21" s="66">
        <v>0</v>
      </c>
      <c r="N21" s="66">
        <f t="shared" si="2"/>
        <v>-290007900</v>
      </c>
      <c r="O21" s="58">
        <f t="shared" si="5"/>
        <v>-42.814365511340178</v>
      </c>
      <c r="P21" s="67">
        <v>45239</v>
      </c>
      <c r="Q21" s="68" t="s">
        <v>25</v>
      </c>
    </row>
    <row r="22" spans="1:17" s="69" customFormat="1" ht="49.5" hidden="1" customHeight="1" x14ac:dyDescent="0.25">
      <c r="A22" s="65" t="s">
        <v>38</v>
      </c>
      <c r="B22" s="7" t="s">
        <v>164</v>
      </c>
      <c r="C22" s="8" t="s">
        <v>22</v>
      </c>
      <c r="D22" s="66">
        <f>F22+G22+H22</f>
        <v>108357600</v>
      </c>
      <c r="E22" s="57">
        <f>25655000+14735100</f>
        <v>40390100</v>
      </c>
      <c r="F22" s="57">
        <f t="shared" si="3"/>
        <v>54178800</v>
      </c>
      <c r="G22" s="9">
        <f>32206000+21972800</f>
        <v>54178800</v>
      </c>
      <c r="H22" s="9">
        <v>0</v>
      </c>
      <c r="I22" s="9">
        <v>0</v>
      </c>
      <c r="J22" s="9">
        <f t="shared" si="4"/>
        <v>34791875.780000001</v>
      </c>
      <c r="K22" s="66">
        <f>21736833+13055042.78</f>
        <v>34791875.780000001</v>
      </c>
      <c r="L22" s="66">
        <v>0</v>
      </c>
      <c r="M22" s="66">
        <v>0</v>
      </c>
      <c r="N22" s="66">
        <f t="shared" si="2"/>
        <v>-19386924.219999999</v>
      </c>
      <c r="O22" s="58">
        <f t="shared" si="5"/>
        <v>-35.783229270489556</v>
      </c>
      <c r="P22" s="70">
        <v>2070</v>
      </c>
      <c r="Q22" s="68" t="s">
        <v>25</v>
      </c>
    </row>
    <row r="23" spans="1:17" s="61" customFormat="1" ht="131.25" hidden="1" customHeight="1" x14ac:dyDescent="0.25">
      <c r="A23" s="56" t="s">
        <v>39</v>
      </c>
      <c r="B23" s="3" t="s">
        <v>40</v>
      </c>
      <c r="C23" s="4" t="s">
        <v>22</v>
      </c>
      <c r="D23" s="57">
        <v>72963000</v>
      </c>
      <c r="E23" s="57">
        <v>45873258</v>
      </c>
      <c r="F23" s="57">
        <f t="shared" si="3"/>
        <v>72963000</v>
      </c>
      <c r="G23" s="5">
        <v>72963000</v>
      </c>
      <c r="H23" s="5">
        <v>0</v>
      </c>
      <c r="I23" s="5">
        <v>0</v>
      </c>
      <c r="J23" s="5">
        <f t="shared" si="4"/>
        <v>38754234</v>
      </c>
      <c r="K23" s="57">
        <v>38754234</v>
      </c>
      <c r="L23" s="57">
        <v>0</v>
      </c>
      <c r="M23" s="57">
        <v>0</v>
      </c>
      <c r="N23" s="57">
        <f t="shared" si="2"/>
        <v>-34208766</v>
      </c>
      <c r="O23" s="58">
        <f t="shared" si="5"/>
        <v>-46.885086961884795</v>
      </c>
      <c r="P23" s="71"/>
      <c r="Q23" s="60" t="s">
        <v>25</v>
      </c>
    </row>
    <row r="24" spans="1:17" s="61" customFormat="1" ht="90" hidden="1" customHeight="1" x14ac:dyDescent="0.25">
      <c r="A24" s="56" t="s">
        <v>41</v>
      </c>
      <c r="B24" s="3" t="s">
        <v>42</v>
      </c>
      <c r="C24" s="4" t="s">
        <v>22</v>
      </c>
      <c r="D24" s="57">
        <f>75701100-D25</f>
        <v>74919700</v>
      </c>
      <c r="E24" s="57">
        <f>45990595-E25</f>
        <v>45499655</v>
      </c>
      <c r="F24" s="57">
        <f t="shared" si="3"/>
        <v>74919700</v>
      </c>
      <c r="G24" s="5">
        <f>75701100-G25</f>
        <v>74919700</v>
      </c>
      <c r="H24" s="5">
        <v>0</v>
      </c>
      <c r="I24" s="5">
        <v>0</v>
      </c>
      <c r="J24" s="5">
        <f t="shared" si="4"/>
        <v>36590846.600000001</v>
      </c>
      <c r="K24" s="57">
        <f>36981786.6-K25</f>
        <v>36590846.600000001</v>
      </c>
      <c r="L24" s="57">
        <v>0</v>
      </c>
      <c r="M24" s="57">
        <v>0</v>
      </c>
      <c r="N24" s="57">
        <f t="shared" si="2"/>
        <v>-38328853.399999999</v>
      </c>
      <c r="O24" s="58">
        <f t="shared" si="5"/>
        <v>-51.159913080271274</v>
      </c>
      <c r="P24" s="59">
        <v>16671</v>
      </c>
      <c r="Q24" s="60" t="s">
        <v>25</v>
      </c>
    </row>
    <row r="25" spans="1:17" s="61" customFormat="1" ht="107.25" hidden="1" customHeight="1" x14ac:dyDescent="0.25">
      <c r="A25" s="56" t="s">
        <v>43</v>
      </c>
      <c r="B25" s="3" t="s">
        <v>44</v>
      </c>
      <c r="C25" s="4" t="s">
        <v>22</v>
      </c>
      <c r="D25" s="57">
        <v>781400</v>
      </c>
      <c r="E25" s="57">
        <v>490940</v>
      </c>
      <c r="F25" s="57">
        <f t="shared" si="3"/>
        <v>781400</v>
      </c>
      <c r="G25" s="5">
        <v>781400</v>
      </c>
      <c r="H25" s="5">
        <v>0</v>
      </c>
      <c r="I25" s="5">
        <v>0</v>
      </c>
      <c r="J25" s="5">
        <f t="shared" si="4"/>
        <v>390940</v>
      </c>
      <c r="K25" s="57">
        <v>390940</v>
      </c>
      <c r="L25" s="57">
        <v>0</v>
      </c>
      <c r="M25" s="57">
        <v>0</v>
      </c>
      <c r="N25" s="57">
        <f t="shared" si="2"/>
        <v>-390460</v>
      </c>
      <c r="O25" s="58">
        <f t="shared" si="5"/>
        <v>-49.969285897107753</v>
      </c>
      <c r="P25" s="72"/>
      <c r="Q25" s="60"/>
    </row>
    <row r="26" spans="1:17" s="61" customFormat="1" ht="113.25" hidden="1" customHeight="1" x14ac:dyDescent="0.25">
      <c r="A26" s="56" t="s">
        <v>45</v>
      </c>
      <c r="B26" s="3" t="s">
        <v>46</v>
      </c>
      <c r="C26" s="4" t="s">
        <v>22</v>
      </c>
      <c r="D26" s="57">
        <v>7740000</v>
      </c>
      <c r="E26" s="57">
        <v>5805000</v>
      </c>
      <c r="F26" s="57">
        <f t="shared" si="3"/>
        <v>7740000</v>
      </c>
      <c r="G26" s="5">
        <v>7740000</v>
      </c>
      <c r="H26" s="5">
        <v>0</v>
      </c>
      <c r="I26" s="5">
        <v>0</v>
      </c>
      <c r="J26" s="5">
        <f t="shared" si="4"/>
        <v>3913000</v>
      </c>
      <c r="K26" s="57">
        <v>3913000</v>
      </c>
      <c r="L26" s="57">
        <v>0</v>
      </c>
      <c r="M26" s="57">
        <v>0</v>
      </c>
      <c r="N26" s="57">
        <f t="shared" si="2"/>
        <v>-3827000</v>
      </c>
      <c r="O26" s="58">
        <f t="shared" si="5"/>
        <v>-49.444444444444443</v>
      </c>
      <c r="P26" s="64"/>
      <c r="Q26" s="60"/>
    </row>
    <row r="27" spans="1:17" s="61" customFormat="1" ht="83.25" hidden="1" customHeight="1" x14ac:dyDescent="0.25">
      <c r="A27" s="56" t="s">
        <v>47</v>
      </c>
      <c r="B27" s="3" t="s">
        <v>48</v>
      </c>
      <c r="C27" s="4" t="s">
        <v>22</v>
      </c>
      <c r="D27" s="57">
        <v>93157000</v>
      </c>
      <c r="E27" s="57">
        <v>53074300</v>
      </c>
      <c r="F27" s="57">
        <f t="shared" si="3"/>
        <v>93157000</v>
      </c>
      <c r="G27" s="5">
        <v>93157000</v>
      </c>
      <c r="H27" s="5">
        <v>0</v>
      </c>
      <c r="I27" s="5">
        <v>0</v>
      </c>
      <c r="J27" s="5">
        <f t="shared" si="4"/>
        <v>35442092.700000003</v>
      </c>
      <c r="K27" s="57">
        <v>35442092.700000003</v>
      </c>
      <c r="L27" s="57">
        <v>0</v>
      </c>
      <c r="M27" s="57">
        <v>0</v>
      </c>
      <c r="N27" s="57">
        <f t="shared" si="2"/>
        <v>-57714907.299999997</v>
      </c>
      <c r="O27" s="58">
        <f t="shared" si="5"/>
        <v>-61.954450336528652</v>
      </c>
      <c r="P27" s="59">
        <v>12693.9</v>
      </c>
      <c r="Q27" s="60" t="s">
        <v>25</v>
      </c>
    </row>
    <row r="28" spans="1:17" s="61" customFormat="1" ht="34.5" hidden="1" customHeight="1" x14ac:dyDescent="0.25">
      <c r="A28" s="56" t="s">
        <v>49</v>
      </c>
      <c r="B28" s="3" t="s">
        <v>50</v>
      </c>
      <c r="C28" s="4" t="s">
        <v>22</v>
      </c>
      <c r="D28" s="57">
        <v>145380</v>
      </c>
      <c r="E28" s="57">
        <v>145380</v>
      </c>
      <c r="F28" s="57">
        <f t="shared" si="3"/>
        <v>145380</v>
      </c>
      <c r="G28" s="5">
        <v>145380</v>
      </c>
      <c r="H28" s="5">
        <v>0</v>
      </c>
      <c r="I28" s="5">
        <v>0</v>
      </c>
      <c r="J28" s="5">
        <f t="shared" si="4"/>
        <v>0</v>
      </c>
      <c r="K28" s="57">
        <v>0</v>
      </c>
      <c r="L28" s="57">
        <v>0</v>
      </c>
      <c r="M28" s="57">
        <v>0</v>
      </c>
      <c r="N28" s="57">
        <f t="shared" si="2"/>
        <v>-145380</v>
      </c>
      <c r="O28" s="58">
        <v>0</v>
      </c>
      <c r="P28" s="59">
        <v>2312.3000000000002</v>
      </c>
      <c r="Q28" s="60" t="s">
        <v>25</v>
      </c>
    </row>
    <row r="29" spans="1:17" s="61" customFormat="1" ht="48" hidden="1" customHeight="1" x14ac:dyDescent="0.25">
      <c r="A29" s="56" t="s">
        <v>51</v>
      </c>
      <c r="B29" s="3" t="s">
        <v>52</v>
      </c>
      <c r="C29" s="4" t="s">
        <v>22</v>
      </c>
      <c r="D29" s="57">
        <v>1800000</v>
      </c>
      <c r="E29" s="57">
        <v>1800000</v>
      </c>
      <c r="F29" s="57">
        <f t="shared" si="3"/>
        <v>1800000</v>
      </c>
      <c r="G29" s="5">
        <v>1800000</v>
      </c>
      <c r="H29" s="5">
        <v>0</v>
      </c>
      <c r="I29" s="5">
        <v>0</v>
      </c>
      <c r="J29" s="5">
        <f t="shared" si="4"/>
        <v>1800000</v>
      </c>
      <c r="K29" s="57">
        <v>1800000</v>
      </c>
      <c r="L29" s="57">
        <v>0</v>
      </c>
      <c r="M29" s="57">
        <v>0</v>
      </c>
      <c r="N29" s="57">
        <f t="shared" si="2"/>
        <v>0</v>
      </c>
      <c r="O29" s="58">
        <v>0</v>
      </c>
      <c r="P29" s="59"/>
      <c r="Q29" s="60"/>
    </row>
    <row r="30" spans="1:17" s="61" customFormat="1" ht="48" hidden="1" customHeight="1" x14ac:dyDescent="0.25">
      <c r="A30" s="56" t="s">
        <v>53</v>
      </c>
      <c r="B30" s="3" t="s">
        <v>54</v>
      </c>
      <c r="C30" s="4" t="s">
        <v>22</v>
      </c>
      <c r="D30" s="57">
        <v>2250000</v>
      </c>
      <c r="E30" s="57">
        <v>1050000</v>
      </c>
      <c r="F30" s="57">
        <f t="shared" si="3"/>
        <v>2250000</v>
      </c>
      <c r="G30" s="5">
        <v>2250000</v>
      </c>
      <c r="H30" s="5">
        <v>0</v>
      </c>
      <c r="I30" s="5">
        <v>0</v>
      </c>
      <c r="J30" s="5">
        <f t="shared" si="4"/>
        <v>1050000</v>
      </c>
      <c r="K30" s="57">
        <v>1050000</v>
      </c>
      <c r="L30" s="57">
        <v>0</v>
      </c>
      <c r="M30" s="57">
        <v>0</v>
      </c>
      <c r="N30" s="57">
        <f t="shared" si="2"/>
        <v>-1200000</v>
      </c>
      <c r="O30" s="58">
        <v>0</v>
      </c>
      <c r="P30" s="59"/>
      <c r="Q30" s="60"/>
    </row>
    <row r="31" spans="1:17" s="77" customFormat="1" ht="32.25" customHeight="1" x14ac:dyDescent="0.25">
      <c r="A31" s="50" t="s">
        <v>55</v>
      </c>
      <c r="B31" s="73" t="s">
        <v>56</v>
      </c>
      <c r="C31" s="74" t="s">
        <v>57</v>
      </c>
      <c r="D31" s="51">
        <f t="shared" ref="D31:M31" si="8">D32+D40+D48+D57+D58+D59</f>
        <v>0</v>
      </c>
      <c r="E31" s="51">
        <f t="shared" ref="E31" si="9">E32+E40+E48+E57+E58+E59</f>
        <v>0</v>
      </c>
      <c r="F31" s="51">
        <f t="shared" si="8"/>
        <v>0</v>
      </c>
      <c r="G31" s="51">
        <f t="shared" si="8"/>
        <v>0</v>
      </c>
      <c r="H31" s="51">
        <f t="shared" si="8"/>
        <v>0</v>
      </c>
      <c r="I31" s="51">
        <f t="shared" si="8"/>
        <v>0</v>
      </c>
      <c r="J31" s="51">
        <f t="shared" si="8"/>
        <v>0</v>
      </c>
      <c r="K31" s="51">
        <f t="shared" si="8"/>
        <v>0</v>
      </c>
      <c r="L31" s="51">
        <f t="shared" si="8"/>
        <v>0</v>
      </c>
      <c r="M31" s="51">
        <f t="shared" si="8"/>
        <v>0</v>
      </c>
      <c r="N31" s="51">
        <f t="shared" si="2"/>
        <v>0</v>
      </c>
      <c r="O31" s="52">
        <v>0</v>
      </c>
      <c r="P31" s="75"/>
      <c r="Q31" s="76"/>
    </row>
    <row r="32" spans="1:17" ht="65.25" hidden="1" customHeight="1" x14ac:dyDescent="0.25">
      <c r="A32" s="78" t="s">
        <v>58</v>
      </c>
      <c r="B32" s="10" t="s">
        <v>59</v>
      </c>
      <c r="C32" s="11" t="s">
        <v>60</v>
      </c>
      <c r="D32" s="79">
        <f>D33+D34+D35+D36+D37+D38+D39</f>
        <v>0</v>
      </c>
      <c r="E32" s="79">
        <f>E33+E34+E35+E36+E37+E38+E39</f>
        <v>0</v>
      </c>
      <c r="F32" s="79">
        <f>F33+F34+F35+F36+F37+F38+F39</f>
        <v>0</v>
      </c>
      <c r="G32" s="79">
        <v>0</v>
      </c>
      <c r="H32" s="79">
        <f t="shared" ref="H32:M32" si="10">H33+H34+H35+H36+H37+H38+H39</f>
        <v>0</v>
      </c>
      <c r="I32" s="79">
        <f t="shared" si="10"/>
        <v>0</v>
      </c>
      <c r="J32" s="79">
        <f t="shared" si="10"/>
        <v>0</v>
      </c>
      <c r="K32" s="79">
        <v>0</v>
      </c>
      <c r="L32" s="79">
        <f t="shared" si="10"/>
        <v>0</v>
      </c>
      <c r="M32" s="79">
        <f t="shared" si="10"/>
        <v>0</v>
      </c>
      <c r="N32" s="79">
        <f t="shared" si="2"/>
        <v>0</v>
      </c>
      <c r="O32" s="47" t="e">
        <f t="shared" ref="O32:O47" si="11">(J32/F32)*100-100</f>
        <v>#DIV/0!</v>
      </c>
      <c r="P32" s="80"/>
    </row>
    <row r="33" spans="1:17" s="85" customFormat="1" ht="31.5" hidden="1" customHeight="1" x14ac:dyDescent="0.25">
      <c r="A33" s="138"/>
      <c r="B33" s="12" t="s">
        <v>61</v>
      </c>
      <c r="C33" s="141" t="s">
        <v>62</v>
      </c>
      <c r="D33" s="13">
        <f t="shared" ref="D33:D39" si="12">F33+G33+H33</f>
        <v>0</v>
      </c>
      <c r="E33" s="13">
        <f t="shared" ref="E33:F39" si="13">F33+G33+H33</f>
        <v>0</v>
      </c>
      <c r="F33" s="13">
        <f t="shared" si="13"/>
        <v>0</v>
      </c>
      <c r="G33" s="13">
        <v>0</v>
      </c>
      <c r="H33" s="13">
        <v>0</v>
      </c>
      <c r="I33" s="13">
        <v>0</v>
      </c>
      <c r="J33" s="13">
        <f>K33+L33+M33</f>
        <v>0</v>
      </c>
      <c r="K33" s="13">
        <v>0</v>
      </c>
      <c r="L33" s="14">
        <v>0</v>
      </c>
      <c r="M33" s="13">
        <v>0</v>
      </c>
      <c r="N33" s="81">
        <f t="shared" si="2"/>
        <v>0</v>
      </c>
      <c r="O33" s="82" t="e">
        <f t="shared" si="11"/>
        <v>#DIV/0!</v>
      </c>
      <c r="P33" s="83"/>
      <c r="Q33" s="84"/>
    </row>
    <row r="34" spans="1:17" s="85" customFormat="1" ht="33" hidden="1" customHeight="1" x14ac:dyDescent="0.25">
      <c r="A34" s="139"/>
      <c r="B34" s="12" t="s">
        <v>63</v>
      </c>
      <c r="C34" s="142"/>
      <c r="D34" s="13">
        <f t="shared" si="12"/>
        <v>0</v>
      </c>
      <c r="E34" s="13">
        <f t="shared" si="13"/>
        <v>0</v>
      </c>
      <c r="F34" s="13">
        <f t="shared" si="13"/>
        <v>0</v>
      </c>
      <c r="G34" s="13">
        <v>0</v>
      </c>
      <c r="H34" s="13">
        <v>0</v>
      </c>
      <c r="I34" s="13">
        <v>0</v>
      </c>
      <c r="J34" s="13">
        <f t="shared" ref="J34:J39" si="14">K34+L34+M34</f>
        <v>0</v>
      </c>
      <c r="K34" s="13">
        <v>0</v>
      </c>
      <c r="L34" s="14">
        <v>0</v>
      </c>
      <c r="M34" s="13">
        <v>0</v>
      </c>
      <c r="N34" s="81">
        <f t="shared" si="2"/>
        <v>0</v>
      </c>
      <c r="O34" s="82" t="e">
        <f t="shared" si="11"/>
        <v>#DIV/0!</v>
      </c>
      <c r="P34" s="83"/>
      <c r="Q34" s="84"/>
    </row>
    <row r="35" spans="1:17" s="85" customFormat="1" ht="30.75" hidden="1" customHeight="1" x14ac:dyDescent="0.25">
      <c r="A35" s="139"/>
      <c r="B35" s="12" t="s">
        <v>64</v>
      </c>
      <c r="C35" s="142"/>
      <c r="D35" s="13">
        <f t="shared" si="12"/>
        <v>0</v>
      </c>
      <c r="E35" s="13">
        <f t="shared" si="13"/>
        <v>0</v>
      </c>
      <c r="F35" s="13">
        <f t="shared" si="13"/>
        <v>0</v>
      </c>
      <c r="G35" s="13">
        <v>0</v>
      </c>
      <c r="H35" s="13">
        <v>0</v>
      </c>
      <c r="I35" s="13">
        <v>0</v>
      </c>
      <c r="J35" s="13">
        <f t="shared" si="14"/>
        <v>0</v>
      </c>
      <c r="K35" s="13">
        <v>0</v>
      </c>
      <c r="L35" s="14">
        <v>0</v>
      </c>
      <c r="M35" s="13">
        <v>0</v>
      </c>
      <c r="N35" s="81">
        <f t="shared" si="2"/>
        <v>0</v>
      </c>
      <c r="O35" s="82" t="e">
        <f t="shared" si="11"/>
        <v>#DIV/0!</v>
      </c>
      <c r="P35" s="83"/>
      <c r="Q35" s="84"/>
    </row>
    <row r="36" spans="1:17" s="85" customFormat="1" ht="34.5" hidden="1" customHeight="1" x14ac:dyDescent="0.25">
      <c r="A36" s="139"/>
      <c r="B36" s="15" t="s">
        <v>65</v>
      </c>
      <c r="C36" s="143"/>
      <c r="D36" s="16">
        <f t="shared" si="12"/>
        <v>0</v>
      </c>
      <c r="E36" s="16">
        <f t="shared" si="13"/>
        <v>0</v>
      </c>
      <c r="F36" s="16">
        <f t="shared" si="13"/>
        <v>0</v>
      </c>
      <c r="G36" s="13">
        <v>0</v>
      </c>
      <c r="H36" s="16">
        <v>0</v>
      </c>
      <c r="I36" s="16">
        <v>0</v>
      </c>
      <c r="J36" s="13">
        <f t="shared" si="14"/>
        <v>0</v>
      </c>
      <c r="K36" s="13">
        <v>0</v>
      </c>
      <c r="L36" s="17">
        <v>0</v>
      </c>
      <c r="M36" s="16"/>
      <c r="N36" s="81">
        <f t="shared" si="2"/>
        <v>0</v>
      </c>
      <c r="O36" s="82" t="e">
        <f t="shared" si="11"/>
        <v>#DIV/0!</v>
      </c>
      <c r="P36" s="83"/>
      <c r="Q36" s="84"/>
    </row>
    <row r="37" spans="1:17" s="85" customFormat="1" ht="17.25" hidden="1" customHeight="1" x14ac:dyDescent="0.25">
      <c r="A37" s="139"/>
      <c r="B37" s="18" t="s">
        <v>66</v>
      </c>
      <c r="C37" s="144" t="s">
        <v>22</v>
      </c>
      <c r="D37" s="16">
        <f t="shared" si="12"/>
        <v>0</v>
      </c>
      <c r="E37" s="16">
        <f t="shared" si="13"/>
        <v>0</v>
      </c>
      <c r="F37" s="16">
        <f t="shared" si="13"/>
        <v>0</v>
      </c>
      <c r="G37" s="13">
        <v>0</v>
      </c>
      <c r="H37" s="16">
        <v>0</v>
      </c>
      <c r="I37" s="16">
        <v>0</v>
      </c>
      <c r="J37" s="13">
        <f t="shared" si="14"/>
        <v>0</v>
      </c>
      <c r="K37" s="13">
        <v>0</v>
      </c>
      <c r="L37" s="17">
        <v>0</v>
      </c>
      <c r="M37" s="17"/>
      <c r="N37" s="81">
        <f t="shared" si="2"/>
        <v>0</v>
      </c>
      <c r="O37" s="82" t="e">
        <f t="shared" si="11"/>
        <v>#DIV/0!</v>
      </c>
      <c r="P37" s="83"/>
      <c r="Q37" s="84"/>
    </row>
    <row r="38" spans="1:17" s="85" customFormat="1" ht="17.25" hidden="1" customHeight="1" x14ac:dyDescent="0.25">
      <c r="A38" s="139"/>
      <c r="B38" s="18" t="s">
        <v>67</v>
      </c>
      <c r="C38" s="145"/>
      <c r="D38" s="16">
        <f t="shared" si="12"/>
        <v>0</v>
      </c>
      <c r="E38" s="16">
        <f t="shared" si="13"/>
        <v>0</v>
      </c>
      <c r="F38" s="16">
        <f t="shared" si="13"/>
        <v>0</v>
      </c>
      <c r="G38" s="13">
        <v>0</v>
      </c>
      <c r="H38" s="16">
        <v>0</v>
      </c>
      <c r="I38" s="16">
        <v>0</v>
      </c>
      <c r="J38" s="13">
        <f t="shared" si="14"/>
        <v>0</v>
      </c>
      <c r="K38" s="13">
        <v>0</v>
      </c>
      <c r="L38" s="17">
        <v>0</v>
      </c>
      <c r="M38" s="17"/>
      <c r="N38" s="81">
        <f t="shared" si="2"/>
        <v>0</v>
      </c>
      <c r="O38" s="82" t="e">
        <f t="shared" si="11"/>
        <v>#DIV/0!</v>
      </c>
      <c r="P38" s="83"/>
      <c r="Q38" s="84"/>
    </row>
    <row r="39" spans="1:17" s="85" customFormat="1" ht="17.25" hidden="1" customHeight="1" x14ac:dyDescent="0.25">
      <c r="A39" s="140"/>
      <c r="B39" s="18" t="s">
        <v>68</v>
      </c>
      <c r="C39" s="146"/>
      <c r="D39" s="16">
        <f t="shared" si="12"/>
        <v>0</v>
      </c>
      <c r="E39" s="16">
        <f t="shared" si="13"/>
        <v>0</v>
      </c>
      <c r="F39" s="16">
        <f t="shared" si="13"/>
        <v>0</v>
      </c>
      <c r="G39" s="13">
        <v>0</v>
      </c>
      <c r="H39" s="16">
        <v>0</v>
      </c>
      <c r="I39" s="16">
        <v>0</v>
      </c>
      <c r="J39" s="13">
        <f t="shared" si="14"/>
        <v>0</v>
      </c>
      <c r="K39" s="13">
        <v>0</v>
      </c>
      <c r="L39" s="17">
        <v>0</v>
      </c>
      <c r="M39" s="17"/>
      <c r="N39" s="81">
        <f t="shared" si="2"/>
        <v>0</v>
      </c>
      <c r="O39" s="82" t="e">
        <f t="shared" si="11"/>
        <v>#DIV/0!</v>
      </c>
      <c r="P39" s="83"/>
      <c r="Q39" s="84"/>
    </row>
    <row r="40" spans="1:17" ht="49.5" hidden="1" customHeight="1" x14ac:dyDescent="0.25">
      <c r="A40" s="78" t="s">
        <v>69</v>
      </c>
      <c r="B40" s="19" t="s">
        <v>70</v>
      </c>
      <c r="C40" s="20" t="s">
        <v>60</v>
      </c>
      <c r="D40" s="79">
        <f>D41+D42+D43+D44+D45+D46+D47</f>
        <v>0</v>
      </c>
      <c r="E40" s="79">
        <f>E41+E42+E43+E44+E45+E46+E47</f>
        <v>0</v>
      </c>
      <c r="F40" s="79">
        <f>F41+F42+F43+F44+F45+F46+F47</f>
        <v>0</v>
      </c>
      <c r="G40" s="79">
        <f t="shared" ref="G40:M40" si="15">G41+G42+G43+G44+G45+G46+G47</f>
        <v>0</v>
      </c>
      <c r="H40" s="79">
        <f t="shared" si="15"/>
        <v>0</v>
      </c>
      <c r="I40" s="79">
        <f t="shared" si="15"/>
        <v>0</v>
      </c>
      <c r="J40" s="79">
        <f t="shared" si="15"/>
        <v>0</v>
      </c>
      <c r="K40" s="79">
        <f t="shared" si="15"/>
        <v>0</v>
      </c>
      <c r="L40" s="79">
        <f t="shared" si="15"/>
        <v>0</v>
      </c>
      <c r="M40" s="79">
        <f t="shared" si="15"/>
        <v>0</v>
      </c>
      <c r="N40" s="79">
        <f t="shared" si="2"/>
        <v>0</v>
      </c>
      <c r="O40" s="47" t="e">
        <f t="shared" si="11"/>
        <v>#DIV/0!</v>
      </c>
      <c r="P40" s="86"/>
    </row>
    <row r="41" spans="1:17" s="85" customFormat="1" ht="31.5" hidden="1" customHeight="1" x14ac:dyDescent="0.25">
      <c r="A41" s="150"/>
      <c r="B41" s="12" t="s">
        <v>61</v>
      </c>
      <c r="C41" s="141" t="s">
        <v>62</v>
      </c>
      <c r="D41" s="13">
        <f t="shared" ref="D41:D47" si="16">F41+G41+H41</f>
        <v>0</v>
      </c>
      <c r="E41" s="13">
        <f t="shared" ref="E41:F47" si="17">F41+G41+H41</f>
        <v>0</v>
      </c>
      <c r="F41" s="13">
        <f t="shared" si="17"/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4">
        <v>0</v>
      </c>
      <c r="M41" s="13">
        <v>0</v>
      </c>
      <c r="N41" s="81">
        <f t="shared" si="2"/>
        <v>0</v>
      </c>
      <c r="O41" s="82" t="e">
        <f t="shared" si="11"/>
        <v>#DIV/0!</v>
      </c>
      <c r="P41" s="83"/>
      <c r="Q41" s="84"/>
    </row>
    <row r="42" spans="1:17" s="85" customFormat="1" ht="33" hidden="1" customHeight="1" x14ac:dyDescent="0.25">
      <c r="A42" s="151"/>
      <c r="B42" s="12" t="s">
        <v>63</v>
      </c>
      <c r="C42" s="142"/>
      <c r="D42" s="13">
        <f t="shared" si="16"/>
        <v>0</v>
      </c>
      <c r="E42" s="13">
        <f t="shared" si="17"/>
        <v>0</v>
      </c>
      <c r="F42" s="13">
        <f t="shared" si="17"/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4">
        <v>0</v>
      </c>
      <c r="M42" s="13">
        <v>0</v>
      </c>
      <c r="N42" s="81">
        <f t="shared" si="2"/>
        <v>0</v>
      </c>
      <c r="O42" s="82" t="e">
        <f t="shared" si="11"/>
        <v>#DIV/0!</v>
      </c>
      <c r="P42" s="83"/>
      <c r="Q42" s="84"/>
    </row>
    <row r="43" spans="1:17" s="85" customFormat="1" ht="33.75" hidden="1" customHeight="1" x14ac:dyDescent="0.25">
      <c r="A43" s="151"/>
      <c r="B43" s="12" t="s">
        <v>64</v>
      </c>
      <c r="C43" s="142"/>
      <c r="D43" s="13">
        <f t="shared" si="16"/>
        <v>0</v>
      </c>
      <c r="E43" s="13">
        <f t="shared" si="17"/>
        <v>0</v>
      </c>
      <c r="F43" s="13">
        <f t="shared" si="17"/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4">
        <v>0</v>
      </c>
      <c r="M43" s="13">
        <v>0</v>
      </c>
      <c r="N43" s="81">
        <f t="shared" si="2"/>
        <v>0</v>
      </c>
      <c r="O43" s="82" t="e">
        <f t="shared" si="11"/>
        <v>#DIV/0!</v>
      </c>
      <c r="P43" s="83"/>
      <c r="Q43" s="84"/>
    </row>
    <row r="44" spans="1:17" s="85" customFormat="1" ht="36" hidden="1" customHeight="1" x14ac:dyDescent="0.25">
      <c r="A44" s="151"/>
      <c r="B44" s="21" t="s">
        <v>65</v>
      </c>
      <c r="C44" s="143"/>
      <c r="D44" s="16">
        <f t="shared" si="16"/>
        <v>0</v>
      </c>
      <c r="E44" s="16">
        <f t="shared" si="17"/>
        <v>0</v>
      </c>
      <c r="F44" s="16">
        <f t="shared" si="17"/>
        <v>0</v>
      </c>
      <c r="G44" s="16">
        <v>0</v>
      </c>
      <c r="H44" s="16">
        <v>0</v>
      </c>
      <c r="I44" s="13">
        <v>0</v>
      </c>
      <c r="J44" s="13">
        <v>0</v>
      </c>
      <c r="K44" s="17">
        <v>0</v>
      </c>
      <c r="L44" s="17">
        <v>0</v>
      </c>
      <c r="M44" s="13">
        <v>0</v>
      </c>
      <c r="N44" s="81">
        <f t="shared" si="2"/>
        <v>0</v>
      </c>
      <c r="O44" s="82" t="e">
        <f t="shared" si="11"/>
        <v>#DIV/0!</v>
      </c>
      <c r="P44" s="83"/>
      <c r="Q44" s="84"/>
    </row>
    <row r="45" spans="1:17" s="85" customFormat="1" ht="15" hidden="1" customHeight="1" x14ac:dyDescent="0.25">
      <c r="A45" s="151"/>
      <c r="B45" s="18" t="s">
        <v>66</v>
      </c>
      <c r="C45" s="144" t="s">
        <v>22</v>
      </c>
      <c r="D45" s="16">
        <f t="shared" si="16"/>
        <v>0</v>
      </c>
      <c r="E45" s="16">
        <f t="shared" si="17"/>
        <v>0</v>
      </c>
      <c r="F45" s="16">
        <f t="shared" si="17"/>
        <v>0</v>
      </c>
      <c r="G45" s="16">
        <v>0</v>
      </c>
      <c r="H45" s="16">
        <v>0</v>
      </c>
      <c r="I45" s="13">
        <v>0</v>
      </c>
      <c r="J45" s="13">
        <v>0</v>
      </c>
      <c r="K45" s="17">
        <v>0</v>
      </c>
      <c r="L45" s="17">
        <v>0</v>
      </c>
      <c r="M45" s="13">
        <v>0</v>
      </c>
      <c r="N45" s="81">
        <f t="shared" si="2"/>
        <v>0</v>
      </c>
      <c r="O45" s="82" t="e">
        <f t="shared" si="11"/>
        <v>#DIV/0!</v>
      </c>
      <c r="P45" s="83"/>
      <c r="Q45" s="84"/>
    </row>
    <row r="46" spans="1:17" s="85" customFormat="1" ht="17.25" hidden="1" customHeight="1" x14ac:dyDescent="0.25">
      <c r="A46" s="151"/>
      <c r="B46" s="18" t="s">
        <v>67</v>
      </c>
      <c r="C46" s="145"/>
      <c r="D46" s="16">
        <f t="shared" si="16"/>
        <v>0</v>
      </c>
      <c r="E46" s="16">
        <f t="shared" si="17"/>
        <v>0</v>
      </c>
      <c r="F46" s="16">
        <f t="shared" si="17"/>
        <v>0</v>
      </c>
      <c r="G46" s="16">
        <v>0</v>
      </c>
      <c r="H46" s="16">
        <v>0</v>
      </c>
      <c r="I46" s="13">
        <v>0</v>
      </c>
      <c r="J46" s="13">
        <v>0</v>
      </c>
      <c r="K46" s="17">
        <v>0</v>
      </c>
      <c r="L46" s="17">
        <v>0</v>
      </c>
      <c r="M46" s="13">
        <v>0</v>
      </c>
      <c r="N46" s="81">
        <f t="shared" si="2"/>
        <v>0</v>
      </c>
      <c r="O46" s="82" t="e">
        <f t="shared" si="11"/>
        <v>#DIV/0!</v>
      </c>
      <c r="P46" s="83"/>
      <c r="Q46" s="84"/>
    </row>
    <row r="47" spans="1:17" s="85" customFormat="1" ht="16.5" hidden="1" customHeight="1" x14ac:dyDescent="0.25">
      <c r="A47" s="152"/>
      <c r="B47" s="18" t="s">
        <v>68</v>
      </c>
      <c r="C47" s="146"/>
      <c r="D47" s="16">
        <f t="shared" si="16"/>
        <v>0</v>
      </c>
      <c r="E47" s="16">
        <f t="shared" si="17"/>
        <v>0</v>
      </c>
      <c r="F47" s="16">
        <f t="shared" si="17"/>
        <v>0</v>
      </c>
      <c r="G47" s="16">
        <v>0</v>
      </c>
      <c r="H47" s="16">
        <v>0</v>
      </c>
      <c r="I47" s="13">
        <v>0</v>
      </c>
      <c r="J47" s="13">
        <v>0</v>
      </c>
      <c r="K47" s="17">
        <v>0</v>
      </c>
      <c r="L47" s="17">
        <v>0</v>
      </c>
      <c r="M47" s="13">
        <v>0</v>
      </c>
      <c r="N47" s="81">
        <f t="shared" si="2"/>
        <v>0</v>
      </c>
      <c r="O47" s="82" t="e">
        <f t="shared" si="11"/>
        <v>#DIV/0!</v>
      </c>
      <c r="P47" s="83"/>
      <c r="Q47" s="84"/>
    </row>
    <row r="48" spans="1:17" s="85" customFormat="1" ht="48.75" hidden="1" customHeight="1" x14ac:dyDescent="0.25">
      <c r="A48" s="78" t="s">
        <v>71</v>
      </c>
      <c r="B48" s="10" t="s">
        <v>72</v>
      </c>
      <c r="C48" s="11" t="s">
        <v>62</v>
      </c>
      <c r="D48" s="79">
        <f>SUM(D49:D56)</f>
        <v>0</v>
      </c>
      <c r="E48" s="79">
        <f>SUM(E49:E56)</f>
        <v>0</v>
      </c>
      <c r="F48" s="79">
        <f>SUM(F49:F56)</f>
        <v>0</v>
      </c>
      <c r="G48" s="79">
        <f t="shared" ref="G48:O48" si="18">SUM(G49:G56)</f>
        <v>0</v>
      </c>
      <c r="H48" s="79">
        <f t="shared" si="18"/>
        <v>0</v>
      </c>
      <c r="I48" s="79">
        <f t="shared" si="18"/>
        <v>0</v>
      </c>
      <c r="J48" s="79">
        <f t="shared" si="18"/>
        <v>0</v>
      </c>
      <c r="K48" s="79">
        <f t="shared" si="18"/>
        <v>0</v>
      </c>
      <c r="L48" s="79">
        <f t="shared" si="18"/>
        <v>0</v>
      </c>
      <c r="M48" s="79">
        <f t="shared" si="18"/>
        <v>0</v>
      </c>
      <c r="N48" s="79">
        <f t="shared" si="18"/>
        <v>0</v>
      </c>
      <c r="O48" s="47" t="e">
        <f t="shared" si="18"/>
        <v>#DIV/0!</v>
      </c>
      <c r="P48" s="83"/>
      <c r="Q48" s="84"/>
    </row>
    <row r="49" spans="1:17" s="91" customFormat="1" ht="33.75" hidden="1" customHeight="1" x14ac:dyDescent="0.25">
      <c r="A49" s="156"/>
      <c r="B49" s="22" t="s">
        <v>73</v>
      </c>
      <c r="C49" s="159"/>
      <c r="D49" s="23">
        <f t="shared" ref="D49:D58" si="19">F49+G49+H49</f>
        <v>0</v>
      </c>
      <c r="E49" s="23">
        <f>F49+G49+H49</f>
        <v>0</v>
      </c>
      <c r="F49" s="23">
        <f>G49+H49+I49</f>
        <v>0</v>
      </c>
      <c r="G49" s="23">
        <v>0</v>
      </c>
      <c r="H49" s="23">
        <v>0</v>
      </c>
      <c r="I49" s="13">
        <v>0</v>
      </c>
      <c r="J49" s="24">
        <f>K49+L49+M49</f>
        <v>0</v>
      </c>
      <c r="K49" s="23">
        <v>0</v>
      </c>
      <c r="L49" s="23">
        <v>0</v>
      </c>
      <c r="M49" s="13">
        <v>0</v>
      </c>
      <c r="N49" s="87">
        <f t="shared" ref="N49:N69" si="20">J49-F49</f>
        <v>0</v>
      </c>
      <c r="O49" s="88">
        <v>0</v>
      </c>
      <c r="P49" s="89"/>
      <c r="Q49" s="90"/>
    </row>
    <row r="50" spans="1:17" s="91" customFormat="1" ht="31.5" hidden="1" customHeight="1" x14ac:dyDescent="0.25">
      <c r="A50" s="157"/>
      <c r="B50" s="25" t="s">
        <v>74</v>
      </c>
      <c r="C50" s="160"/>
      <c r="D50" s="24">
        <f t="shared" si="19"/>
        <v>0</v>
      </c>
      <c r="E50" s="24">
        <f t="shared" ref="E50:F65" si="21">F50+G50+H50</f>
        <v>0</v>
      </c>
      <c r="F50" s="24">
        <f t="shared" si="21"/>
        <v>0</v>
      </c>
      <c r="G50" s="24">
        <v>0</v>
      </c>
      <c r="H50" s="24">
        <v>0</v>
      </c>
      <c r="I50" s="13">
        <v>0</v>
      </c>
      <c r="J50" s="24">
        <f t="shared" ref="J50:J55" si="22">K50+L50+M50</f>
        <v>0</v>
      </c>
      <c r="K50" s="24">
        <v>0</v>
      </c>
      <c r="L50" s="24">
        <v>0</v>
      </c>
      <c r="M50" s="13">
        <v>0</v>
      </c>
      <c r="N50" s="87">
        <f t="shared" si="20"/>
        <v>0</v>
      </c>
      <c r="O50" s="88" t="e">
        <f>(J50/F50)*100-100</f>
        <v>#DIV/0!</v>
      </c>
      <c r="P50" s="89"/>
      <c r="Q50" s="90"/>
    </row>
    <row r="51" spans="1:17" s="91" customFormat="1" ht="33.75" hidden="1" customHeight="1" x14ac:dyDescent="0.25">
      <c r="A51" s="157"/>
      <c r="B51" s="25" t="s">
        <v>75</v>
      </c>
      <c r="C51" s="160"/>
      <c r="D51" s="24">
        <f t="shared" si="19"/>
        <v>0</v>
      </c>
      <c r="E51" s="24">
        <f t="shared" si="21"/>
        <v>0</v>
      </c>
      <c r="F51" s="24">
        <f t="shared" si="21"/>
        <v>0</v>
      </c>
      <c r="G51" s="24">
        <v>0</v>
      </c>
      <c r="H51" s="24">
        <v>0</v>
      </c>
      <c r="I51" s="13">
        <v>0</v>
      </c>
      <c r="J51" s="24">
        <f t="shared" si="22"/>
        <v>0</v>
      </c>
      <c r="K51" s="24">
        <v>0</v>
      </c>
      <c r="L51" s="24">
        <v>0</v>
      </c>
      <c r="M51" s="13">
        <v>0</v>
      </c>
      <c r="N51" s="87">
        <f t="shared" si="20"/>
        <v>0</v>
      </c>
      <c r="O51" s="88">
        <v>0</v>
      </c>
      <c r="P51" s="89"/>
      <c r="Q51" s="90"/>
    </row>
    <row r="52" spans="1:17" s="91" customFormat="1" ht="48.75" hidden="1" customHeight="1" x14ac:dyDescent="0.25">
      <c r="A52" s="157"/>
      <c r="B52" s="25" t="s">
        <v>76</v>
      </c>
      <c r="C52" s="160"/>
      <c r="D52" s="24">
        <f t="shared" si="19"/>
        <v>0</v>
      </c>
      <c r="E52" s="24">
        <f t="shared" si="21"/>
        <v>0</v>
      </c>
      <c r="F52" s="24">
        <f t="shared" si="21"/>
        <v>0</v>
      </c>
      <c r="G52" s="24">
        <v>0</v>
      </c>
      <c r="H52" s="24">
        <v>0</v>
      </c>
      <c r="I52" s="13">
        <v>0</v>
      </c>
      <c r="J52" s="24">
        <f t="shared" si="22"/>
        <v>0</v>
      </c>
      <c r="K52" s="24">
        <v>0</v>
      </c>
      <c r="L52" s="24">
        <v>0</v>
      </c>
      <c r="M52" s="13">
        <v>0</v>
      </c>
      <c r="N52" s="87">
        <f t="shared" si="20"/>
        <v>0</v>
      </c>
      <c r="O52" s="88">
        <v>0</v>
      </c>
      <c r="P52" s="89"/>
      <c r="Q52" s="90"/>
    </row>
    <row r="53" spans="1:17" s="91" customFormat="1" ht="48.75" hidden="1" customHeight="1" x14ac:dyDescent="0.25">
      <c r="A53" s="157"/>
      <c r="B53" s="25" t="s">
        <v>77</v>
      </c>
      <c r="C53" s="160"/>
      <c r="D53" s="24">
        <f t="shared" si="19"/>
        <v>0</v>
      </c>
      <c r="E53" s="24">
        <f t="shared" si="21"/>
        <v>0</v>
      </c>
      <c r="F53" s="24">
        <f t="shared" si="21"/>
        <v>0</v>
      </c>
      <c r="G53" s="24">
        <v>0</v>
      </c>
      <c r="H53" s="24">
        <v>0</v>
      </c>
      <c r="I53" s="13">
        <v>0</v>
      </c>
      <c r="J53" s="24">
        <f t="shared" si="22"/>
        <v>0</v>
      </c>
      <c r="K53" s="24">
        <v>0</v>
      </c>
      <c r="L53" s="24">
        <v>0</v>
      </c>
      <c r="M53" s="13">
        <v>0</v>
      </c>
      <c r="N53" s="87">
        <f t="shared" si="20"/>
        <v>0</v>
      </c>
      <c r="O53" s="88">
        <v>0</v>
      </c>
      <c r="P53" s="89"/>
      <c r="Q53" s="90"/>
    </row>
    <row r="54" spans="1:17" s="91" customFormat="1" ht="30.75" hidden="1" customHeight="1" x14ac:dyDescent="0.25">
      <c r="A54" s="157"/>
      <c r="B54" s="25" t="s">
        <v>78</v>
      </c>
      <c r="C54" s="160"/>
      <c r="D54" s="24">
        <f t="shared" si="19"/>
        <v>0</v>
      </c>
      <c r="E54" s="24">
        <f t="shared" si="21"/>
        <v>0</v>
      </c>
      <c r="F54" s="24">
        <f t="shared" si="21"/>
        <v>0</v>
      </c>
      <c r="G54" s="24">
        <v>0</v>
      </c>
      <c r="H54" s="24">
        <v>0</v>
      </c>
      <c r="I54" s="13">
        <v>0</v>
      </c>
      <c r="J54" s="24">
        <f t="shared" si="22"/>
        <v>0</v>
      </c>
      <c r="K54" s="24">
        <v>0</v>
      </c>
      <c r="L54" s="24">
        <v>0</v>
      </c>
      <c r="M54" s="13">
        <v>0</v>
      </c>
      <c r="N54" s="87">
        <f t="shared" si="20"/>
        <v>0</v>
      </c>
      <c r="O54" s="88">
        <v>0</v>
      </c>
      <c r="P54" s="89"/>
      <c r="Q54" s="90"/>
    </row>
    <row r="55" spans="1:17" s="91" customFormat="1" ht="36" hidden="1" customHeight="1" x14ac:dyDescent="0.25">
      <c r="A55" s="157"/>
      <c r="B55" s="25" t="s">
        <v>79</v>
      </c>
      <c r="C55" s="160"/>
      <c r="D55" s="24">
        <f t="shared" si="19"/>
        <v>0</v>
      </c>
      <c r="E55" s="24">
        <f t="shared" si="21"/>
        <v>0</v>
      </c>
      <c r="F55" s="24">
        <f t="shared" si="21"/>
        <v>0</v>
      </c>
      <c r="G55" s="24">
        <v>0</v>
      </c>
      <c r="H55" s="24">
        <v>0</v>
      </c>
      <c r="I55" s="13">
        <v>0</v>
      </c>
      <c r="J55" s="24">
        <f t="shared" si="22"/>
        <v>0</v>
      </c>
      <c r="K55" s="24">
        <v>0</v>
      </c>
      <c r="L55" s="24">
        <v>0</v>
      </c>
      <c r="M55" s="13">
        <v>0</v>
      </c>
      <c r="N55" s="87">
        <f t="shared" si="20"/>
        <v>0</v>
      </c>
      <c r="O55" s="88" t="e">
        <f>(J55/F55)*100-100</f>
        <v>#DIV/0!</v>
      </c>
      <c r="P55" s="89"/>
      <c r="Q55" s="90"/>
    </row>
    <row r="56" spans="1:17" s="91" customFormat="1" ht="36" hidden="1" customHeight="1" x14ac:dyDescent="0.25">
      <c r="A56" s="158"/>
      <c r="B56" s="25" t="s">
        <v>80</v>
      </c>
      <c r="C56" s="161"/>
      <c r="D56" s="24">
        <f t="shared" si="19"/>
        <v>0</v>
      </c>
      <c r="E56" s="24">
        <f t="shared" si="21"/>
        <v>0</v>
      </c>
      <c r="F56" s="24">
        <f t="shared" si="21"/>
        <v>0</v>
      </c>
      <c r="G56" s="24">
        <v>0</v>
      </c>
      <c r="H56" s="24">
        <v>0</v>
      </c>
      <c r="I56" s="24">
        <v>0</v>
      </c>
      <c r="J56" s="24">
        <f>K56+L56+M56</f>
        <v>0</v>
      </c>
      <c r="K56" s="24">
        <v>0</v>
      </c>
      <c r="L56" s="24">
        <v>0</v>
      </c>
      <c r="M56" s="26">
        <v>0</v>
      </c>
      <c r="N56" s="87">
        <f t="shared" si="20"/>
        <v>0</v>
      </c>
      <c r="O56" s="88">
        <v>0</v>
      </c>
      <c r="P56" s="89"/>
      <c r="Q56" s="90"/>
    </row>
    <row r="57" spans="1:17" s="85" customFormat="1" ht="60" hidden="1" customHeight="1" x14ac:dyDescent="0.25">
      <c r="A57" s="78" t="s">
        <v>81</v>
      </c>
      <c r="B57" s="10" t="s">
        <v>82</v>
      </c>
      <c r="C57" s="11" t="s">
        <v>62</v>
      </c>
      <c r="D57" s="79">
        <f t="shared" si="19"/>
        <v>0</v>
      </c>
      <c r="E57" s="79">
        <f t="shared" si="21"/>
        <v>0</v>
      </c>
      <c r="F57" s="79">
        <f t="shared" si="21"/>
        <v>0</v>
      </c>
      <c r="G57" s="79">
        <v>0</v>
      </c>
      <c r="H57" s="79">
        <v>0</v>
      </c>
      <c r="I57" s="79">
        <v>0</v>
      </c>
      <c r="J57" s="79">
        <f t="shared" ref="J57:J66" si="23">K57+L57+M57</f>
        <v>0</v>
      </c>
      <c r="K57" s="79">
        <v>0</v>
      </c>
      <c r="L57" s="79">
        <v>0</v>
      </c>
      <c r="M57" s="79">
        <v>0</v>
      </c>
      <c r="N57" s="81">
        <f t="shared" si="20"/>
        <v>0</v>
      </c>
      <c r="O57" s="82">
        <v>0</v>
      </c>
      <c r="P57" s="83"/>
      <c r="Q57" s="84"/>
    </row>
    <row r="58" spans="1:17" s="85" customFormat="1" ht="60" hidden="1" customHeight="1" x14ac:dyDescent="0.25">
      <c r="A58" s="78" t="s">
        <v>83</v>
      </c>
      <c r="B58" s="10" t="s">
        <v>84</v>
      </c>
      <c r="C58" s="11" t="s">
        <v>62</v>
      </c>
      <c r="D58" s="27">
        <f t="shared" si="19"/>
        <v>0</v>
      </c>
      <c r="E58" s="27">
        <f t="shared" si="21"/>
        <v>0</v>
      </c>
      <c r="F58" s="27">
        <f t="shared" si="21"/>
        <v>0</v>
      </c>
      <c r="G58" s="27">
        <v>0</v>
      </c>
      <c r="H58" s="27">
        <v>0</v>
      </c>
      <c r="I58" s="16">
        <v>0</v>
      </c>
      <c r="J58" s="27">
        <f>K58+M58</f>
        <v>0</v>
      </c>
      <c r="K58" s="27">
        <v>0</v>
      </c>
      <c r="L58" s="27">
        <v>0</v>
      </c>
      <c r="M58" s="16">
        <v>0</v>
      </c>
      <c r="N58" s="79">
        <f t="shared" si="20"/>
        <v>0</v>
      </c>
      <c r="O58" s="47" t="e">
        <f>(J58/F58)*100-100</f>
        <v>#DIV/0!</v>
      </c>
      <c r="P58" s="83"/>
      <c r="Q58" s="84"/>
    </row>
    <row r="59" spans="1:17" s="85" customFormat="1" ht="60" hidden="1" customHeight="1" x14ac:dyDescent="0.25">
      <c r="A59" s="78" t="s">
        <v>85</v>
      </c>
      <c r="B59" s="19" t="s">
        <v>86</v>
      </c>
      <c r="C59" s="20" t="s">
        <v>87</v>
      </c>
      <c r="D59" s="79">
        <f>D60+D61+D62+D63+D64+D65+D66+D67</f>
        <v>0</v>
      </c>
      <c r="E59" s="79">
        <f>E60+E61+E62+E63+E64+E65+E66+E67</f>
        <v>0</v>
      </c>
      <c r="F59" s="79">
        <f>F60+F61+F62+F63+F64+F65+F66+F67</f>
        <v>0</v>
      </c>
      <c r="G59" s="79">
        <f t="shared" ref="G59:M59" si="24">G60+G61+G62+G63+G64+G65+G66+G67</f>
        <v>0</v>
      </c>
      <c r="H59" s="79">
        <f t="shared" si="24"/>
        <v>0</v>
      </c>
      <c r="I59" s="79">
        <f t="shared" si="24"/>
        <v>0</v>
      </c>
      <c r="J59" s="79">
        <f t="shared" si="24"/>
        <v>0</v>
      </c>
      <c r="K59" s="79">
        <f t="shared" si="24"/>
        <v>0</v>
      </c>
      <c r="L59" s="79">
        <f t="shared" si="24"/>
        <v>0</v>
      </c>
      <c r="M59" s="79">
        <f t="shared" si="24"/>
        <v>0</v>
      </c>
      <c r="N59" s="79">
        <f t="shared" si="20"/>
        <v>0</v>
      </c>
      <c r="O59" s="47" t="e">
        <f>(J59/F59)*100-100</f>
        <v>#DIV/0!</v>
      </c>
      <c r="P59" s="83"/>
      <c r="Q59" s="84"/>
    </row>
    <row r="60" spans="1:17" s="77" customFormat="1" ht="60" hidden="1" customHeight="1" x14ac:dyDescent="0.25">
      <c r="A60" s="162"/>
      <c r="B60" s="28" t="s">
        <v>88</v>
      </c>
      <c r="C60" s="165"/>
      <c r="D60" s="16">
        <f t="shared" ref="D60:D67" si="25">F60+G60+H60</f>
        <v>0</v>
      </c>
      <c r="E60" s="16">
        <f t="shared" si="21"/>
        <v>0</v>
      </c>
      <c r="F60" s="16">
        <f t="shared" si="21"/>
        <v>0</v>
      </c>
      <c r="G60" s="16">
        <v>0</v>
      </c>
      <c r="H60" s="16">
        <v>0</v>
      </c>
      <c r="I60" s="16">
        <v>0</v>
      </c>
      <c r="J60" s="16">
        <f t="shared" si="23"/>
        <v>0</v>
      </c>
      <c r="K60" s="16">
        <v>0</v>
      </c>
      <c r="L60" s="16">
        <v>0</v>
      </c>
      <c r="M60" s="16">
        <v>0</v>
      </c>
      <c r="N60" s="81">
        <f t="shared" si="20"/>
        <v>0</v>
      </c>
      <c r="O60" s="82">
        <v>0</v>
      </c>
      <c r="P60" s="92">
        <v>2070</v>
      </c>
      <c r="Q60" s="76" t="s">
        <v>25</v>
      </c>
    </row>
    <row r="61" spans="1:17" ht="17.25" hidden="1" customHeight="1" x14ac:dyDescent="0.25">
      <c r="A61" s="163"/>
      <c r="B61" s="28" t="s">
        <v>89</v>
      </c>
      <c r="C61" s="166"/>
      <c r="D61" s="16">
        <f t="shared" si="25"/>
        <v>0</v>
      </c>
      <c r="E61" s="16">
        <f t="shared" si="21"/>
        <v>0</v>
      </c>
      <c r="F61" s="16">
        <f t="shared" si="21"/>
        <v>0</v>
      </c>
      <c r="G61" s="16">
        <v>0</v>
      </c>
      <c r="H61" s="16">
        <v>0</v>
      </c>
      <c r="I61" s="16">
        <v>0</v>
      </c>
      <c r="J61" s="16">
        <f t="shared" si="23"/>
        <v>0</v>
      </c>
      <c r="K61" s="16">
        <v>0</v>
      </c>
      <c r="L61" s="16">
        <v>0</v>
      </c>
      <c r="M61" s="16">
        <v>0</v>
      </c>
      <c r="N61" s="81">
        <f t="shared" si="20"/>
        <v>0</v>
      </c>
      <c r="O61" s="82">
        <v>0</v>
      </c>
      <c r="P61" s="93">
        <v>12693.9</v>
      </c>
      <c r="Q61" s="35" t="s">
        <v>25</v>
      </c>
    </row>
    <row r="62" spans="1:17" ht="19.5" hidden="1" customHeight="1" x14ac:dyDescent="0.25">
      <c r="A62" s="163"/>
      <c r="B62" s="28" t="s">
        <v>90</v>
      </c>
      <c r="C62" s="166"/>
      <c r="D62" s="16">
        <f t="shared" si="25"/>
        <v>0</v>
      </c>
      <c r="E62" s="16">
        <f t="shared" si="21"/>
        <v>0</v>
      </c>
      <c r="F62" s="16">
        <f t="shared" si="21"/>
        <v>0</v>
      </c>
      <c r="G62" s="16">
        <v>0</v>
      </c>
      <c r="H62" s="16">
        <v>0</v>
      </c>
      <c r="I62" s="16">
        <v>0</v>
      </c>
      <c r="J62" s="16">
        <f t="shared" si="23"/>
        <v>0</v>
      </c>
      <c r="K62" s="16">
        <v>0</v>
      </c>
      <c r="L62" s="16">
        <v>0</v>
      </c>
      <c r="M62" s="16">
        <v>0</v>
      </c>
      <c r="N62" s="81">
        <f t="shared" si="20"/>
        <v>0</v>
      </c>
      <c r="O62" s="82">
        <v>0</v>
      </c>
      <c r="P62" s="93">
        <v>2312.3000000000002</v>
      </c>
      <c r="Q62" s="35" t="s">
        <v>25</v>
      </c>
    </row>
    <row r="63" spans="1:17" ht="18.75" hidden="1" customHeight="1" x14ac:dyDescent="0.25">
      <c r="A63" s="163"/>
      <c r="B63" s="28" t="s">
        <v>91</v>
      </c>
      <c r="C63" s="166"/>
      <c r="D63" s="16">
        <f t="shared" si="25"/>
        <v>0</v>
      </c>
      <c r="E63" s="16">
        <f>F63+G63+H63</f>
        <v>0</v>
      </c>
      <c r="F63" s="16">
        <f>G63+H63+I63</f>
        <v>0</v>
      </c>
      <c r="G63" s="16">
        <v>0</v>
      </c>
      <c r="H63" s="16">
        <v>0</v>
      </c>
      <c r="I63" s="16">
        <v>0</v>
      </c>
      <c r="J63" s="16">
        <f>K63+L63+M63</f>
        <v>0</v>
      </c>
      <c r="K63" s="16">
        <v>0</v>
      </c>
      <c r="L63" s="16">
        <v>0</v>
      </c>
      <c r="M63" s="16">
        <v>0</v>
      </c>
      <c r="N63" s="81">
        <f t="shared" si="20"/>
        <v>0</v>
      </c>
      <c r="O63" s="82">
        <v>0</v>
      </c>
      <c r="P63" s="93"/>
    </row>
    <row r="64" spans="1:17" s="77" customFormat="1" ht="47.25" hidden="1" customHeight="1" x14ac:dyDescent="0.25">
      <c r="A64" s="163"/>
      <c r="B64" s="28" t="s">
        <v>92</v>
      </c>
      <c r="C64" s="166"/>
      <c r="D64" s="16">
        <f t="shared" si="25"/>
        <v>0</v>
      </c>
      <c r="E64" s="16">
        <f t="shared" si="21"/>
        <v>0</v>
      </c>
      <c r="F64" s="16">
        <f t="shared" si="21"/>
        <v>0</v>
      </c>
      <c r="G64" s="16">
        <v>0</v>
      </c>
      <c r="H64" s="16">
        <v>0</v>
      </c>
      <c r="I64" s="16">
        <v>0</v>
      </c>
      <c r="J64" s="16">
        <f t="shared" si="23"/>
        <v>0</v>
      </c>
      <c r="K64" s="16">
        <v>0</v>
      </c>
      <c r="L64" s="16">
        <v>0</v>
      </c>
      <c r="M64" s="16">
        <v>0</v>
      </c>
      <c r="N64" s="81">
        <f t="shared" si="20"/>
        <v>0</v>
      </c>
      <c r="O64" s="82" t="e">
        <f>(J64/F64)*100-100</f>
        <v>#DIV/0!</v>
      </c>
      <c r="P64" s="92"/>
      <c r="Q64" s="76"/>
    </row>
    <row r="65" spans="1:19" s="61" customFormat="1" ht="33.75" hidden="1" customHeight="1" x14ac:dyDescent="0.25">
      <c r="A65" s="163"/>
      <c r="B65" s="28" t="s">
        <v>93</v>
      </c>
      <c r="C65" s="166"/>
      <c r="D65" s="16">
        <f t="shared" si="25"/>
        <v>0</v>
      </c>
      <c r="E65" s="16">
        <f t="shared" si="21"/>
        <v>0</v>
      </c>
      <c r="F65" s="16">
        <f t="shared" si="21"/>
        <v>0</v>
      </c>
      <c r="G65" s="16">
        <v>0</v>
      </c>
      <c r="H65" s="16">
        <v>0</v>
      </c>
      <c r="I65" s="16">
        <v>0</v>
      </c>
      <c r="J65" s="16">
        <f t="shared" si="23"/>
        <v>0</v>
      </c>
      <c r="K65" s="16">
        <v>0</v>
      </c>
      <c r="L65" s="16">
        <v>0</v>
      </c>
      <c r="M65" s="16">
        <v>0</v>
      </c>
      <c r="N65" s="81">
        <f t="shared" si="20"/>
        <v>0</v>
      </c>
      <c r="O65" s="82">
        <v>0</v>
      </c>
      <c r="P65" s="59"/>
      <c r="Q65" s="60"/>
    </row>
    <row r="66" spans="1:19" s="61" customFormat="1" ht="17.25" hidden="1" customHeight="1" x14ac:dyDescent="0.25">
      <c r="A66" s="163"/>
      <c r="B66" s="28" t="s">
        <v>94</v>
      </c>
      <c r="C66" s="166"/>
      <c r="D66" s="16">
        <f t="shared" si="25"/>
        <v>0</v>
      </c>
      <c r="E66" s="16">
        <f t="shared" ref="E66:F66" si="26">F66+G66+H66</f>
        <v>0</v>
      </c>
      <c r="F66" s="16">
        <f t="shared" si="26"/>
        <v>0</v>
      </c>
      <c r="G66" s="16">
        <v>0</v>
      </c>
      <c r="H66" s="16">
        <v>0</v>
      </c>
      <c r="I66" s="16">
        <v>0</v>
      </c>
      <c r="J66" s="16">
        <f t="shared" si="23"/>
        <v>0</v>
      </c>
      <c r="K66" s="16">
        <v>0</v>
      </c>
      <c r="L66" s="16">
        <v>0</v>
      </c>
      <c r="M66" s="16">
        <v>0</v>
      </c>
      <c r="N66" s="81">
        <f t="shared" si="20"/>
        <v>0</v>
      </c>
      <c r="O66" s="82">
        <v>0</v>
      </c>
      <c r="P66" s="59"/>
      <c r="Q66" s="60"/>
    </row>
    <row r="67" spans="1:19" s="61" customFormat="1" ht="65.25" hidden="1" customHeight="1" x14ac:dyDescent="0.25">
      <c r="A67" s="164"/>
      <c r="B67" s="28" t="s">
        <v>95</v>
      </c>
      <c r="C67" s="167"/>
      <c r="D67" s="16">
        <f t="shared" si="25"/>
        <v>0</v>
      </c>
      <c r="E67" s="16">
        <f>F67+G67+H67</f>
        <v>0</v>
      </c>
      <c r="F67" s="16">
        <f>G67+H67+I67</f>
        <v>0</v>
      </c>
      <c r="G67" s="16">
        <v>0</v>
      </c>
      <c r="H67" s="16">
        <v>0</v>
      </c>
      <c r="I67" s="16">
        <v>0</v>
      </c>
      <c r="J67" s="16">
        <f>K67+L67+M67</f>
        <v>0</v>
      </c>
      <c r="K67" s="16">
        <v>0</v>
      </c>
      <c r="L67" s="16">
        <v>0</v>
      </c>
      <c r="M67" s="16">
        <v>0</v>
      </c>
      <c r="N67" s="81">
        <f t="shared" si="20"/>
        <v>0</v>
      </c>
      <c r="O67" s="82">
        <v>0</v>
      </c>
      <c r="P67" s="59"/>
      <c r="Q67" s="60"/>
    </row>
    <row r="68" spans="1:19" s="77" customFormat="1" ht="50.25" customHeight="1" x14ac:dyDescent="0.25">
      <c r="A68" s="50" t="s">
        <v>96</v>
      </c>
      <c r="B68" s="73" t="s">
        <v>97</v>
      </c>
      <c r="C68" s="74" t="s">
        <v>22</v>
      </c>
      <c r="D68" s="51">
        <f>D69</f>
        <v>19443814</v>
      </c>
      <c r="E68" s="51">
        <f t="shared" ref="E68:N68" si="27">E69</f>
        <v>4860954</v>
      </c>
      <c r="F68" s="51">
        <f t="shared" si="27"/>
        <v>19443814</v>
      </c>
      <c r="G68" s="51">
        <f t="shared" si="27"/>
        <v>0</v>
      </c>
      <c r="H68" s="51">
        <f t="shared" si="27"/>
        <v>0</v>
      </c>
      <c r="I68" s="51">
        <f t="shared" si="27"/>
        <v>19443814</v>
      </c>
      <c r="J68" s="51">
        <f t="shared" si="27"/>
        <v>0</v>
      </c>
      <c r="K68" s="51">
        <f t="shared" si="27"/>
        <v>0</v>
      </c>
      <c r="L68" s="51">
        <f t="shared" si="27"/>
        <v>0</v>
      </c>
      <c r="M68" s="51">
        <f t="shared" si="27"/>
        <v>0</v>
      </c>
      <c r="N68" s="51">
        <f t="shared" si="27"/>
        <v>-19443814</v>
      </c>
      <c r="O68" s="52">
        <v>0</v>
      </c>
      <c r="P68" s="75"/>
      <c r="Q68" s="76"/>
    </row>
    <row r="69" spans="1:19" ht="65.25" hidden="1" customHeight="1" x14ac:dyDescent="0.25">
      <c r="A69" s="56" t="s">
        <v>98</v>
      </c>
      <c r="B69" s="6" t="s">
        <v>99</v>
      </c>
      <c r="C69" s="4" t="s">
        <v>22</v>
      </c>
      <c r="D69" s="57">
        <v>19443814</v>
      </c>
      <c r="E69" s="57">
        <v>4860954</v>
      </c>
      <c r="F69" s="57">
        <f>G69+H69+I69</f>
        <v>19443814</v>
      </c>
      <c r="G69" s="57">
        <v>0</v>
      </c>
      <c r="H69" s="57">
        <v>0</v>
      </c>
      <c r="I69" s="57">
        <v>19443814</v>
      </c>
      <c r="J69" s="57">
        <f>K69+L69+M69</f>
        <v>0</v>
      </c>
      <c r="K69" s="57">
        <v>0</v>
      </c>
      <c r="L69" s="57">
        <v>0</v>
      </c>
      <c r="M69" s="57">
        <v>0</v>
      </c>
      <c r="N69" s="57">
        <f t="shared" si="20"/>
        <v>-19443814</v>
      </c>
      <c r="O69" s="58">
        <v>0</v>
      </c>
      <c r="P69" s="80"/>
    </row>
    <row r="70" spans="1:19" s="55" customFormat="1" ht="18.75" customHeight="1" x14ac:dyDescent="0.25">
      <c r="A70" s="50"/>
      <c r="B70" s="94" t="s">
        <v>100</v>
      </c>
      <c r="C70" s="95"/>
      <c r="D70" s="51">
        <f>D15+D16+D17+D18+D19+D23+D24+D25+D26+D27+D28+D29+D30+D31+D68</f>
        <v>3257438569</v>
      </c>
      <c r="E70" s="51">
        <f>E15+E16+E17+E18+E19+E23+E24+E25+E26+E27+E28+E29+E30+E31+E68</f>
        <v>2130012884</v>
      </c>
      <c r="F70" s="51">
        <f t="shared" ref="F70:N70" si="28">F15+F16+F17+F18+F19+F23+F24+F25+F26+F27+F28+F29+F30+F31+F68</f>
        <v>3273599159</v>
      </c>
      <c r="G70" s="51">
        <f t="shared" si="28"/>
        <v>2557086480</v>
      </c>
      <c r="H70" s="51">
        <f t="shared" si="28"/>
        <v>224268974</v>
      </c>
      <c r="I70" s="51">
        <f t="shared" si="28"/>
        <v>492243705</v>
      </c>
      <c r="J70" s="51">
        <f t="shared" si="28"/>
        <v>1830080537.3399999</v>
      </c>
      <c r="K70" s="51">
        <f t="shared" si="28"/>
        <v>1435214389.0799999</v>
      </c>
      <c r="L70" s="51">
        <f t="shared" si="28"/>
        <v>105410031.44</v>
      </c>
      <c r="M70" s="51">
        <f t="shared" si="28"/>
        <v>289456116.81999999</v>
      </c>
      <c r="N70" s="51">
        <f t="shared" si="28"/>
        <v>-1443518621.6600001</v>
      </c>
      <c r="O70" s="52">
        <f>(J70/F70)*100-100</f>
        <v>-44.095765900091379</v>
      </c>
      <c r="P70" s="96"/>
      <c r="Q70" s="54"/>
      <c r="S70" s="125"/>
    </row>
    <row r="71" spans="1:19" ht="17.25" customHeight="1" x14ac:dyDescent="0.25">
      <c r="A71" s="168" t="s">
        <v>101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86"/>
      <c r="Q71" s="86"/>
    </row>
    <row r="72" spans="1:19" ht="15.75" customHeight="1" x14ac:dyDescent="0.25">
      <c r="A72" s="168" t="s">
        <v>102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70"/>
      <c r="P72" s="93">
        <f>M70/I70*100</f>
        <v>58.803416657202348</v>
      </c>
      <c r="Q72" s="35">
        <f>K70/G70*100</f>
        <v>56.126939792822341</v>
      </c>
    </row>
    <row r="73" spans="1:19" ht="18" customHeight="1" x14ac:dyDescent="0.25">
      <c r="A73" s="168" t="s">
        <v>103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70"/>
      <c r="P73" s="93"/>
    </row>
    <row r="74" spans="1:19" s="77" customFormat="1" ht="33" customHeight="1" x14ac:dyDescent="0.25">
      <c r="A74" s="50" t="s">
        <v>104</v>
      </c>
      <c r="B74" s="97" t="s">
        <v>105</v>
      </c>
      <c r="C74" s="50" t="s">
        <v>22</v>
      </c>
      <c r="D74" s="51">
        <f>D75+D76</f>
        <v>580000</v>
      </c>
      <c r="E74" s="51">
        <f>E75+E76</f>
        <v>580000</v>
      </c>
      <c r="F74" s="51">
        <f>F75+F76</f>
        <v>580000</v>
      </c>
      <c r="G74" s="51">
        <f t="shared" ref="G74:M74" si="29">G75+G76</f>
        <v>260000</v>
      </c>
      <c r="H74" s="51">
        <f t="shared" si="29"/>
        <v>0</v>
      </c>
      <c r="I74" s="51">
        <f t="shared" si="29"/>
        <v>320000</v>
      </c>
      <c r="J74" s="51">
        <f t="shared" si="29"/>
        <v>0</v>
      </c>
      <c r="K74" s="51">
        <f t="shared" si="29"/>
        <v>0</v>
      </c>
      <c r="L74" s="51">
        <f t="shared" si="29"/>
        <v>0</v>
      </c>
      <c r="M74" s="51">
        <f t="shared" si="29"/>
        <v>0</v>
      </c>
      <c r="N74" s="52">
        <f>J74-F74</f>
        <v>-580000</v>
      </c>
      <c r="O74" s="52">
        <v>0</v>
      </c>
      <c r="P74" s="92"/>
      <c r="Q74" s="76"/>
    </row>
    <row r="75" spans="1:19" s="61" customFormat="1" ht="38.25" hidden="1" customHeight="1" x14ac:dyDescent="0.25">
      <c r="A75" s="56" t="s">
        <v>106</v>
      </c>
      <c r="B75" s="3" t="s">
        <v>107</v>
      </c>
      <c r="C75" s="4" t="s">
        <v>22</v>
      </c>
      <c r="D75" s="29">
        <v>260000</v>
      </c>
      <c r="E75" s="29">
        <v>260000</v>
      </c>
      <c r="F75" s="29">
        <f t="shared" ref="E75:F77" si="30">G75+H75+I75</f>
        <v>260000</v>
      </c>
      <c r="G75" s="29">
        <v>260000</v>
      </c>
      <c r="H75" s="29">
        <v>0</v>
      </c>
      <c r="I75" s="29">
        <v>0</v>
      </c>
      <c r="J75" s="29">
        <f>K75+M75</f>
        <v>0</v>
      </c>
      <c r="K75" s="29">
        <v>0</v>
      </c>
      <c r="L75" s="29">
        <v>0</v>
      </c>
      <c r="M75" s="29">
        <v>0</v>
      </c>
      <c r="N75" s="58">
        <f>J75-F75</f>
        <v>-260000</v>
      </c>
      <c r="O75" s="58">
        <v>0</v>
      </c>
      <c r="P75" s="59"/>
      <c r="Q75" s="60"/>
    </row>
    <row r="76" spans="1:19" s="61" customFormat="1" ht="34.5" hidden="1" customHeight="1" x14ac:dyDescent="0.25">
      <c r="A76" s="56" t="s">
        <v>108</v>
      </c>
      <c r="B76" s="30" t="s">
        <v>109</v>
      </c>
      <c r="C76" s="4" t="s">
        <v>22</v>
      </c>
      <c r="D76" s="29">
        <v>320000</v>
      </c>
      <c r="E76" s="29">
        <v>320000</v>
      </c>
      <c r="F76" s="29">
        <f t="shared" si="30"/>
        <v>320000</v>
      </c>
      <c r="G76" s="29">
        <v>0</v>
      </c>
      <c r="H76" s="29">
        <v>0</v>
      </c>
      <c r="I76" s="29">
        <v>320000</v>
      </c>
      <c r="J76" s="29">
        <f t="shared" ref="J76:J77" si="31">K76+M76</f>
        <v>0</v>
      </c>
      <c r="K76" s="29">
        <v>0</v>
      </c>
      <c r="L76" s="29">
        <v>0</v>
      </c>
      <c r="M76" s="29">
        <v>0</v>
      </c>
      <c r="N76" s="58">
        <f>J76-F76</f>
        <v>-320000</v>
      </c>
      <c r="O76" s="58">
        <v>0</v>
      </c>
      <c r="P76" s="62"/>
      <c r="Q76" s="62"/>
    </row>
    <row r="77" spans="1:19" s="61" customFormat="1" ht="55.5" hidden="1" customHeight="1" x14ac:dyDescent="0.25">
      <c r="A77" s="56" t="s">
        <v>110</v>
      </c>
      <c r="B77" s="3" t="s">
        <v>111</v>
      </c>
      <c r="C77" s="4" t="s">
        <v>22</v>
      </c>
      <c r="D77" s="29">
        <f>F77+G77+H77</f>
        <v>0</v>
      </c>
      <c r="E77" s="29">
        <f t="shared" si="30"/>
        <v>0</v>
      </c>
      <c r="F77" s="29">
        <f t="shared" si="30"/>
        <v>0</v>
      </c>
      <c r="G77" s="29">
        <v>0</v>
      </c>
      <c r="H77" s="29">
        <v>0</v>
      </c>
      <c r="I77" s="29">
        <v>0</v>
      </c>
      <c r="J77" s="29">
        <f t="shared" si="31"/>
        <v>0</v>
      </c>
      <c r="K77" s="29">
        <v>0</v>
      </c>
      <c r="L77" s="29">
        <v>0</v>
      </c>
      <c r="M77" s="29">
        <v>0</v>
      </c>
      <c r="N77" s="58">
        <f>J77-F77</f>
        <v>0</v>
      </c>
      <c r="O77" s="58">
        <v>0</v>
      </c>
      <c r="P77" s="62"/>
      <c r="Q77" s="62"/>
    </row>
    <row r="78" spans="1:19" s="61" customFormat="1" ht="37.5" customHeight="1" x14ac:dyDescent="0.25">
      <c r="A78" s="98"/>
      <c r="B78" s="95" t="s">
        <v>112</v>
      </c>
      <c r="C78" s="95"/>
      <c r="D78" s="51">
        <f>D76+D75+D77</f>
        <v>580000</v>
      </c>
      <c r="E78" s="51">
        <f>E76+E75+E77</f>
        <v>580000</v>
      </c>
      <c r="F78" s="51">
        <f>F76+F75+F77</f>
        <v>580000</v>
      </c>
      <c r="G78" s="51">
        <f t="shared" ref="G78:M78" si="32">G76+G75+G77</f>
        <v>260000</v>
      </c>
      <c r="H78" s="51">
        <f t="shared" si="32"/>
        <v>0</v>
      </c>
      <c r="I78" s="51">
        <f t="shared" si="32"/>
        <v>320000</v>
      </c>
      <c r="J78" s="51">
        <f t="shared" si="32"/>
        <v>0</v>
      </c>
      <c r="K78" s="51">
        <f t="shared" si="32"/>
        <v>0</v>
      </c>
      <c r="L78" s="51">
        <f t="shared" si="32"/>
        <v>0</v>
      </c>
      <c r="M78" s="51">
        <f t="shared" si="32"/>
        <v>0</v>
      </c>
      <c r="N78" s="51">
        <f>N76+N75</f>
        <v>-580000</v>
      </c>
      <c r="O78" s="52">
        <f>O75</f>
        <v>0</v>
      </c>
      <c r="P78" s="62"/>
      <c r="Q78" s="62"/>
    </row>
    <row r="79" spans="1:19" s="55" customFormat="1" ht="18.75" customHeight="1" x14ac:dyDescent="0.25">
      <c r="A79" s="153" t="s">
        <v>113</v>
      </c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5"/>
      <c r="P79" s="99"/>
      <c r="Q79" s="54"/>
    </row>
    <row r="80" spans="1:19" ht="21" customHeight="1" x14ac:dyDescent="0.25">
      <c r="A80" s="153" t="s">
        <v>114</v>
      </c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5"/>
      <c r="P80" s="86">
        <v>8115.0680000000002</v>
      </c>
      <c r="Q80" s="93" t="s">
        <v>25</v>
      </c>
    </row>
    <row r="81" spans="1:17" ht="16.5" customHeight="1" x14ac:dyDescent="0.25">
      <c r="A81" s="153" t="s">
        <v>115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5"/>
      <c r="P81" s="86">
        <v>19274.8</v>
      </c>
      <c r="Q81" s="93" t="s">
        <v>25</v>
      </c>
    </row>
    <row r="82" spans="1:17" ht="21" customHeight="1" x14ac:dyDescent="0.25">
      <c r="A82" s="50" t="s">
        <v>116</v>
      </c>
      <c r="B82" s="73" t="s">
        <v>117</v>
      </c>
      <c r="C82" s="74" t="s">
        <v>22</v>
      </c>
      <c r="D82" s="100">
        <f>D83+D84+D85+D86</f>
        <v>39293004</v>
      </c>
      <c r="E82" s="100">
        <f>E83+E84+E85+E86</f>
        <v>37104780</v>
      </c>
      <c r="F82" s="100">
        <f>F83+F84+F85+F86</f>
        <v>39638903</v>
      </c>
      <c r="G82" s="100">
        <f t="shared" ref="G82:N82" si="33">G83+G84+G85+G86</f>
        <v>30001514</v>
      </c>
      <c r="H82" s="100">
        <f t="shared" si="33"/>
        <v>0</v>
      </c>
      <c r="I82" s="100">
        <f t="shared" si="33"/>
        <v>9637389</v>
      </c>
      <c r="J82" s="100">
        <f t="shared" si="33"/>
        <v>24549987.690000001</v>
      </c>
      <c r="K82" s="100">
        <f t="shared" si="33"/>
        <v>18552257.190000001</v>
      </c>
      <c r="L82" s="100">
        <f t="shared" si="33"/>
        <v>0</v>
      </c>
      <c r="M82" s="100">
        <f t="shared" si="33"/>
        <v>5997730.5</v>
      </c>
      <c r="N82" s="100">
        <f t="shared" si="33"/>
        <v>-15088915.309999999</v>
      </c>
      <c r="O82" s="101">
        <v>0</v>
      </c>
      <c r="P82" s="102"/>
    </row>
    <row r="83" spans="1:17" s="77" customFormat="1" ht="50.25" hidden="1" customHeight="1" x14ac:dyDescent="0.25">
      <c r="A83" s="56" t="s">
        <v>118</v>
      </c>
      <c r="B83" s="31" t="s">
        <v>119</v>
      </c>
      <c r="C83" s="103" t="s">
        <v>22</v>
      </c>
      <c r="D83" s="29">
        <f>2542658+2919453</f>
        <v>5462111</v>
      </c>
      <c r="E83" s="29">
        <v>5425711</v>
      </c>
      <c r="F83" s="29">
        <f t="shared" ref="F83:F86" si="34">G83+H83+I83</f>
        <v>5462111</v>
      </c>
      <c r="G83" s="29">
        <v>0</v>
      </c>
      <c r="H83" s="29">
        <v>0</v>
      </c>
      <c r="I83" s="29">
        <v>5462111</v>
      </c>
      <c r="J83" s="29">
        <f>K83+L83+M83</f>
        <v>2261993.5</v>
      </c>
      <c r="K83" s="29">
        <v>0</v>
      </c>
      <c r="L83" s="29">
        <v>0</v>
      </c>
      <c r="M83" s="29">
        <v>2261993.5</v>
      </c>
      <c r="N83" s="104">
        <f>J83-F83</f>
        <v>-3200117.5</v>
      </c>
      <c r="O83" s="58">
        <v>0</v>
      </c>
      <c r="P83" s="105"/>
      <c r="Q83" s="76"/>
    </row>
    <row r="84" spans="1:17" s="61" customFormat="1" ht="80.25" hidden="1" customHeight="1" x14ac:dyDescent="0.25">
      <c r="A84" s="56" t="s">
        <v>120</v>
      </c>
      <c r="B84" s="32" t="s">
        <v>121</v>
      </c>
      <c r="C84" s="103" t="s">
        <v>22</v>
      </c>
      <c r="D84" s="29">
        <v>9742415</v>
      </c>
      <c r="E84" s="29">
        <v>8901117</v>
      </c>
      <c r="F84" s="29">
        <f t="shared" si="34"/>
        <v>10088314</v>
      </c>
      <c r="G84" s="29">
        <v>10088314</v>
      </c>
      <c r="H84" s="29">
        <v>0</v>
      </c>
      <c r="I84" s="29">
        <v>0</v>
      </c>
      <c r="J84" s="29">
        <f>K84+L84+M84</f>
        <v>7292175.1200000001</v>
      </c>
      <c r="K84" s="29">
        <v>7292175.1200000001</v>
      </c>
      <c r="L84" s="29">
        <v>0</v>
      </c>
      <c r="M84" s="29">
        <v>0</v>
      </c>
      <c r="N84" s="104">
        <f>J84-F84</f>
        <v>-2796138.88</v>
      </c>
      <c r="O84" s="58">
        <v>0</v>
      </c>
      <c r="P84" s="106"/>
      <c r="Q84" s="60"/>
    </row>
    <row r="85" spans="1:17" s="61" customFormat="1" ht="69.75" hidden="1" customHeight="1" x14ac:dyDescent="0.25">
      <c r="A85" s="56" t="s">
        <v>122</v>
      </c>
      <c r="B85" s="32" t="s">
        <v>123</v>
      </c>
      <c r="C85" s="103" t="s">
        <v>22</v>
      </c>
      <c r="D85" s="29">
        <v>4175278</v>
      </c>
      <c r="E85" s="29">
        <v>3814752</v>
      </c>
      <c r="F85" s="29">
        <f t="shared" si="34"/>
        <v>4175278</v>
      </c>
      <c r="G85" s="29">
        <v>0</v>
      </c>
      <c r="H85" s="29">
        <v>0</v>
      </c>
      <c r="I85" s="29">
        <v>4175278</v>
      </c>
      <c r="J85" s="29">
        <f>K85+L85+M85</f>
        <v>3735737</v>
      </c>
      <c r="K85" s="29">
        <v>0</v>
      </c>
      <c r="L85" s="29">
        <v>0</v>
      </c>
      <c r="M85" s="29">
        <v>3735737</v>
      </c>
      <c r="N85" s="104">
        <f>J85-F85</f>
        <v>-439541</v>
      </c>
      <c r="O85" s="58">
        <v>0</v>
      </c>
      <c r="P85" s="106"/>
      <c r="Q85" s="60"/>
    </row>
    <row r="86" spans="1:17" s="61" customFormat="1" ht="56.25" hidden="1" customHeight="1" x14ac:dyDescent="0.25">
      <c r="A86" s="56" t="s">
        <v>124</v>
      </c>
      <c r="B86" s="32" t="s">
        <v>125</v>
      </c>
      <c r="C86" s="103" t="s">
        <v>22</v>
      </c>
      <c r="D86" s="29">
        <v>19913200</v>
      </c>
      <c r="E86" s="29">
        <v>18963200</v>
      </c>
      <c r="F86" s="29">
        <f t="shared" si="34"/>
        <v>19913200</v>
      </c>
      <c r="G86" s="29">
        <v>19913200</v>
      </c>
      <c r="H86" s="29">
        <v>0</v>
      </c>
      <c r="I86" s="29">
        <v>0</v>
      </c>
      <c r="J86" s="29">
        <f>K86+L86+M86</f>
        <v>11260082.07</v>
      </c>
      <c r="K86" s="29">
        <v>11260082.07</v>
      </c>
      <c r="L86" s="29">
        <v>0</v>
      </c>
      <c r="M86" s="29">
        <v>0</v>
      </c>
      <c r="N86" s="104">
        <f>J86-F86</f>
        <v>-8653117.9299999997</v>
      </c>
      <c r="O86" s="58">
        <f>(J86/F86)*100-100</f>
        <v>-43.454180794648778</v>
      </c>
      <c r="P86" s="106"/>
      <c r="Q86" s="60"/>
    </row>
    <row r="87" spans="1:17" s="61" customFormat="1" ht="39.75" customHeight="1" x14ac:dyDescent="0.25">
      <c r="A87" s="107"/>
      <c r="B87" s="123" t="s">
        <v>126</v>
      </c>
      <c r="C87" s="46"/>
      <c r="D87" s="100">
        <f>D82</f>
        <v>39293004</v>
      </c>
      <c r="E87" s="100">
        <f>E82</f>
        <v>37104780</v>
      </c>
      <c r="F87" s="100">
        <f>F82</f>
        <v>39638903</v>
      </c>
      <c r="G87" s="100">
        <f t="shared" ref="G87:N87" si="35">G82</f>
        <v>30001514</v>
      </c>
      <c r="H87" s="100">
        <f t="shared" si="35"/>
        <v>0</v>
      </c>
      <c r="I87" s="100">
        <f t="shared" si="35"/>
        <v>9637389</v>
      </c>
      <c r="J87" s="100">
        <f t="shared" si="35"/>
        <v>24549987.690000001</v>
      </c>
      <c r="K87" s="100">
        <f t="shared" si="35"/>
        <v>18552257.190000001</v>
      </c>
      <c r="L87" s="100">
        <f t="shared" si="35"/>
        <v>0</v>
      </c>
      <c r="M87" s="100">
        <f t="shared" si="35"/>
        <v>5997730.5</v>
      </c>
      <c r="N87" s="100">
        <f t="shared" si="35"/>
        <v>-15088915.309999999</v>
      </c>
      <c r="O87" s="52">
        <f>(K87+L87+M87)/(G87+H87+I87)*100-100</f>
        <v>-38.065925563076256</v>
      </c>
      <c r="P87" s="108">
        <f>P80+P81+P82</f>
        <v>27389.867999999999</v>
      </c>
      <c r="Q87" s="108"/>
    </row>
    <row r="88" spans="1:17" s="109" customFormat="1" ht="39.75" customHeight="1" x14ac:dyDescent="0.25">
      <c r="A88" s="172" t="s">
        <v>127</v>
      </c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4"/>
      <c r="P88" s="60"/>
      <c r="Q88" s="60"/>
    </row>
    <row r="89" spans="1:17" s="109" customFormat="1" ht="31.5" customHeight="1" x14ac:dyDescent="0.25">
      <c r="A89" s="135" t="s">
        <v>128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7"/>
      <c r="P89" s="60"/>
      <c r="Q89" s="60"/>
    </row>
    <row r="90" spans="1:17" s="110" customFormat="1" ht="18.75" customHeight="1" x14ac:dyDescent="0.25">
      <c r="A90" s="175" t="s">
        <v>129</v>
      </c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7"/>
      <c r="P90" s="54"/>
      <c r="Q90" s="54"/>
    </row>
    <row r="91" spans="1:17" ht="18.75" customHeight="1" x14ac:dyDescent="0.25">
      <c r="A91" s="50" t="s">
        <v>130</v>
      </c>
      <c r="B91" s="73" t="s">
        <v>131</v>
      </c>
      <c r="C91" s="74" t="s">
        <v>22</v>
      </c>
      <c r="D91" s="100">
        <f>D92+D93+D94+D95+D96+D97</f>
        <v>40942900</v>
      </c>
      <c r="E91" s="100">
        <f>E92+E93+E94+E95+E96+E97</f>
        <v>30668929</v>
      </c>
      <c r="F91" s="100">
        <f>F92+F93+F94+F95+F96+F97</f>
        <v>40942900</v>
      </c>
      <c r="G91" s="100">
        <f t="shared" ref="G91:I91" si="36">G92+G93+G94+G95+G96+G97</f>
        <v>2543320</v>
      </c>
      <c r="H91" s="100">
        <f t="shared" si="36"/>
        <v>0</v>
      </c>
      <c r="I91" s="100">
        <f t="shared" si="36"/>
        <v>38399580</v>
      </c>
      <c r="J91" s="100">
        <f>J92+J93+J94+J95+J96+J97</f>
        <v>26865113.099999994</v>
      </c>
      <c r="K91" s="100">
        <f>K92+K93+K94+K95+K96+K97</f>
        <v>1451376.3599999999</v>
      </c>
      <c r="L91" s="100">
        <f>L92+L93+L94+L95+L96+L97</f>
        <v>0</v>
      </c>
      <c r="M91" s="100">
        <f>M92+M93+M94+M95+M96+M97</f>
        <v>24779591.709999997</v>
      </c>
      <c r="N91" s="100">
        <f t="shared" ref="N91" si="37">N92+N93+N94+N95+N96</f>
        <v>-14077786.900000002</v>
      </c>
      <c r="O91" s="52">
        <v>0</v>
      </c>
    </row>
    <row r="92" spans="1:17" ht="50.25" hidden="1" customHeight="1" x14ac:dyDescent="0.25">
      <c r="A92" s="56" t="s">
        <v>132</v>
      </c>
      <c r="B92" s="32" t="s">
        <v>133</v>
      </c>
      <c r="C92" s="4" t="s">
        <v>22</v>
      </c>
      <c r="D92" s="29">
        <v>31195200</v>
      </c>
      <c r="E92" s="29">
        <v>22108825</v>
      </c>
      <c r="F92" s="29">
        <f t="shared" ref="E92:F97" si="38">G92+H92+I92</f>
        <v>31195200</v>
      </c>
      <c r="G92" s="29">
        <v>0</v>
      </c>
      <c r="H92" s="29">
        <v>0</v>
      </c>
      <c r="I92" s="29">
        <v>31195200</v>
      </c>
      <c r="J92" s="29">
        <v>21082897.239999998</v>
      </c>
      <c r="K92" s="29">
        <v>0</v>
      </c>
      <c r="L92" s="29">
        <v>0</v>
      </c>
      <c r="M92" s="29">
        <v>21011237.239999998</v>
      </c>
      <c r="N92" s="104">
        <f>J92-F92</f>
        <v>-10112302.760000002</v>
      </c>
      <c r="O92" s="58">
        <v>0</v>
      </c>
      <c r="P92" s="86">
        <v>1683.854</v>
      </c>
      <c r="Q92" s="35" t="s">
        <v>25</v>
      </c>
    </row>
    <row r="93" spans="1:17" ht="18.75" hidden="1" customHeight="1" x14ac:dyDescent="0.25">
      <c r="A93" s="56" t="s">
        <v>134</v>
      </c>
      <c r="B93" s="32" t="s">
        <v>135</v>
      </c>
      <c r="C93" s="4" t="s">
        <v>22</v>
      </c>
      <c r="D93" s="29">
        <v>1210380</v>
      </c>
      <c r="E93" s="29">
        <v>938380</v>
      </c>
      <c r="F93" s="29">
        <f t="shared" si="38"/>
        <v>1210380</v>
      </c>
      <c r="G93" s="29">
        <v>0</v>
      </c>
      <c r="H93" s="29">
        <v>0</v>
      </c>
      <c r="I93" s="29">
        <v>1210380</v>
      </c>
      <c r="J93" s="29">
        <v>595333.49</v>
      </c>
      <c r="K93" s="29">
        <v>0</v>
      </c>
      <c r="L93" s="29">
        <v>0</v>
      </c>
      <c r="M93" s="29">
        <v>482906</v>
      </c>
      <c r="N93" s="104">
        <f>J93-F93</f>
        <v>-615046.51</v>
      </c>
      <c r="O93" s="58">
        <v>0</v>
      </c>
    </row>
    <row r="94" spans="1:17" s="77" customFormat="1" ht="61.5" hidden="1" customHeight="1" x14ac:dyDescent="0.25">
      <c r="A94" s="56" t="s">
        <v>136</v>
      </c>
      <c r="B94" s="31" t="s">
        <v>137</v>
      </c>
      <c r="C94" s="4" t="s">
        <v>22</v>
      </c>
      <c r="D94" s="29">
        <v>1753320</v>
      </c>
      <c r="E94" s="29">
        <v>1402201</v>
      </c>
      <c r="F94" s="29">
        <f t="shared" si="38"/>
        <v>1753320</v>
      </c>
      <c r="G94" s="29">
        <v>1753320</v>
      </c>
      <c r="H94" s="29">
        <v>0</v>
      </c>
      <c r="I94" s="29">
        <v>0</v>
      </c>
      <c r="J94" s="29">
        <f t="shared" ref="J94:J97" si="39">K94+L94+M94</f>
        <v>951376.36</v>
      </c>
      <c r="K94" s="29">
        <v>951376.36</v>
      </c>
      <c r="L94" s="29">
        <v>0</v>
      </c>
      <c r="M94" s="29">
        <v>0</v>
      </c>
      <c r="N94" s="104">
        <f>J94-F94</f>
        <v>-801943.64</v>
      </c>
      <c r="O94" s="58">
        <f>(J94/F94)*100-100</f>
        <v>-45.738578240138708</v>
      </c>
      <c r="P94" s="76"/>
      <c r="Q94" s="76"/>
    </row>
    <row r="95" spans="1:17" s="61" customFormat="1" ht="45.75" hidden="1" customHeight="1" x14ac:dyDescent="0.25">
      <c r="A95" s="56" t="s">
        <v>138</v>
      </c>
      <c r="B95" s="32" t="s">
        <v>139</v>
      </c>
      <c r="C95" s="4" t="s">
        <v>22</v>
      </c>
      <c r="D95" s="29">
        <v>5994000</v>
      </c>
      <c r="E95" s="29">
        <v>5429523</v>
      </c>
      <c r="F95" s="29">
        <f t="shared" si="38"/>
        <v>5994000</v>
      </c>
      <c r="G95" s="29">
        <v>0</v>
      </c>
      <c r="H95" s="29">
        <v>0</v>
      </c>
      <c r="I95" s="29">
        <v>5994000</v>
      </c>
      <c r="J95" s="29">
        <v>3735506.01</v>
      </c>
      <c r="K95" s="29">
        <v>0</v>
      </c>
      <c r="L95" s="29">
        <v>0</v>
      </c>
      <c r="M95" s="29">
        <v>3285448.47</v>
      </c>
      <c r="N95" s="104">
        <f>J95-F95</f>
        <v>-2258493.9900000002</v>
      </c>
      <c r="O95" s="58">
        <f>(J95/F95)*100-100</f>
        <v>-37.679245745745746</v>
      </c>
      <c r="P95" s="60"/>
      <c r="Q95" s="60"/>
    </row>
    <row r="96" spans="1:17" s="77" customFormat="1" ht="57" hidden="1" customHeight="1" x14ac:dyDescent="0.25">
      <c r="A96" s="56" t="s">
        <v>140</v>
      </c>
      <c r="B96" s="31" t="s">
        <v>54</v>
      </c>
      <c r="C96" s="4" t="s">
        <v>22</v>
      </c>
      <c r="D96" s="29">
        <v>790000</v>
      </c>
      <c r="E96" s="29">
        <v>790000</v>
      </c>
      <c r="F96" s="29">
        <f t="shared" si="38"/>
        <v>790000</v>
      </c>
      <c r="G96" s="29">
        <v>790000</v>
      </c>
      <c r="H96" s="29">
        <v>0</v>
      </c>
      <c r="I96" s="29">
        <v>0</v>
      </c>
      <c r="J96" s="29">
        <f t="shared" si="39"/>
        <v>500000</v>
      </c>
      <c r="K96" s="29">
        <v>500000</v>
      </c>
      <c r="L96" s="29">
        <v>0</v>
      </c>
      <c r="M96" s="29">
        <v>0</v>
      </c>
      <c r="N96" s="104">
        <f t="shared" ref="N96:N97" si="40">J96-F96</f>
        <v>-290000</v>
      </c>
      <c r="O96" s="58">
        <f>(J96/F96)*100-100</f>
        <v>-36.708860759493668</v>
      </c>
      <c r="P96" s="111">
        <v>330</v>
      </c>
      <c r="Q96" s="76" t="s">
        <v>25</v>
      </c>
    </row>
    <row r="97" spans="1:19" s="61" customFormat="1" ht="68.25" hidden="1" customHeight="1" x14ac:dyDescent="0.25">
      <c r="A97" s="56" t="s">
        <v>141</v>
      </c>
      <c r="B97" s="33" t="s">
        <v>142</v>
      </c>
      <c r="C97" s="4" t="s">
        <v>22</v>
      </c>
      <c r="D97" s="29">
        <v>0</v>
      </c>
      <c r="E97" s="29">
        <f t="shared" si="38"/>
        <v>0</v>
      </c>
      <c r="F97" s="29">
        <f t="shared" si="38"/>
        <v>0</v>
      </c>
      <c r="G97" s="29">
        <v>0</v>
      </c>
      <c r="H97" s="29">
        <v>0</v>
      </c>
      <c r="I97" s="29">
        <v>0</v>
      </c>
      <c r="J97" s="29">
        <f t="shared" si="39"/>
        <v>0</v>
      </c>
      <c r="K97" s="29">
        <v>0</v>
      </c>
      <c r="L97" s="29">
        <v>0</v>
      </c>
      <c r="M97" s="29">
        <v>0</v>
      </c>
      <c r="N97" s="104">
        <f t="shared" si="40"/>
        <v>0</v>
      </c>
      <c r="O97" s="58" t="e">
        <f>(J97/F97)*100-100</f>
        <v>#DIV/0!</v>
      </c>
      <c r="P97" s="71">
        <v>330</v>
      </c>
      <c r="Q97" s="60" t="s">
        <v>25</v>
      </c>
    </row>
    <row r="98" spans="1:19" s="110" customFormat="1" ht="23.25" customHeight="1" x14ac:dyDescent="0.25">
      <c r="A98" s="78"/>
      <c r="B98" s="94" t="s">
        <v>143</v>
      </c>
      <c r="C98" s="95"/>
      <c r="D98" s="100">
        <f>D92+D93+D94+D95+D96+D97</f>
        <v>40942900</v>
      </c>
      <c r="E98" s="100">
        <f>SUM(E92:E97)</f>
        <v>30668929</v>
      </c>
      <c r="F98" s="100">
        <f>G98+H98+I98</f>
        <v>40942900</v>
      </c>
      <c r="G98" s="100">
        <f>G92+G93+G94+G95+G96+G97</f>
        <v>2543320</v>
      </c>
      <c r="H98" s="100">
        <f t="shared" ref="H98:M98" si="41">H92+H93+H94+H95+H96+H97</f>
        <v>0</v>
      </c>
      <c r="I98" s="100">
        <f t="shared" si="41"/>
        <v>38399580</v>
      </c>
      <c r="J98" s="100">
        <f t="shared" si="41"/>
        <v>26865113.099999994</v>
      </c>
      <c r="K98" s="100">
        <f t="shared" si="41"/>
        <v>1451376.3599999999</v>
      </c>
      <c r="L98" s="100">
        <f t="shared" si="41"/>
        <v>0</v>
      </c>
      <c r="M98" s="100">
        <f t="shared" si="41"/>
        <v>24779591.709999997</v>
      </c>
      <c r="N98" s="51">
        <f>(K98+L98+M98)-(G98+H98+I98)</f>
        <v>-14711931.930000003</v>
      </c>
      <c r="O98" s="52">
        <f>(K98+L98+M98)/(G98+H98+I98)*100-100</f>
        <v>-35.932803807253521</v>
      </c>
      <c r="P98" s="100">
        <f>P94+P96</f>
        <v>330</v>
      </c>
      <c r="Q98" s="100" t="e">
        <f>Q94+Q96</f>
        <v>#VALUE!</v>
      </c>
    </row>
    <row r="99" spans="1:19" s="55" customFormat="1" ht="20.25" customHeight="1" x14ac:dyDescent="0.25">
      <c r="A99" s="172" t="s">
        <v>144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4"/>
      <c r="P99" s="54"/>
      <c r="Q99" s="54"/>
    </row>
    <row r="100" spans="1:19" s="55" customFormat="1" ht="20.25" customHeight="1" x14ac:dyDescent="0.25">
      <c r="A100" s="178" t="s">
        <v>145</v>
      </c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80"/>
      <c r="P100" s="54"/>
      <c r="Q100" s="54"/>
    </row>
    <row r="101" spans="1:19" s="113" customFormat="1" ht="38.25" customHeight="1" x14ac:dyDescent="0.3">
      <c r="A101" s="181" t="s">
        <v>146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3"/>
      <c r="P101" s="112"/>
      <c r="Q101" s="112"/>
    </row>
    <row r="102" spans="1:19" ht="48" customHeight="1" x14ac:dyDescent="0.25">
      <c r="A102" s="50" t="s">
        <v>147</v>
      </c>
      <c r="B102" s="73" t="s">
        <v>148</v>
      </c>
      <c r="C102" s="74" t="s">
        <v>22</v>
      </c>
      <c r="D102" s="100">
        <f>D103+D104</f>
        <v>51859400</v>
      </c>
      <c r="E102" s="100">
        <f t="shared" ref="E102" si="42">E103+E104</f>
        <v>38986250</v>
      </c>
      <c r="F102" s="100">
        <f t="shared" ref="F102:N102" si="43">F103+F104</f>
        <v>51859400</v>
      </c>
      <c r="G102" s="100">
        <f t="shared" si="43"/>
        <v>0</v>
      </c>
      <c r="H102" s="100">
        <f t="shared" si="43"/>
        <v>0</v>
      </c>
      <c r="I102" s="100">
        <f t="shared" si="43"/>
        <v>51859400</v>
      </c>
      <c r="J102" s="100">
        <f t="shared" si="43"/>
        <v>32427260.639999997</v>
      </c>
      <c r="K102" s="100">
        <f t="shared" si="43"/>
        <v>0</v>
      </c>
      <c r="L102" s="100">
        <f t="shared" si="43"/>
        <v>0</v>
      </c>
      <c r="M102" s="100">
        <f t="shared" si="43"/>
        <v>32350515.639999997</v>
      </c>
      <c r="N102" s="100">
        <f t="shared" si="43"/>
        <v>-19508884.360000003</v>
      </c>
      <c r="O102" s="52">
        <f t="shared" ref="O102:O110" si="44">(K102+L102+M102)/(G102+H102+I102)*100-100</f>
        <v>-37.618800757432602</v>
      </c>
    </row>
    <row r="103" spans="1:19" ht="31.5" hidden="1" x14ac:dyDescent="0.25">
      <c r="A103" s="56" t="s">
        <v>149</v>
      </c>
      <c r="B103" s="3" t="s">
        <v>150</v>
      </c>
      <c r="C103" s="4" t="s">
        <v>22</v>
      </c>
      <c r="D103" s="114">
        <v>51249500</v>
      </c>
      <c r="E103" s="114">
        <v>38538050</v>
      </c>
      <c r="F103" s="114">
        <f>G103+H103+I103</f>
        <v>51249500</v>
      </c>
      <c r="G103" s="114">
        <v>0</v>
      </c>
      <c r="H103" s="114">
        <v>0</v>
      </c>
      <c r="I103" s="34">
        <v>51249500</v>
      </c>
      <c r="J103" s="114">
        <v>32109220.989999998</v>
      </c>
      <c r="K103" s="114">
        <v>0</v>
      </c>
      <c r="L103" s="114">
        <v>0</v>
      </c>
      <c r="M103" s="114">
        <v>32032475.989999998</v>
      </c>
      <c r="N103" s="57">
        <f t="shared" ref="N103:N110" si="45">(K103+L103+M103)-(G103+H103+I103)</f>
        <v>-19217024.010000002</v>
      </c>
      <c r="O103" s="58">
        <f t="shared" si="44"/>
        <v>-37.496998039005256</v>
      </c>
    </row>
    <row r="104" spans="1:19" ht="31.5" hidden="1" x14ac:dyDescent="0.25">
      <c r="A104" s="56" t="s">
        <v>151</v>
      </c>
      <c r="B104" s="3" t="s">
        <v>152</v>
      </c>
      <c r="C104" s="4" t="s">
        <v>22</v>
      </c>
      <c r="D104" s="114">
        <v>609900</v>
      </c>
      <c r="E104" s="114">
        <v>448200</v>
      </c>
      <c r="F104" s="114">
        <f>G104+H104+I104</f>
        <v>609900</v>
      </c>
      <c r="G104" s="114">
        <v>0</v>
      </c>
      <c r="H104" s="114">
        <v>0</v>
      </c>
      <c r="I104" s="34">
        <v>609900</v>
      </c>
      <c r="J104" s="114">
        <f>K104+L104+M104</f>
        <v>318039.65000000002</v>
      </c>
      <c r="K104" s="114">
        <v>0</v>
      </c>
      <c r="L104" s="114">
        <v>0</v>
      </c>
      <c r="M104" s="114">
        <v>318039.65000000002</v>
      </c>
      <c r="N104" s="57">
        <f t="shared" si="45"/>
        <v>-291860.34999999998</v>
      </c>
      <c r="O104" s="58">
        <f t="shared" si="44"/>
        <v>-47.853803902279054</v>
      </c>
    </row>
    <row r="105" spans="1:19" ht="41.25" customHeight="1" x14ac:dyDescent="0.25">
      <c r="A105" s="50" t="s">
        <v>153</v>
      </c>
      <c r="B105" s="73" t="s">
        <v>154</v>
      </c>
      <c r="C105" s="74" t="s">
        <v>22</v>
      </c>
      <c r="D105" s="100">
        <f>D106</f>
        <v>61674000</v>
      </c>
      <c r="E105" s="100">
        <f>E106</f>
        <v>49610170</v>
      </c>
      <c r="F105" s="100">
        <f>F106</f>
        <v>61674000</v>
      </c>
      <c r="G105" s="100">
        <f t="shared" ref="G105:M105" si="46">G106</f>
        <v>0</v>
      </c>
      <c r="H105" s="100">
        <f t="shared" si="46"/>
        <v>0</v>
      </c>
      <c r="I105" s="100">
        <f t="shared" si="46"/>
        <v>61674000</v>
      </c>
      <c r="J105" s="100">
        <f t="shared" si="46"/>
        <v>39591502.07</v>
      </c>
      <c r="K105" s="100">
        <f t="shared" si="46"/>
        <v>0</v>
      </c>
      <c r="L105" s="100">
        <f t="shared" si="46"/>
        <v>0</v>
      </c>
      <c r="M105" s="100">
        <f t="shared" si="46"/>
        <v>39591502.07</v>
      </c>
      <c r="N105" s="51">
        <f t="shared" si="45"/>
        <v>-22082497.93</v>
      </c>
      <c r="O105" s="52">
        <f t="shared" si="44"/>
        <v>-35.805198187242596</v>
      </c>
    </row>
    <row r="106" spans="1:19" ht="43.5" hidden="1" customHeight="1" x14ac:dyDescent="0.25">
      <c r="A106" s="56" t="s">
        <v>155</v>
      </c>
      <c r="B106" s="3" t="s">
        <v>156</v>
      </c>
      <c r="C106" s="4" t="s">
        <v>22</v>
      </c>
      <c r="D106" s="114">
        <v>61674000</v>
      </c>
      <c r="E106" s="114">
        <v>49610170</v>
      </c>
      <c r="F106" s="114">
        <f>G106+H106+I106</f>
        <v>61674000</v>
      </c>
      <c r="G106" s="114">
        <v>0</v>
      </c>
      <c r="H106" s="114">
        <v>0</v>
      </c>
      <c r="I106" s="34">
        <v>61674000</v>
      </c>
      <c r="J106" s="114">
        <f>K106+L106+M106</f>
        <v>39591502.07</v>
      </c>
      <c r="K106" s="114">
        <v>0</v>
      </c>
      <c r="L106" s="114">
        <v>0</v>
      </c>
      <c r="M106" s="114">
        <v>39591502.07</v>
      </c>
      <c r="N106" s="57">
        <f t="shared" si="45"/>
        <v>-22082497.93</v>
      </c>
      <c r="O106" s="58">
        <f t="shared" si="44"/>
        <v>-35.805198187242596</v>
      </c>
    </row>
    <row r="107" spans="1:19" ht="41.25" hidden="1" customHeight="1" x14ac:dyDescent="0.25">
      <c r="A107" s="50"/>
      <c r="B107" s="73"/>
      <c r="C107" s="74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51"/>
      <c r="O107" s="52"/>
    </row>
    <row r="108" spans="1:19" ht="27" hidden="1" customHeight="1" x14ac:dyDescent="0.25">
      <c r="A108" s="56"/>
      <c r="B108" s="3"/>
      <c r="C108" s="4"/>
      <c r="D108" s="114"/>
      <c r="E108" s="114"/>
      <c r="F108" s="114"/>
      <c r="G108" s="114"/>
      <c r="H108" s="114"/>
      <c r="I108" s="34"/>
      <c r="J108" s="114"/>
      <c r="K108" s="114"/>
      <c r="L108" s="114"/>
      <c r="M108" s="114"/>
      <c r="N108" s="57"/>
      <c r="O108" s="58"/>
    </row>
    <row r="109" spans="1:19" ht="30.75" customHeight="1" x14ac:dyDescent="0.25">
      <c r="A109" s="184" t="s">
        <v>157</v>
      </c>
      <c r="B109" s="184"/>
      <c r="C109" s="107"/>
      <c r="D109" s="100">
        <f>D102+D105+D107</f>
        <v>113533400</v>
      </c>
      <c r="E109" s="100">
        <f>E102+E105</f>
        <v>88596420</v>
      </c>
      <c r="F109" s="100">
        <f t="shared" ref="F109:N109" si="47">F102+F105</f>
        <v>113533400</v>
      </c>
      <c r="G109" s="100">
        <f t="shared" si="47"/>
        <v>0</v>
      </c>
      <c r="H109" s="100">
        <f t="shared" si="47"/>
        <v>0</v>
      </c>
      <c r="I109" s="100">
        <f t="shared" si="47"/>
        <v>113533400</v>
      </c>
      <c r="J109" s="100">
        <f t="shared" si="47"/>
        <v>72018762.709999993</v>
      </c>
      <c r="K109" s="100">
        <f t="shared" si="47"/>
        <v>0</v>
      </c>
      <c r="L109" s="100">
        <f t="shared" si="47"/>
        <v>0</v>
      </c>
      <c r="M109" s="100">
        <f t="shared" si="47"/>
        <v>71942017.709999993</v>
      </c>
      <c r="N109" s="100">
        <f t="shared" si="47"/>
        <v>-41591382.290000007</v>
      </c>
      <c r="O109" s="52">
        <f t="shared" si="44"/>
        <v>-36.633609396001532</v>
      </c>
      <c r="P109" s="115" t="e">
        <f>P99-#REF!-P33-P34-P35-P36-P41-P42-P43-P44-P48-#REF!-#REF!</f>
        <v>#REF!</v>
      </c>
      <c r="Q109" s="115" t="e">
        <f>Q99-#REF!-Q33-Q34-Q35-Q36-Q41-Q42-Q43-Q44-Q48-#REF!-#REF!</f>
        <v>#REF!</v>
      </c>
    </row>
    <row r="110" spans="1:19" ht="18" customHeight="1" x14ac:dyDescent="0.25">
      <c r="A110" s="184" t="s">
        <v>158</v>
      </c>
      <c r="B110" s="184"/>
      <c r="C110" s="107"/>
      <c r="D110" s="100">
        <f>D70+D78+D87+D98+D109</f>
        <v>3451787873</v>
      </c>
      <c r="E110" s="100">
        <f>E70+E78+E87+E98+E109</f>
        <v>2286963013</v>
      </c>
      <c r="F110" s="100">
        <f>F70+F78+F87+F98+F109</f>
        <v>3468294362</v>
      </c>
      <c r="G110" s="100">
        <f t="shared" ref="G110:M110" si="48">G70+G78+G87+G98+G109</f>
        <v>2589891314</v>
      </c>
      <c r="H110" s="100">
        <f t="shared" si="48"/>
        <v>224268974</v>
      </c>
      <c r="I110" s="100">
        <f t="shared" si="48"/>
        <v>654134074</v>
      </c>
      <c r="J110" s="100">
        <f t="shared" si="48"/>
        <v>1953514400.8399999</v>
      </c>
      <c r="K110" s="100">
        <f t="shared" si="48"/>
        <v>1455218022.6299999</v>
      </c>
      <c r="L110" s="100">
        <f t="shared" si="48"/>
        <v>105410031.44</v>
      </c>
      <c r="M110" s="100">
        <f t="shared" si="48"/>
        <v>392175456.73999995</v>
      </c>
      <c r="N110" s="51">
        <f t="shared" si="45"/>
        <v>-1515490851.1900001</v>
      </c>
      <c r="O110" s="52">
        <f t="shared" si="44"/>
        <v>-43.695565976011586</v>
      </c>
      <c r="P110" s="116" t="e">
        <f>#REF!+P76+P87+#REF!+P109</f>
        <v>#REF!</v>
      </c>
      <c r="S110" s="115"/>
    </row>
    <row r="111" spans="1:19" ht="27" customHeight="1" x14ac:dyDescent="0.25">
      <c r="A111" s="185" t="s">
        <v>159</v>
      </c>
      <c r="B111" s="185"/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17"/>
      <c r="Q111" s="118"/>
      <c r="S111" s="115"/>
    </row>
    <row r="112" spans="1:19" x14ac:dyDescent="0.25">
      <c r="A112" s="120"/>
      <c r="B112" s="122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21"/>
    </row>
    <row r="114" spans="4:14" x14ac:dyDescent="0.25"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</row>
    <row r="115" spans="4:14" x14ac:dyDescent="0.25">
      <c r="E115" s="116"/>
      <c r="F115" s="116"/>
      <c r="G115" s="116"/>
      <c r="H115" s="116"/>
      <c r="I115" s="116"/>
      <c r="J115" s="116"/>
      <c r="K115" s="116"/>
      <c r="L115" s="116"/>
      <c r="M115" s="116"/>
    </row>
    <row r="116" spans="4:14" x14ac:dyDescent="0.25">
      <c r="D116" s="115"/>
      <c r="E116" s="115"/>
      <c r="F116" s="115"/>
      <c r="G116" s="116"/>
      <c r="I116" s="171"/>
      <c r="J116" s="171"/>
    </row>
    <row r="117" spans="4:14" x14ac:dyDescent="0.25">
      <c r="H117" s="116"/>
      <c r="I117" s="115"/>
      <c r="J117" s="116"/>
    </row>
    <row r="118" spans="4:14" x14ac:dyDescent="0.25"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</row>
    <row r="119" spans="4:14" x14ac:dyDescent="0.25">
      <c r="I119" s="115"/>
    </row>
    <row r="120" spans="4:14" x14ac:dyDescent="0.25">
      <c r="D120" s="115"/>
      <c r="E120" s="115"/>
      <c r="F120" s="115"/>
      <c r="J120" s="115"/>
    </row>
    <row r="121" spans="4:14" x14ac:dyDescent="0.25">
      <c r="E121" s="116"/>
      <c r="F121" s="116"/>
      <c r="G121" s="116"/>
      <c r="H121" s="116"/>
      <c r="I121" s="116"/>
      <c r="J121" s="116"/>
      <c r="K121" s="116"/>
    </row>
    <row r="125" spans="4:14" x14ac:dyDescent="0.25">
      <c r="E125" s="115"/>
      <c r="F125" s="115"/>
    </row>
  </sheetData>
  <mergeCells count="43">
    <mergeCell ref="I116:J116"/>
    <mergeCell ref="A88:O88"/>
    <mergeCell ref="A89:O89"/>
    <mergeCell ref="A90:O90"/>
    <mergeCell ref="A99:O99"/>
    <mergeCell ref="A100:O100"/>
    <mergeCell ref="A101:O101"/>
    <mergeCell ref="A109:B109"/>
    <mergeCell ref="A110:B110"/>
    <mergeCell ref="A111:O111"/>
    <mergeCell ref="A41:A47"/>
    <mergeCell ref="C41:C44"/>
    <mergeCell ref="C45:C47"/>
    <mergeCell ref="A81:O81"/>
    <mergeCell ref="A49:A56"/>
    <mergeCell ref="C49:C56"/>
    <mergeCell ref="A60:A67"/>
    <mergeCell ref="C60:C67"/>
    <mergeCell ref="A71:O71"/>
    <mergeCell ref="A72:O72"/>
    <mergeCell ref="A73:O73"/>
    <mergeCell ref="A79:O79"/>
    <mergeCell ref="A80:O80"/>
    <mergeCell ref="A12:O12"/>
    <mergeCell ref="A33:A39"/>
    <mergeCell ref="C33:C36"/>
    <mergeCell ref="C37:C39"/>
    <mergeCell ref="E6:E8"/>
    <mergeCell ref="A13:O13"/>
    <mergeCell ref="A10:O10"/>
    <mergeCell ref="A11:O11"/>
    <mergeCell ref="N1:O1"/>
    <mergeCell ref="N2:O2"/>
    <mergeCell ref="A4:O4"/>
    <mergeCell ref="A5:O5"/>
    <mergeCell ref="A6:A8"/>
    <mergeCell ref="B6:B8"/>
    <mergeCell ref="C6:C8"/>
    <mergeCell ref="D6:D8"/>
    <mergeCell ref="F6:M6"/>
    <mergeCell ref="N6:O7"/>
    <mergeCell ref="F7:I7"/>
    <mergeCell ref="J7:M7"/>
  </mergeCells>
  <pageMargins left="0.23622047244094491" right="0.23622047244094491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2 Финанс по меропр. </vt:lpstr>
      <vt:lpstr>Лист1</vt:lpstr>
      <vt:lpstr>Лист2</vt:lpstr>
      <vt:lpstr>Лист3</vt:lpstr>
      <vt:lpstr>'Таблица 2 Финанс по меропр.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2017-07-31T07:22:42Z</dcterms:modified>
</cp:coreProperties>
</file>