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200" windowHeight="11430"/>
  </bookViews>
  <sheets>
    <sheet name="муниципальные" sheetId="33" r:id="rId1"/>
    <sheet name="ведомственная" sheetId="36" state="hidden" r:id="rId2"/>
    <sheet name="АИП" sheetId="38" r:id="rId3"/>
  </sheets>
  <definedNames>
    <definedName name="_xlnm._FilterDatabase" localSheetId="0" hidden="1">муниципальные!$A$3:$AF$241</definedName>
    <definedName name="_xlnm.Print_Titles" localSheetId="0">муниципальные!$2:$3</definedName>
  </definedNames>
  <calcPr calcId="145621"/>
</workbook>
</file>

<file path=xl/calcChain.xml><?xml version="1.0" encoding="utf-8"?>
<calcChain xmlns="http://schemas.openxmlformats.org/spreadsheetml/2006/main">
  <c r="AB39" i="33" l="1"/>
  <c r="AB42" i="33"/>
  <c r="AB43" i="33"/>
  <c r="AB44" i="33"/>
  <c r="AB45" i="33"/>
  <c r="AB46" i="33"/>
  <c r="AB47" i="33"/>
  <c r="AB48" i="33"/>
  <c r="AB18" i="33"/>
  <c r="AB19" i="33"/>
  <c r="AB20" i="33"/>
  <c r="AB22" i="33"/>
  <c r="AB23" i="33"/>
  <c r="AB24" i="33"/>
  <c r="AB25" i="33"/>
  <c r="AB27" i="33"/>
  <c r="AB28" i="33"/>
  <c r="AB11" i="33"/>
  <c r="AB12" i="33"/>
  <c r="AB13" i="33"/>
  <c r="Y56" i="33"/>
  <c r="O56" i="33"/>
  <c r="Q139" i="33"/>
  <c r="Q70" i="33"/>
  <c r="Q170" i="33"/>
  <c r="M89" i="33"/>
  <c r="N89" i="33"/>
  <c r="O89" i="33"/>
  <c r="Q89" i="33"/>
  <c r="R89" i="33"/>
  <c r="U89" i="33"/>
  <c r="V89" i="33"/>
  <c r="W89" i="33"/>
  <c r="L91" i="33"/>
  <c r="L92" i="33"/>
  <c r="L93" i="33"/>
  <c r="L90" i="33"/>
  <c r="L139" i="33"/>
  <c r="L138" i="33"/>
  <c r="L86" i="33"/>
  <c r="Y93" i="33"/>
  <c r="AB93" i="33"/>
  <c r="T93" i="33"/>
  <c r="P93" i="33"/>
  <c r="O77" i="33"/>
  <c r="L89" i="33" l="1"/>
  <c r="S188" i="33"/>
  <c r="P188" i="33" s="1"/>
  <c r="S143" i="33"/>
  <c r="S116" i="33"/>
  <c r="S60" i="33"/>
  <c r="AA133" i="33" l="1"/>
  <c r="AB170" i="33" l="1"/>
  <c r="AB96" i="33"/>
  <c r="Q134" i="33"/>
  <c r="AB134" i="33" s="1"/>
  <c r="Y229" i="33"/>
  <c r="AA229" i="33"/>
  <c r="Y228" i="33"/>
  <c r="Z228" i="33"/>
  <c r="Z227" i="33"/>
  <c r="AA224" i="33"/>
  <c r="Z175" i="33"/>
  <c r="Y150" i="33"/>
  <c r="AA145" i="33"/>
  <c r="Y143" i="33"/>
  <c r="AA85" i="33"/>
  <c r="AA86" i="33"/>
  <c r="AA87" i="33"/>
  <c r="AA90" i="33"/>
  <c r="AA91" i="33"/>
  <c r="AA95" i="33"/>
  <c r="AA96" i="33"/>
  <c r="AA99" i="33"/>
  <c r="AA100" i="33"/>
  <c r="AA101" i="33"/>
  <c r="AA104" i="33"/>
  <c r="AA105" i="33"/>
  <c r="AA108" i="33"/>
  <c r="AA109" i="33"/>
  <c r="AA110" i="33"/>
  <c r="AA112" i="33"/>
  <c r="AA114" i="33"/>
  <c r="AA116" i="33"/>
  <c r="AA118" i="33"/>
  <c r="Y77" i="33"/>
  <c r="Y49" i="33"/>
  <c r="Y16" i="33"/>
  <c r="Y10" i="33"/>
  <c r="AB239" i="33"/>
  <c r="AB241" i="33"/>
  <c r="AB231" i="33"/>
  <c r="AB228" i="33"/>
  <c r="AB229" i="33"/>
  <c r="AB225" i="33"/>
  <c r="AB226" i="33"/>
  <c r="AB223" i="33"/>
  <c r="AB224" i="33"/>
  <c r="AB222" i="33"/>
  <c r="AB209" i="33"/>
  <c r="AB179" i="33"/>
  <c r="AB172" i="33"/>
  <c r="AB174" i="33"/>
  <c r="AB168" i="33"/>
  <c r="AB165" i="33"/>
  <c r="AB150" i="33"/>
  <c r="AB152" i="33"/>
  <c r="AB153" i="33"/>
  <c r="AB146" i="33"/>
  <c r="AB147" i="33"/>
  <c r="AB143" i="33"/>
  <c r="AB138" i="33"/>
  <c r="AB139" i="33"/>
  <c r="AB135" i="33"/>
  <c r="AB132" i="33"/>
  <c r="AB130" i="33"/>
  <c r="AB131" i="33"/>
  <c r="AB127" i="33"/>
  <c r="AB128" i="33"/>
  <c r="AB129" i="33"/>
  <c r="AB125" i="33"/>
  <c r="AB126" i="33"/>
  <c r="AB112" i="33"/>
  <c r="AB109" i="33"/>
  <c r="AB106" i="33"/>
  <c r="AB100" i="33"/>
  <c r="AB101" i="33"/>
  <c r="AB102" i="33"/>
  <c r="AB97" i="33"/>
  <c r="AB56" i="33"/>
  <c r="AB91" i="33"/>
  <c r="AB92" i="33"/>
  <c r="AB85" i="33"/>
  <c r="AB86" i="33"/>
  <c r="AB87" i="33"/>
  <c r="AB88" i="33"/>
  <c r="AB77" i="33"/>
  <c r="AB70" i="33"/>
  <c r="AB71" i="33"/>
  <c r="AB72" i="33"/>
  <c r="AB68" i="33"/>
  <c r="AB38" i="33"/>
  <c r="AB37" i="33"/>
  <c r="AB10" i="33"/>
  <c r="AB16" i="33"/>
  <c r="AB9" i="33"/>
  <c r="L50" i="33" l="1"/>
  <c r="L60" i="33"/>
  <c r="M8" i="33"/>
  <c r="N8" i="33"/>
  <c r="O8" i="33"/>
  <c r="Q8" i="33"/>
  <c r="R8" i="33"/>
  <c r="U8" i="33"/>
  <c r="V8" i="33"/>
  <c r="W8" i="33"/>
  <c r="S16" i="33"/>
  <c r="P16" i="33" s="1"/>
  <c r="T16" i="33"/>
  <c r="L16" i="33"/>
  <c r="X16" i="33" l="1"/>
  <c r="AB8" i="33"/>
  <c r="AB171" i="33"/>
  <c r="AB124" i="33"/>
  <c r="F240" i="33"/>
  <c r="G240" i="33"/>
  <c r="H240" i="33"/>
  <c r="I240" i="33"/>
  <c r="J240" i="33"/>
  <c r="K240" i="33"/>
  <c r="F238" i="33"/>
  <c r="T208" i="33"/>
  <c r="G181" i="33"/>
  <c r="H181" i="33"/>
  <c r="I181" i="33"/>
  <c r="J181" i="33"/>
  <c r="K181" i="33"/>
  <c r="M181" i="33"/>
  <c r="N181" i="33"/>
  <c r="O181" i="33"/>
  <c r="Q181" i="33"/>
  <c r="R181" i="33"/>
  <c r="U181" i="33"/>
  <c r="V181" i="33"/>
  <c r="W181" i="33"/>
  <c r="AA188" i="33"/>
  <c r="T188" i="33"/>
  <c r="L188" i="33"/>
  <c r="D189" i="33"/>
  <c r="E189" i="33"/>
  <c r="G189" i="33"/>
  <c r="H189" i="33"/>
  <c r="I189" i="33"/>
  <c r="J189" i="33"/>
  <c r="K189" i="33"/>
  <c r="M189" i="33"/>
  <c r="N189" i="33"/>
  <c r="O189" i="33"/>
  <c r="Q189" i="33"/>
  <c r="R189" i="33"/>
  <c r="U189" i="33"/>
  <c r="V189" i="33"/>
  <c r="W189" i="33"/>
  <c r="F237" i="33" l="1"/>
  <c r="AA189" i="33"/>
  <c r="Q169" i="33"/>
  <c r="X188" i="33"/>
  <c r="G73" i="33"/>
  <c r="H73" i="33"/>
  <c r="I73" i="33"/>
  <c r="J73" i="33"/>
  <c r="K73" i="33"/>
  <c r="M73" i="33"/>
  <c r="N73" i="33"/>
  <c r="O73" i="33"/>
  <c r="Q73" i="33"/>
  <c r="R73" i="33"/>
  <c r="U73" i="33"/>
  <c r="V73" i="33"/>
  <c r="W73" i="33"/>
  <c r="F73" i="33"/>
  <c r="S78" i="33"/>
  <c r="P78" i="33" s="1"/>
  <c r="T78" i="33"/>
  <c r="AA78" i="33"/>
  <c r="L78" i="33"/>
  <c r="Q65" i="33"/>
  <c r="R65" i="33"/>
  <c r="X78" i="33" l="1"/>
  <c r="AB73" i="33"/>
  <c r="AA68" i="33"/>
  <c r="AA70" i="33"/>
  <c r="Y28" i="33"/>
  <c r="AB105" i="33" l="1"/>
  <c r="S12" i="33" l="1"/>
  <c r="P12" i="33" s="1"/>
  <c r="W164" i="33" l="1"/>
  <c r="AA139" i="33"/>
  <c r="T139" i="33"/>
  <c r="Y139" i="33"/>
  <c r="S139" i="33"/>
  <c r="P139" i="33" s="1"/>
  <c r="F137" i="33"/>
  <c r="L141" i="33"/>
  <c r="S141" i="33"/>
  <c r="P141" i="33" s="1"/>
  <c r="T141" i="33"/>
  <c r="AA141" i="33"/>
  <c r="X139" i="33" l="1"/>
  <c r="X141" i="33"/>
  <c r="AA76" i="33" l="1"/>
  <c r="T76" i="33"/>
  <c r="S76" i="33"/>
  <c r="P76" i="33" s="1"/>
  <c r="L76" i="33"/>
  <c r="M98" i="33"/>
  <c r="N98" i="33"/>
  <c r="O98" i="33"/>
  <c r="Q98" i="33"/>
  <c r="R98" i="33"/>
  <c r="U98" i="33"/>
  <c r="V98" i="33"/>
  <c r="W98" i="33"/>
  <c r="S101" i="33"/>
  <c r="P101" i="33" s="1"/>
  <c r="T101" i="33"/>
  <c r="Y101" i="33"/>
  <c r="L101" i="33"/>
  <c r="Y87" i="33"/>
  <c r="T87" i="33"/>
  <c r="S87" i="33"/>
  <c r="P87" i="33" s="1"/>
  <c r="L87" i="33"/>
  <c r="S49" i="33"/>
  <c r="P49" i="33" s="1"/>
  <c r="T49" i="33"/>
  <c r="AA49" i="33"/>
  <c r="L49" i="33"/>
  <c r="F8" i="33"/>
  <c r="T12" i="33"/>
  <c r="AA12" i="33"/>
  <c r="L12" i="33"/>
  <c r="AB98" i="33" l="1"/>
  <c r="AA98" i="33"/>
  <c r="X12" i="33"/>
  <c r="X101" i="33"/>
  <c r="X76" i="33"/>
  <c r="X87" i="33"/>
  <c r="X49" i="33"/>
  <c r="L239" i="33" l="1"/>
  <c r="L241" i="33"/>
  <c r="P116" i="33"/>
  <c r="T84" i="33"/>
  <c r="T83" i="33"/>
  <c r="S118" i="33"/>
  <c r="S27" i="33"/>
  <c r="P27" i="33" s="1"/>
  <c r="S19" i="33"/>
  <c r="S20" i="33"/>
  <c r="S18" i="33"/>
  <c r="S10" i="33"/>
  <c r="P10" i="33" s="1"/>
  <c r="S11" i="33"/>
  <c r="P11" i="33" s="1"/>
  <c r="S13" i="33"/>
  <c r="P13" i="33" s="1"/>
  <c r="S14" i="33"/>
  <c r="S15" i="33"/>
  <c r="P15" i="33" s="1"/>
  <c r="S9" i="33"/>
  <c r="Q240" i="33"/>
  <c r="AA166" i="33"/>
  <c r="S166" i="33"/>
  <c r="P166" i="33" s="1"/>
  <c r="Q164" i="33"/>
  <c r="R164" i="33"/>
  <c r="Y153" i="33"/>
  <c r="Y135" i="33"/>
  <c r="Y88" i="33"/>
  <c r="Y72" i="33"/>
  <c r="P14" i="33" l="1"/>
  <c r="S8" i="33"/>
  <c r="T166" i="33"/>
  <c r="L166" i="33"/>
  <c r="G148" i="33"/>
  <c r="H148" i="33"/>
  <c r="I148" i="33"/>
  <c r="J148" i="33"/>
  <c r="K148" i="33"/>
  <c r="M148" i="33"/>
  <c r="N148" i="33"/>
  <c r="O148" i="33"/>
  <c r="Q148" i="33"/>
  <c r="R148" i="33"/>
  <c r="U148" i="33"/>
  <c r="V148" i="33"/>
  <c r="W148" i="33"/>
  <c r="F148" i="33"/>
  <c r="S153" i="33"/>
  <c r="P153" i="33" s="1"/>
  <c r="T153" i="33"/>
  <c r="L153" i="33"/>
  <c r="G82" i="33"/>
  <c r="H82" i="33"/>
  <c r="I82" i="33"/>
  <c r="J82" i="33"/>
  <c r="K82" i="33"/>
  <c r="M82" i="33"/>
  <c r="N82" i="33"/>
  <c r="O82" i="33"/>
  <c r="Q82" i="33"/>
  <c r="R82" i="33"/>
  <c r="U82" i="33"/>
  <c r="V82" i="33"/>
  <c r="W82" i="33"/>
  <c r="F82" i="33"/>
  <c r="S88" i="33"/>
  <c r="P88" i="33" s="1"/>
  <c r="T88" i="33"/>
  <c r="L88" i="33"/>
  <c r="T70" i="33"/>
  <c r="T68" i="33"/>
  <c r="G65" i="33"/>
  <c r="H65" i="33"/>
  <c r="I65" i="33"/>
  <c r="J65" i="33"/>
  <c r="K65" i="33"/>
  <c r="M65" i="33"/>
  <c r="N65" i="33"/>
  <c r="O65" i="33"/>
  <c r="U65" i="33"/>
  <c r="AB65" i="33" s="1"/>
  <c r="V65" i="33"/>
  <c r="W65" i="33"/>
  <c r="F65" i="33"/>
  <c r="F36" i="33"/>
  <c r="I36" i="33"/>
  <c r="J36" i="33"/>
  <c r="K36" i="33"/>
  <c r="G26" i="33"/>
  <c r="H26" i="33"/>
  <c r="I26" i="33"/>
  <c r="J26" i="33"/>
  <c r="K26" i="33"/>
  <c r="M26" i="33"/>
  <c r="N26" i="33"/>
  <c r="O26" i="33"/>
  <c r="Q26" i="33"/>
  <c r="R26" i="33"/>
  <c r="U26" i="33"/>
  <c r="V26" i="33"/>
  <c r="W26" i="33"/>
  <c r="F26" i="33"/>
  <c r="AA27" i="33"/>
  <c r="T27" i="33"/>
  <c r="L27" i="33"/>
  <c r="L28" i="33"/>
  <c r="AB26" i="33" l="1"/>
  <c r="AB148" i="33"/>
  <c r="AB82" i="33"/>
  <c r="Y26" i="33"/>
  <c r="X153" i="33"/>
  <c r="X88" i="33"/>
  <c r="X166" i="33"/>
  <c r="X27" i="33"/>
  <c r="L26" i="33"/>
  <c r="G8" i="33"/>
  <c r="H8" i="33"/>
  <c r="I8" i="33"/>
  <c r="J8" i="33"/>
  <c r="K8" i="33"/>
  <c r="G17" i="33"/>
  <c r="H17" i="33"/>
  <c r="I17" i="33"/>
  <c r="J17" i="33"/>
  <c r="K17" i="33"/>
  <c r="G21" i="33"/>
  <c r="H21" i="33"/>
  <c r="I21" i="33"/>
  <c r="J21" i="33"/>
  <c r="K21" i="33"/>
  <c r="G29" i="33"/>
  <c r="H29" i="33"/>
  <c r="I29" i="33"/>
  <c r="J29" i="33"/>
  <c r="K29" i="33"/>
  <c r="G34" i="33"/>
  <c r="H34" i="33"/>
  <c r="I34" i="33"/>
  <c r="J34" i="33"/>
  <c r="J33" i="33" s="1"/>
  <c r="K34" i="33"/>
  <c r="G37" i="33"/>
  <c r="G38" i="33"/>
  <c r="G39" i="33"/>
  <c r="H39" i="33"/>
  <c r="G40" i="33"/>
  <c r="H40" i="33"/>
  <c r="G41" i="33"/>
  <c r="H41" i="33"/>
  <c r="G53" i="33"/>
  <c r="H53" i="33"/>
  <c r="I53" i="33"/>
  <c r="J53" i="33"/>
  <c r="K53" i="33"/>
  <c r="G59" i="33"/>
  <c r="H59" i="33"/>
  <c r="I59" i="33"/>
  <c r="J59" i="33"/>
  <c r="K59" i="33"/>
  <c r="G61" i="33"/>
  <c r="H61" i="33"/>
  <c r="I61" i="33"/>
  <c r="J61" i="33"/>
  <c r="K61" i="33"/>
  <c r="G89" i="33"/>
  <c r="H89" i="33"/>
  <c r="I89" i="33"/>
  <c r="J89" i="33"/>
  <c r="K89" i="33"/>
  <c r="G94" i="33"/>
  <c r="H94" i="33"/>
  <c r="I94" i="33"/>
  <c r="J94" i="33"/>
  <c r="K94" i="33"/>
  <c r="G98" i="33"/>
  <c r="H98" i="33"/>
  <c r="I98" i="33"/>
  <c r="J98" i="33"/>
  <c r="K98" i="33"/>
  <c r="G103" i="33"/>
  <c r="H103" i="33"/>
  <c r="I103" i="33"/>
  <c r="J103" i="33"/>
  <c r="K103" i="33"/>
  <c r="G107" i="33"/>
  <c r="H107" i="33"/>
  <c r="I107" i="33"/>
  <c r="J107" i="33"/>
  <c r="K107" i="33"/>
  <c r="G111" i="33"/>
  <c r="H111" i="33"/>
  <c r="I111" i="33"/>
  <c r="J111" i="33"/>
  <c r="K111" i="33"/>
  <c r="G113" i="33"/>
  <c r="H113" i="33"/>
  <c r="I113" i="33"/>
  <c r="J113" i="33"/>
  <c r="K113" i="33"/>
  <c r="G115" i="33"/>
  <c r="H115" i="33"/>
  <c r="I115" i="33"/>
  <c r="J115" i="33"/>
  <c r="K115" i="33"/>
  <c r="G117" i="33"/>
  <c r="H117" i="33"/>
  <c r="I117" i="33"/>
  <c r="J117" i="33"/>
  <c r="K117" i="33"/>
  <c r="G122" i="33"/>
  <c r="H122" i="33"/>
  <c r="I122" i="33"/>
  <c r="J122" i="33"/>
  <c r="K122" i="33"/>
  <c r="G137" i="33"/>
  <c r="H137" i="33"/>
  <c r="I137" i="33"/>
  <c r="J137" i="33"/>
  <c r="K137" i="33"/>
  <c r="G142" i="33"/>
  <c r="H142" i="33"/>
  <c r="I142" i="33"/>
  <c r="J142" i="33"/>
  <c r="K142" i="33"/>
  <c r="G144" i="33"/>
  <c r="H144" i="33"/>
  <c r="I144" i="33"/>
  <c r="J144" i="33"/>
  <c r="K144" i="33"/>
  <c r="G154" i="33"/>
  <c r="H154" i="33"/>
  <c r="I154" i="33"/>
  <c r="J154" i="33"/>
  <c r="K154" i="33"/>
  <c r="G159" i="33"/>
  <c r="H159" i="33"/>
  <c r="I159" i="33"/>
  <c r="J159" i="33"/>
  <c r="K159" i="33"/>
  <c r="G164" i="33"/>
  <c r="H164" i="33"/>
  <c r="I164" i="33"/>
  <c r="J164" i="33"/>
  <c r="K164" i="33"/>
  <c r="G169" i="33"/>
  <c r="H169" i="33"/>
  <c r="I169" i="33"/>
  <c r="J169" i="33"/>
  <c r="K169" i="33"/>
  <c r="G173" i="33"/>
  <c r="H173" i="33"/>
  <c r="I173" i="33"/>
  <c r="J173" i="33"/>
  <c r="K173" i="33"/>
  <c r="G178" i="33"/>
  <c r="H178" i="33"/>
  <c r="I178" i="33"/>
  <c r="J178" i="33"/>
  <c r="K178" i="33"/>
  <c r="G193" i="33"/>
  <c r="H193" i="33"/>
  <c r="I193" i="33"/>
  <c r="J193" i="33"/>
  <c r="K193" i="33"/>
  <c r="G199" i="33"/>
  <c r="H199" i="33"/>
  <c r="I199" i="33"/>
  <c r="J199" i="33"/>
  <c r="K199" i="33"/>
  <c r="G201" i="33"/>
  <c r="H201" i="33"/>
  <c r="I201" i="33"/>
  <c r="J201" i="33"/>
  <c r="K201" i="33"/>
  <c r="G212" i="33"/>
  <c r="H212" i="33"/>
  <c r="I212" i="33"/>
  <c r="J212" i="33"/>
  <c r="K213" i="33"/>
  <c r="K212" i="33" s="1"/>
  <c r="G216" i="33"/>
  <c r="H216" i="33"/>
  <c r="I216" i="33"/>
  <c r="J216" i="33"/>
  <c r="K216" i="33"/>
  <c r="G221" i="33"/>
  <c r="H221" i="33"/>
  <c r="I221" i="33"/>
  <c r="J221" i="33"/>
  <c r="K222" i="33"/>
  <c r="K224" i="33"/>
  <c r="G230" i="33"/>
  <c r="H230" i="33"/>
  <c r="I230" i="33"/>
  <c r="J230" i="33"/>
  <c r="K230" i="33"/>
  <c r="G232" i="33"/>
  <c r="H232" i="33"/>
  <c r="I232" i="33"/>
  <c r="J232" i="33"/>
  <c r="K232" i="33"/>
  <c r="G238" i="33"/>
  <c r="H238" i="33"/>
  <c r="I238" i="33"/>
  <c r="J238" i="33"/>
  <c r="K238" i="33"/>
  <c r="K58" i="33" l="1"/>
  <c r="I58" i="33"/>
  <c r="G58" i="33"/>
  <c r="H36" i="33"/>
  <c r="H33" i="33" s="1"/>
  <c r="K177" i="33"/>
  <c r="G36" i="33"/>
  <c r="G33" i="33" s="1"/>
  <c r="I177" i="33"/>
  <c r="G177" i="33"/>
  <c r="J58" i="33"/>
  <c r="H58" i="33"/>
  <c r="I215" i="33"/>
  <c r="G215" i="33"/>
  <c r="J215" i="33"/>
  <c r="H215" i="33"/>
  <c r="J177" i="33"/>
  <c r="H177" i="33"/>
  <c r="J7" i="33"/>
  <c r="J51" i="33" s="1"/>
  <c r="H7" i="33"/>
  <c r="K7" i="33"/>
  <c r="I7" i="33"/>
  <c r="G7" i="33"/>
  <c r="K237" i="33"/>
  <c r="I237" i="33"/>
  <c r="G237" i="33"/>
  <c r="J237" i="33"/>
  <c r="H237" i="33"/>
  <c r="K221" i="33"/>
  <c r="K215" i="33" s="1"/>
  <c r="J198" i="33"/>
  <c r="H198" i="33"/>
  <c r="K198" i="33"/>
  <c r="I198" i="33"/>
  <c r="G198" i="33"/>
  <c r="K163" i="33"/>
  <c r="K158" i="33" s="1"/>
  <c r="I163" i="33"/>
  <c r="I158" i="33" s="1"/>
  <c r="G163" i="33"/>
  <c r="G158" i="33" s="1"/>
  <c r="J163" i="33"/>
  <c r="J158" i="33" s="1"/>
  <c r="H163" i="33"/>
  <c r="H158" i="33" s="1"/>
  <c r="J121" i="33"/>
  <c r="J120" i="33" s="1"/>
  <c r="H121" i="33"/>
  <c r="H120" i="33" s="1"/>
  <c r="K121" i="33"/>
  <c r="K120" i="33" s="1"/>
  <c r="I121" i="33"/>
  <c r="I120" i="33" s="1"/>
  <c r="G121" i="33"/>
  <c r="G120" i="33" s="1"/>
  <c r="J81" i="33"/>
  <c r="J80" i="33" s="1"/>
  <c r="H81" i="33"/>
  <c r="H80" i="33" s="1"/>
  <c r="K81" i="33"/>
  <c r="K80" i="33" s="1"/>
  <c r="I81" i="33"/>
  <c r="I80" i="33" s="1"/>
  <c r="G81" i="33"/>
  <c r="G80" i="33" s="1"/>
  <c r="J64" i="33"/>
  <c r="H64" i="33"/>
  <c r="K64" i="33"/>
  <c r="I64" i="33"/>
  <c r="G64" i="33"/>
  <c r="K33" i="33"/>
  <c r="I33" i="33"/>
  <c r="L228" i="33"/>
  <c r="T175" i="33"/>
  <c r="T174" i="33"/>
  <c r="Q173" i="33"/>
  <c r="R173" i="33"/>
  <c r="U173" i="33"/>
  <c r="V173" i="33"/>
  <c r="W173" i="33"/>
  <c r="O173" i="33"/>
  <c r="M137" i="33"/>
  <c r="N137" i="33"/>
  <c r="O137" i="33"/>
  <c r="Q137" i="33"/>
  <c r="R137" i="33"/>
  <c r="U137" i="33"/>
  <c r="V137" i="33"/>
  <c r="W137" i="33"/>
  <c r="I51" i="33" l="1"/>
  <c r="AB137" i="33"/>
  <c r="K51" i="33"/>
  <c r="AB173" i="33"/>
  <c r="H51" i="33"/>
  <c r="G51" i="33"/>
  <c r="T173" i="33"/>
  <c r="K16" i="38"/>
  <c r="K6" i="38"/>
  <c r="K7" i="38"/>
  <c r="S72" i="33" l="1"/>
  <c r="P72" i="33" s="1"/>
  <c r="T72" i="33"/>
  <c r="L72" i="33"/>
  <c r="S135" i="33"/>
  <c r="P135" i="33" s="1"/>
  <c r="T135" i="33"/>
  <c r="L135" i="33"/>
  <c r="S217" i="33"/>
  <c r="S55" i="33"/>
  <c r="S16" i="38"/>
  <c r="Q16" i="38"/>
  <c r="L16" i="38"/>
  <c r="H16" i="38"/>
  <c r="D16" i="38"/>
  <c r="O15" i="38"/>
  <c r="N15" i="38"/>
  <c r="M15" i="38"/>
  <c r="K15" i="38"/>
  <c r="J15" i="38"/>
  <c r="I15" i="38"/>
  <c r="G15" i="38"/>
  <c r="F15" i="38"/>
  <c r="E15" i="38"/>
  <c r="W14" i="38"/>
  <c r="S14" i="38"/>
  <c r="Q14" i="38"/>
  <c r="L14" i="38"/>
  <c r="H14" i="38"/>
  <c r="D14" i="38"/>
  <c r="O13" i="38"/>
  <c r="N13" i="38"/>
  <c r="M13" i="38"/>
  <c r="K13" i="38"/>
  <c r="J13" i="38"/>
  <c r="I13" i="38"/>
  <c r="G13" i="38"/>
  <c r="F13" i="38"/>
  <c r="E13" i="38"/>
  <c r="Q12" i="38"/>
  <c r="H12" i="38"/>
  <c r="D12" i="38"/>
  <c r="P12" i="38" s="1"/>
  <c r="O11" i="38"/>
  <c r="N11" i="38"/>
  <c r="M11" i="38"/>
  <c r="K11" i="38"/>
  <c r="J11" i="38"/>
  <c r="I11" i="38"/>
  <c r="G11" i="38"/>
  <c r="F11" i="38"/>
  <c r="E11" i="38"/>
  <c r="Q10" i="38"/>
  <c r="L10" i="38"/>
  <c r="H10" i="38"/>
  <c r="S10" i="38"/>
  <c r="D10" i="38"/>
  <c r="L9" i="38"/>
  <c r="H9" i="38"/>
  <c r="D9" i="38"/>
  <c r="O8" i="38"/>
  <c r="N8" i="38"/>
  <c r="M8" i="38"/>
  <c r="K8" i="38"/>
  <c r="J8" i="38"/>
  <c r="I8" i="38"/>
  <c r="G8" i="38"/>
  <c r="F8" i="38"/>
  <c r="E8" i="38"/>
  <c r="S7" i="38"/>
  <c r="L7" i="38"/>
  <c r="H7" i="38"/>
  <c r="D7" i="38"/>
  <c r="S6" i="38"/>
  <c r="L6" i="38"/>
  <c r="H6" i="38"/>
  <c r="D6" i="38"/>
  <c r="O5" i="38"/>
  <c r="N5" i="38"/>
  <c r="M5" i="38"/>
  <c r="K5" i="38"/>
  <c r="J5" i="38"/>
  <c r="I5" i="38"/>
  <c r="G5" i="38"/>
  <c r="F5" i="38"/>
  <c r="E5" i="38"/>
  <c r="P6" i="38" l="1"/>
  <c r="F4" i="38"/>
  <c r="N4" i="38"/>
  <c r="D5" i="38"/>
  <c r="K4" i="38"/>
  <c r="J4" i="38"/>
  <c r="P10" i="38"/>
  <c r="X135" i="33"/>
  <c r="X72" i="33"/>
  <c r="G4" i="38"/>
  <c r="O4" i="38"/>
  <c r="W4" i="38" s="1"/>
  <c r="H8" i="38"/>
  <c r="H5" i="38"/>
  <c r="L5" i="38"/>
  <c r="D15" i="38"/>
  <c r="L15" i="38"/>
  <c r="D11" i="38"/>
  <c r="L11" i="38"/>
  <c r="L13" i="38"/>
  <c r="S15" i="38"/>
  <c r="H15" i="38"/>
  <c r="D13" i="38"/>
  <c r="D8" i="38"/>
  <c r="W13" i="38"/>
  <c r="Q15" i="38"/>
  <c r="P16" i="38"/>
  <c r="P7" i="38"/>
  <c r="L8" i="38"/>
  <c r="S8" i="38"/>
  <c r="H11" i="38"/>
  <c r="H13" i="38"/>
  <c r="P14" i="38"/>
  <c r="S5" i="38"/>
  <c r="Q8" i="38"/>
  <c r="Q11" i="38"/>
  <c r="Q13" i="38"/>
  <c r="T14" i="38"/>
  <c r="E4" i="38"/>
  <c r="I4" i="38"/>
  <c r="M4" i="38"/>
  <c r="S13" i="38"/>
  <c r="P11" i="38" l="1"/>
  <c r="P5" i="38"/>
  <c r="D4" i="38"/>
  <c r="P8" i="38"/>
  <c r="L4" i="38"/>
  <c r="P13" i="38"/>
  <c r="S4" i="38"/>
  <c r="H4" i="38"/>
  <c r="T13" i="38"/>
  <c r="P15" i="38"/>
  <c r="Q4" i="38"/>
  <c r="T4" i="38" l="1"/>
  <c r="P4" i="38"/>
  <c r="L24" i="33" l="1"/>
  <c r="S24" i="33"/>
  <c r="P24" i="33" s="1"/>
  <c r="T24" i="33"/>
  <c r="AA24" i="33"/>
  <c r="O21" i="33"/>
  <c r="X24" i="33" l="1"/>
  <c r="Q144" i="33"/>
  <c r="R144" i="33"/>
  <c r="F191" i="33" l="1"/>
  <c r="F192" i="33"/>
  <c r="F209" i="33"/>
  <c r="Y231" i="33"/>
  <c r="AA222" i="33"/>
  <c r="Y209" i="33"/>
  <c r="Z174" i="33"/>
  <c r="AA171" i="33"/>
  <c r="AA151" i="33"/>
  <c r="AA69" i="33"/>
  <c r="AA74" i="33"/>
  <c r="AA75" i="33"/>
  <c r="AA77" i="33"/>
  <c r="Y70" i="33"/>
  <c r="Y71" i="33"/>
  <c r="Y68" i="33"/>
  <c r="F189" i="33" l="1"/>
  <c r="F201" i="33"/>
  <c r="Y14" i="33"/>
  <c r="S48" i="33" l="1"/>
  <c r="P48" i="33" s="1"/>
  <c r="T48" i="33"/>
  <c r="AA48" i="33"/>
  <c r="L48" i="33"/>
  <c r="X48" i="33" l="1"/>
  <c r="AA239" i="33" l="1"/>
  <c r="F232" i="33" l="1"/>
  <c r="F230" i="33"/>
  <c r="L214" i="33" l="1"/>
  <c r="L217" i="33"/>
  <c r="L218" i="33"/>
  <c r="L219" i="33"/>
  <c r="L220" i="33"/>
  <c r="L222" i="33"/>
  <c r="L223" i="33"/>
  <c r="L224" i="33"/>
  <c r="L225" i="33"/>
  <c r="L226" i="33"/>
  <c r="L227" i="33"/>
  <c r="L229" i="33"/>
  <c r="L231" i="33"/>
  <c r="L230" i="33" s="1"/>
  <c r="L233" i="33"/>
  <c r="L234" i="33"/>
  <c r="M201" i="33"/>
  <c r="N201" i="33"/>
  <c r="O201" i="33"/>
  <c r="Q201" i="33"/>
  <c r="R201" i="33"/>
  <c r="U201" i="33"/>
  <c r="V201" i="33"/>
  <c r="W201" i="33"/>
  <c r="S209" i="33"/>
  <c r="P209" i="33" s="1"/>
  <c r="T209" i="33"/>
  <c r="L209" i="33"/>
  <c r="F199" i="33"/>
  <c r="F198" i="33" s="1"/>
  <c r="F159" i="33"/>
  <c r="F154" i="33"/>
  <c r="F144" i="33"/>
  <c r="F142" i="33"/>
  <c r="F117" i="33"/>
  <c r="T116" i="33"/>
  <c r="T115" i="33" s="1"/>
  <c r="L116" i="33"/>
  <c r="L115" i="33" s="1"/>
  <c r="M115" i="33"/>
  <c r="N115" i="33"/>
  <c r="O115" i="33"/>
  <c r="Q115" i="33"/>
  <c r="R115" i="33"/>
  <c r="S115" i="33"/>
  <c r="U115" i="33"/>
  <c r="V115" i="33"/>
  <c r="W115" i="33"/>
  <c r="F115" i="33"/>
  <c r="AA115" i="33" l="1"/>
  <c r="AB201" i="33"/>
  <c r="Y201" i="33"/>
  <c r="X209" i="33"/>
  <c r="L232" i="33"/>
  <c r="L221" i="33"/>
  <c r="L216" i="33"/>
  <c r="X115" i="33"/>
  <c r="X116" i="33"/>
  <c r="T75" i="33"/>
  <c r="S75" i="33"/>
  <c r="P75" i="33" s="1"/>
  <c r="L75" i="33"/>
  <c r="S47" i="33"/>
  <c r="P47" i="33" s="1"/>
  <c r="T47" i="33"/>
  <c r="AA47" i="33"/>
  <c r="S46" i="33"/>
  <c r="P46" i="33" s="1"/>
  <c r="T46" i="33"/>
  <c r="AA46" i="33"/>
  <c r="S45" i="33"/>
  <c r="P45" i="33" s="1"/>
  <c r="T45" i="33"/>
  <c r="AA45" i="33"/>
  <c r="S44" i="33"/>
  <c r="P44" i="33" s="1"/>
  <c r="T44" i="33"/>
  <c r="AA44" i="33"/>
  <c r="L46" i="33"/>
  <c r="L47" i="33"/>
  <c r="L45" i="33"/>
  <c r="L44" i="33"/>
  <c r="F29" i="33"/>
  <c r="X75" i="33" l="1"/>
  <c r="L215" i="33"/>
  <c r="X45" i="33"/>
  <c r="X44" i="33"/>
  <c r="X47" i="33"/>
  <c r="X46" i="33"/>
  <c r="F59" i="33"/>
  <c r="L10" i="33" l="1"/>
  <c r="T10" i="33"/>
  <c r="F179" i="33" l="1"/>
  <c r="F185" i="33"/>
  <c r="F186" i="33"/>
  <c r="G211" i="33"/>
  <c r="F216" i="33"/>
  <c r="F167" i="33"/>
  <c r="F164" i="33" s="1"/>
  <c r="F172" i="33"/>
  <c r="F169" i="33" s="1"/>
  <c r="F126" i="33"/>
  <c r="F89" i="33"/>
  <c r="F97" i="33"/>
  <c r="F98" i="33"/>
  <c r="F103" i="33"/>
  <c r="F108" i="33"/>
  <c r="F111" i="33"/>
  <c r="F113" i="33"/>
  <c r="F62" i="33"/>
  <c r="F61" i="33" s="1"/>
  <c r="F58" i="33" s="1"/>
  <c r="F53" i="33"/>
  <c r="F17" i="33"/>
  <c r="F34" i="33"/>
  <c r="F181" i="33" l="1"/>
  <c r="G210" i="33"/>
  <c r="H211" i="33"/>
  <c r="F210" i="33"/>
  <c r="F178" i="33"/>
  <c r="F221" i="33"/>
  <c r="F215" i="33" s="1"/>
  <c r="F193" i="33"/>
  <c r="F163" i="33"/>
  <c r="F94" i="33"/>
  <c r="F122" i="33"/>
  <c r="F64" i="33"/>
  <c r="F173" i="33"/>
  <c r="F21" i="33"/>
  <c r="F212" i="33"/>
  <c r="F107" i="33"/>
  <c r="T151" i="33"/>
  <c r="S151" i="33"/>
  <c r="P151" i="33" s="1"/>
  <c r="L151" i="33"/>
  <c r="H210" i="33" l="1"/>
  <c r="I211" i="33"/>
  <c r="G235" i="33"/>
  <c r="G5" i="33"/>
  <c r="F158" i="33"/>
  <c r="F81" i="33"/>
  <c r="F80" i="33" s="1"/>
  <c r="F177" i="33"/>
  <c r="F235" i="33" s="1"/>
  <c r="F121" i="33"/>
  <c r="F120" i="33" s="1"/>
  <c r="F7" i="33"/>
  <c r="X151" i="33"/>
  <c r="I210" i="33" l="1"/>
  <c r="J211" i="33"/>
  <c r="H235" i="33"/>
  <c r="H5" i="33"/>
  <c r="Q163" i="33"/>
  <c r="R169" i="33"/>
  <c r="R163" i="33" s="1"/>
  <c r="U169" i="33"/>
  <c r="AB169" i="33" s="1"/>
  <c r="V169" i="33"/>
  <c r="W169" i="33"/>
  <c r="U164" i="33"/>
  <c r="V164" i="33"/>
  <c r="T167" i="33"/>
  <c r="AA9" i="33"/>
  <c r="AB164" i="33" l="1"/>
  <c r="J210" i="33"/>
  <c r="K211" i="33"/>
  <c r="K210" i="33" s="1"/>
  <c r="I5" i="33"/>
  <c r="I235" i="33"/>
  <c r="Y241" i="33"/>
  <c r="Y239" i="33"/>
  <c r="AA234" i="33"/>
  <c r="AA233" i="33"/>
  <c r="AA231" i="33"/>
  <c r="Y226" i="33"/>
  <c r="Y225" i="33"/>
  <c r="Y224" i="33"/>
  <c r="Y223" i="33"/>
  <c r="Y222" i="33"/>
  <c r="Z222" i="33"/>
  <c r="AA220" i="33"/>
  <c r="AA219" i="33"/>
  <c r="AA218" i="33"/>
  <c r="AA217" i="33"/>
  <c r="AA214" i="33"/>
  <c r="AA213" i="33"/>
  <c r="AA211" i="33"/>
  <c r="AA208" i="33"/>
  <c r="AA207" i="33"/>
  <c r="AA206" i="33"/>
  <c r="AA205" i="33"/>
  <c r="AA204" i="33"/>
  <c r="AA203" i="33"/>
  <c r="AA202" i="33"/>
  <c r="AA200" i="33"/>
  <c r="AA197" i="33"/>
  <c r="AA196" i="33"/>
  <c r="AA195" i="33"/>
  <c r="AA194" i="33"/>
  <c r="AA192" i="33"/>
  <c r="AA191" i="33"/>
  <c r="AA190" i="33"/>
  <c r="AA187" i="33"/>
  <c r="AA186" i="33"/>
  <c r="AA185" i="33"/>
  <c r="AA184" i="33"/>
  <c r="AA183" i="33"/>
  <c r="AA182" i="33"/>
  <c r="AA180" i="33"/>
  <c r="Y179" i="33"/>
  <c r="AA179" i="33"/>
  <c r="Y174" i="33"/>
  <c r="AA174" i="33"/>
  <c r="Y172" i="33"/>
  <c r="Y171" i="33"/>
  <c r="Y170" i="33"/>
  <c r="AA170" i="33"/>
  <c r="Y168" i="33"/>
  <c r="AA167" i="33"/>
  <c r="Y165" i="33"/>
  <c r="AA165" i="33"/>
  <c r="AA162" i="33"/>
  <c r="AA161" i="33"/>
  <c r="AA160" i="33"/>
  <c r="AA156" i="33"/>
  <c r="AA155" i="33"/>
  <c r="Y152" i="33"/>
  <c r="AA150" i="33"/>
  <c r="AA149" i="33"/>
  <c r="Y147" i="33"/>
  <c r="Y146" i="33"/>
  <c r="AA146" i="33"/>
  <c r="AA143" i="33"/>
  <c r="AA140" i="33"/>
  <c r="Y138" i="33"/>
  <c r="AA138" i="33"/>
  <c r="AA136" i="33"/>
  <c r="Y134" i="33"/>
  <c r="Y131" i="33"/>
  <c r="Y132" i="33"/>
  <c r="Y130" i="33"/>
  <c r="Y129" i="33"/>
  <c r="Y128" i="33"/>
  <c r="Y127" i="33"/>
  <c r="Y126" i="33"/>
  <c r="Y125" i="33"/>
  <c r="Y124" i="33"/>
  <c r="AA123" i="33"/>
  <c r="Y112" i="33"/>
  <c r="Y109" i="33"/>
  <c r="Y106" i="33"/>
  <c r="Y105" i="33"/>
  <c r="Y102" i="33"/>
  <c r="Y100" i="33"/>
  <c r="Y97" i="33"/>
  <c r="Y96" i="33"/>
  <c r="Y92" i="33"/>
  <c r="Y91" i="33"/>
  <c r="Y86" i="33"/>
  <c r="Y85" i="33"/>
  <c r="Z84" i="33"/>
  <c r="AA83" i="33"/>
  <c r="AA67" i="33"/>
  <c r="AA66" i="33"/>
  <c r="AA62" i="33"/>
  <c r="AA60" i="33"/>
  <c r="AA56" i="33"/>
  <c r="AA55" i="33"/>
  <c r="AA54" i="33"/>
  <c r="AA50" i="33"/>
  <c r="AA43" i="33"/>
  <c r="AA42" i="33"/>
  <c r="Y41" i="33"/>
  <c r="AA41" i="33"/>
  <c r="Y40" i="33"/>
  <c r="Y39" i="33"/>
  <c r="Y38" i="33"/>
  <c r="AA38" i="33"/>
  <c r="Y37" i="33"/>
  <c r="AA37" i="33"/>
  <c r="AA35" i="33"/>
  <c r="AA32" i="33"/>
  <c r="AA31" i="33"/>
  <c r="AA30" i="33"/>
  <c r="AA28" i="33"/>
  <c r="AA25" i="33"/>
  <c r="AA23" i="33"/>
  <c r="AA22" i="33"/>
  <c r="AA20" i="33"/>
  <c r="AA19" i="33"/>
  <c r="AA18" i="33"/>
  <c r="AA15" i="33"/>
  <c r="AA14" i="33"/>
  <c r="AA13" i="33"/>
  <c r="AA11" i="33"/>
  <c r="Y9" i="33"/>
  <c r="R240" i="33"/>
  <c r="S241" i="33"/>
  <c r="S240" i="33" s="1"/>
  <c r="S239" i="33"/>
  <c r="S238" i="33" s="1"/>
  <c r="Q232" i="33"/>
  <c r="R232" i="33"/>
  <c r="Q230" i="33"/>
  <c r="R230" i="33"/>
  <c r="Q221" i="33"/>
  <c r="R221" i="33"/>
  <c r="Q216" i="33"/>
  <c r="R216" i="33"/>
  <c r="Q212" i="33"/>
  <c r="R212" i="33"/>
  <c r="Q210" i="33"/>
  <c r="R210" i="33"/>
  <c r="Q199" i="33"/>
  <c r="Q198" i="33" s="1"/>
  <c r="R199" i="33"/>
  <c r="R198" i="33" s="1"/>
  <c r="Q193" i="33"/>
  <c r="R193" i="33"/>
  <c r="S187" i="33"/>
  <c r="S190" i="33"/>
  <c r="S191" i="33"/>
  <c r="S192" i="33"/>
  <c r="S194" i="33"/>
  <c r="S195" i="33"/>
  <c r="S196" i="33"/>
  <c r="S197" i="33"/>
  <c r="S200" i="33"/>
  <c r="S199" i="33" s="1"/>
  <c r="S202" i="33"/>
  <c r="S203" i="33"/>
  <c r="S204" i="33"/>
  <c r="S205" i="33"/>
  <c r="S206" i="33"/>
  <c r="S207" i="33"/>
  <c r="S208" i="33"/>
  <c r="S211" i="33"/>
  <c r="S210" i="33" s="1"/>
  <c r="S213" i="33"/>
  <c r="S214" i="33"/>
  <c r="S218" i="33"/>
  <c r="S219" i="33"/>
  <c r="S220" i="33"/>
  <c r="S222" i="33"/>
  <c r="S223" i="33"/>
  <c r="S224" i="33"/>
  <c r="S225" i="33"/>
  <c r="S226" i="33"/>
  <c r="S227" i="33"/>
  <c r="S228" i="33"/>
  <c r="S229" i="33"/>
  <c r="S231" i="33"/>
  <c r="S230" i="33" s="1"/>
  <c r="S233" i="33"/>
  <c r="S234" i="33"/>
  <c r="S180" i="33"/>
  <c r="S182" i="33"/>
  <c r="S183" i="33"/>
  <c r="P183" i="33" s="1"/>
  <c r="S184" i="33"/>
  <c r="P184" i="33" s="1"/>
  <c r="S185" i="33"/>
  <c r="P185" i="33" s="1"/>
  <c r="S186" i="33"/>
  <c r="P186" i="33" s="1"/>
  <c r="S179" i="33"/>
  <c r="S165" i="33"/>
  <c r="S167" i="33"/>
  <c r="P167" i="33" s="1"/>
  <c r="S168" i="33"/>
  <c r="S170" i="33"/>
  <c r="S171" i="33"/>
  <c r="S172" i="33"/>
  <c r="S174" i="33"/>
  <c r="S175" i="33"/>
  <c r="S161" i="33"/>
  <c r="S162" i="33"/>
  <c r="S160" i="33"/>
  <c r="S156" i="33"/>
  <c r="S155" i="33"/>
  <c r="S150" i="33"/>
  <c r="S152" i="33"/>
  <c r="S149" i="33"/>
  <c r="S146" i="33"/>
  <c r="S147" i="33"/>
  <c r="S145" i="33"/>
  <c r="S142" i="33"/>
  <c r="S140" i="33"/>
  <c r="S138" i="33"/>
  <c r="S124" i="33"/>
  <c r="S125" i="33"/>
  <c r="S126" i="33"/>
  <c r="S127" i="33"/>
  <c r="S128" i="33"/>
  <c r="S129" i="33"/>
  <c r="P129" i="33" s="1"/>
  <c r="S130" i="33"/>
  <c r="S131" i="33"/>
  <c r="S132" i="33"/>
  <c r="S133" i="33"/>
  <c r="S134" i="33"/>
  <c r="S136" i="33"/>
  <c r="P136" i="33" s="1"/>
  <c r="S123" i="33"/>
  <c r="S114" i="33"/>
  <c r="S113" i="33" s="1"/>
  <c r="S112" i="33"/>
  <c r="S111" i="33" s="1"/>
  <c r="S109" i="33"/>
  <c r="S110" i="33"/>
  <c r="S108" i="33"/>
  <c r="S105" i="33"/>
  <c r="S106" i="33"/>
  <c r="S104" i="33"/>
  <c r="S100" i="33"/>
  <c r="S102" i="33"/>
  <c r="S99" i="33"/>
  <c r="S96" i="33"/>
  <c r="S97" i="33"/>
  <c r="S95" i="33"/>
  <c r="Q94" i="33"/>
  <c r="R94" i="33"/>
  <c r="S91" i="33"/>
  <c r="S92" i="33"/>
  <c r="S90" i="33"/>
  <c r="S84" i="33"/>
  <c r="S85" i="33"/>
  <c r="S86" i="33"/>
  <c r="S83" i="33"/>
  <c r="S66" i="33"/>
  <c r="S67" i="33"/>
  <c r="P67" i="33" s="1"/>
  <c r="S68" i="33"/>
  <c r="P68" i="33" s="1"/>
  <c r="S69" i="33"/>
  <c r="P69" i="33" s="1"/>
  <c r="S70" i="33"/>
  <c r="P70" i="33" s="1"/>
  <c r="S71" i="33"/>
  <c r="P71" i="33" s="1"/>
  <c r="S74" i="33"/>
  <c r="S77" i="33"/>
  <c r="P77" i="33" s="1"/>
  <c r="Q59" i="33"/>
  <c r="R59" i="33"/>
  <c r="Q61" i="33"/>
  <c r="R61" i="33"/>
  <c r="S62" i="33"/>
  <c r="S61" i="33" s="1"/>
  <c r="S59" i="33"/>
  <c r="P55" i="33"/>
  <c r="S56" i="33"/>
  <c r="S54" i="33"/>
  <c r="P54" i="33" s="1"/>
  <c r="Q53" i="33"/>
  <c r="R53" i="33"/>
  <c r="Q17" i="33"/>
  <c r="R17" i="33"/>
  <c r="Q21" i="33"/>
  <c r="R21" i="33"/>
  <c r="Q29" i="33"/>
  <c r="R29" i="33"/>
  <c r="Q36" i="33"/>
  <c r="R36" i="33"/>
  <c r="P18" i="33"/>
  <c r="P19" i="33"/>
  <c r="P20" i="33"/>
  <c r="S22" i="33"/>
  <c r="P22" i="33" s="1"/>
  <c r="S23" i="33"/>
  <c r="P23" i="33" s="1"/>
  <c r="S25" i="33"/>
  <c r="P25" i="33" s="1"/>
  <c r="S28" i="33"/>
  <c r="S26" i="33" s="1"/>
  <c r="S30" i="33"/>
  <c r="S31" i="33"/>
  <c r="P31" i="33" s="1"/>
  <c r="S32" i="33"/>
  <c r="P32" i="33" s="1"/>
  <c r="S35" i="33"/>
  <c r="P35" i="33" s="1"/>
  <c r="P34" i="33" s="1"/>
  <c r="S37" i="33"/>
  <c r="S38" i="33"/>
  <c r="P38" i="33" s="1"/>
  <c r="S39" i="33"/>
  <c r="P39" i="33" s="1"/>
  <c r="S40" i="33"/>
  <c r="P40" i="33" s="1"/>
  <c r="S41" i="33"/>
  <c r="P41" i="33" s="1"/>
  <c r="S42" i="33"/>
  <c r="P42" i="33" s="1"/>
  <c r="S43" i="33"/>
  <c r="P43" i="33" s="1"/>
  <c r="S50" i="33"/>
  <c r="P50" i="33" s="1"/>
  <c r="P9" i="33"/>
  <c r="P8" i="33" s="1"/>
  <c r="D222" i="33"/>
  <c r="D228" i="33"/>
  <c r="T186" i="33"/>
  <c r="L186" i="33"/>
  <c r="T184" i="33"/>
  <c r="T185" i="33"/>
  <c r="L184" i="33"/>
  <c r="L185" i="33"/>
  <c r="L167" i="33"/>
  <c r="X167" i="33" s="1"/>
  <c r="D122" i="33"/>
  <c r="D137" i="33"/>
  <c r="T136" i="33"/>
  <c r="L136" i="33"/>
  <c r="E122" i="33"/>
  <c r="M122" i="33"/>
  <c r="N122" i="33"/>
  <c r="O122" i="33"/>
  <c r="Q122" i="33"/>
  <c r="R122" i="33"/>
  <c r="V122" i="33"/>
  <c r="W122" i="33"/>
  <c r="T129" i="33"/>
  <c r="L129" i="33"/>
  <c r="AA39" i="33"/>
  <c r="AA40" i="33"/>
  <c r="E26" i="33"/>
  <c r="D26" i="33"/>
  <c r="D8" i="33"/>
  <c r="T13" i="33"/>
  <c r="T14" i="33"/>
  <c r="T15" i="33"/>
  <c r="L13" i="33"/>
  <c r="L14" i="33"/>
  <c r="L15" i="33"/>
  <c r="T31" i="33"/>
  <c r="L31" i="33"/>
  <c r="Q238" i="33"/>
  <c r="R238" i="33"/>
  <c r="Q178" i="33"/>
  <c r="R178" i="33"/>
  <c r="Q159" i="33"/>
  <c r="R159" i="33"/>
  <c r="Q154" i="33"/>
  <c r="R154" i="33"/>
  <c r="Q142" i="33"/>
  <c r="R142" i="33"/>
  <c r="Q117" i="33"/>
  <c r="R117" i="33"/>
  <c r="S117" i="33"/>
  <c r="Q113" i="33"/>
  <c r="R113" i="33"/>
  <c r="Q111" i="33"/>
  <c r="R111" i="33"/>
  <c r="Q107" i="33"/>
  <c r="R107" i="33"/>
  <c r="Q103" i="33"/>
  <c r="R103" i="33"/>
  <c r="Q34" i="33"/>
  <c r="R34" i="33"/>
  <c r="S89" i="33" l="1"/>
  <c r="V121" i="33"/>
  <c r="Q33" i="33"/>
  <c r="R33" i="33"/>
  <c r="S181" i="33"/>
  <c r="S189" i="33"/>
  <c r="S73" i="33"/>
  <c r="S65" i="33"/>
  <c r="S98" i="33"/>
  <c r="P74" i="33"/>
  <c r="P73" i="33" s="1"/>
  <c r="S148" i="33"/>
  <c r="S82" i="33"/>
  <c r="K5" i="33"/>
  <c r="K235" i="33"/>
  <c r="J235" i="33"/>
  <c r="J5" i="33"/>
  <c r="W121" i="33"/>
  <c r="S137" i="33"/>
  <c r="S173" i="33"/>
  <c r="R215" i="33"/>
  <c r="R237" i="33"/>
  <c r="S144" i="33"/>
  <c r="S164" i="33"/>
  <c r="Q64" i="33"/>
  <c r="R64" i="33"/>
  <c r="S159" i="33"/>
  <c r="Q158" i="33"/>
  <c r="S201" i="33"/>
  <c r="S198" i="33" s="1"/>
  <c r="R81" i="33"/>
  <c r="R80" i="33" s="1"/>
  <c r="Q81" i="33"/>
  <c r="S58" i="33"/>
  <c r="Q58" i="33"/>
  <c r="R58" i="33"/>
  <c r="Q237" i="33"/>
  <c r="AA137" i="33"/>
  <c r="Y137" i="33"/>
  <c r="S169" i="33"/>
  <c r="AA168" i="33"/>
  <c r="O164" i="33"/>
  <c r="R121" i="33"/>
  <c r="R120" i="33" s="1"/>
  <c r="X186" i="33"/>
  <c r="S178" i="33"/>
  <c r="Q121" i="33"/>
  <c r="Q120" i="33" s="1"/>
  <c r="S103" i="33"/>
  <c r="S53" i="33"/>
  <c r="P56" i="33"/>
  <c r="P53" i="33" s="1"/>
  <c r="Q177" i="33"/>
  <c r="X31" i="33"/>
  <c r="X15" i="33"/>
  <c r="X13" i="33"/>
  <c r="AA122" i="33"/>
  <c r="S94" i="33"/>
  <c r="S107" i="33"/>
  <c r="S122" i="33"/>
  <c r="S154" i="33"/>
  <c r="R177" i="33"/>
  <c r="S212" i="33"/>
  <c r="R158" i="33"/>
  <c r="X14" i="33"/>
  <c r="AA26" i="33"/>
  <c r="X129" i="33"/>
  <c r="X185" i="33"/>
  <c r="S36" i="33"/>
  <c r="S29" i="33"/>
  <c r="Q7" i="33"/>
  <c r="S221" i="33"/>
  <c r="S216" i="33"/>
  <c r="X136" i="33"/>
  <c r="X184" i="33"/>
  <c r="R7" i="33"/>
  <c r="S232" i="33"/>
  <c r="S193" i="33"/>
  <c r="S237" i="33"/>
  <c r="P30" i="33"/>
  <c r="P29" i="33" s="1"/>
  <c r="P28" i="33"/>
  <c r="P26" i="33" s="1"/>
  <c r="S21" i="33"/>
  <c r="S17" i="33"/>
  <c r="P37" i="33"/>
  <c r="P36" i="33" s="1"/>
  <c r="P33" i="33" s="1"/>
  <c r="Q215" i="33"/>
  <c r="D121" i="33"/>
  <c r="P21" i="33"/>
  <c r="P17" i="33"/>
  <c r="P179" i="33"/>
  <c r="P180" i="33"/>
  <c r="P182" i="33"/>
  <c r="P187" i="33"/>
  <c r="P190" i="33"/>
  <c r="P191" i="33"/>
  <c r="P192" i="33"/>
  <c r="P194" i="33"/>
  <c r="P195" i="33"/>
  <c r="P196" i="33"/>
  <c r="P197" i="33"/>
  <c r="P200" i="33"/>
  <c r="P199" i="33" s="1"/>
  <c r="P202" i="33"/>
  <c r="P203" i="33"/>
  <c r="P204" i="33"/>
  <c r="P205" i="33"/>
  <c r="P206" i="33"/>
  <c r="P207" i="33"/>
  <c r="P208" i="33"/>
  <c r="P211" i="33"/>
  <c r="P210" i="33" s="1"/>
  <c r="P213" i="33"/>
  <c r="P214" i="33"/>
  <c r="P217" i="33"/>
  <c r="P218" i="33"/>
  <c r="P219" i="33"/>
  <c r="P220" i="33"/>
  <c r="P222" i="33"/>
  <c r="P223" i="33"/>
  <c r="P224" i="33"/>
  <c r="P225" i="33"/>
  <c r="P226" i="33"/>
  <c r="P227" i="33"/>
  <c r="P228" i="33"/>
  <c r="P229" i="33"/>
  <c r="P231" i="33"/>
  <c r="P230" i="33" s="1"/>
  <c r="P233" i="33"/>
  <c r="P234" i="33"/>
  <c r="P239" i="33"/>
  <c r="P238" i="33" s="1"/>
  <c r="P241" i="33"/>
  <c r="P240" i="33" s="1"/>
  <c r="P160" i="33"/>
  <c r="P161" i="33"/>
  <c r="P162" i="33"/>
  <c r="P165" i="33"/>
  <c r="P168" i="33"/>
  <c r="P170" i="33"/>
  <c r="P171" i="33"/>
  <c r="P172" i="33"/>
  <c r="P174" i="33"/>
  <c r="P175" i="33"/>
  <c r="P123" i="33"/>
  <c r="P124" i="33"/>
  <c r="P125" i="33"/>
  <c r="P126" i="33"/>
  <c r="P127" i="33"/>
  <c r="P128" i="33"/>
  <c r="P130" i="33"/>
  <c r="P131" i="33"/>
  <c r="P132" i="33"/>
  <c r="P133" i="33"/>
  <c r="P134" i="33"/>
  <c r="P138" i="33"/>
  <c r="P140" i="33"/>
  <c r="P143" i="33"/>
  <c r="P142" i="33" s="1"/>
  <c r="P145" i="33"/>
  <c r="P146" i="33"/>
  <c r="P147" i="33"/>
  <c r="P149" i="33"/>
  <c r="P150" i="33"/>
  <c r="P152" i="33"/>
  <c r="P155" i="33"/>
  <c r="P156" i="33"/>
  <c r="P83" i="33"/>
  <c r="P84" i="33"/>
  <c r="P85" i="33"/>
  <c r="P86" i="33"/>
  <c r="P90" i="33"/>
  <c r="P91" i="33"/>
  <c r="P92" i="33"/>
  <c r="P95" i="33"/>
  <c r="P96" i="33"/>
  <c r="P97" i="33"/>
  <c r="P99" i="33"/>
  <c r="P100" i="33"/>
  <c r="P102" i="33"/>
  <c r="P104" i="33"/>
  <c r="P105" i="33"/>
  <c r="P106" i="33"/>
  <c r="P108" i="33"/>
  <c r="P109" i="33"/>
  <c r="P110" i="33"/>
  <c r="P112" i="33"/>
  <c r="P111" i="33" s="1"/>
  <c r="P114" i="33"/>
  <c r="P113" i="33" s="1"/>
  <c r="P118" i="33"/>
  <c r="P117" i="33" s="1"/>
  <c r="P115" i="33" s="1"/>
  <c r="P66" i="33"/>
  <c r="P65" i="33" s="1"/>
  <c r="P60" i="33"/>
  <c r="P59" i="33" s="1"/>
  <c r="P62" i="33"/>
  <c r="P61" i="33" s="1"/>
  <c r="P89" i="33" l="1"/>
  <c r="P181" i="33"/>
  <c r="P189" i="33"/>
  <c r="P98" i="33"/>
  <c r="R51" i="33"/>
  <c r="R5" i="33"/>
  <c r="Q51" i="33"/>
  <c r="P148" i="33"/>
  <c r="P82" i="33"/>
  <c r="S64" i="33"/>
  <c r="P137" i="33"/>
  <c r="P173" i="33"/>
  <c r="P7" i="33"/>
  <c r="R235" i="33"/>
  <c r="S121" i="33"/>
  <c r="S120" i="33" s="1"/>
  <c r="P164" i="33"/>
  <c r="S163" i="33"/>
  <c r="S158" i="33" s="1"/>
  <c r="P144" i="33"/>
  <c r="P201" i="33"/>
  <c r="P198" i="33" s="1"/>
  <c r="S81" i="33"/>
  <c r="S80" i="33" s="1"/>
  <c r="P58" i="33"/>
  <c r="P169" i="33"/>
  <c r="Q235" i="33"/>
  <c r="S177" i="33"/>
  <c r="S215" i="33"/>
  <c r="P212" i="33"/>
  <c r="S7" i="33"/>
  <c r="Q80" i="33"/>
  <c r="Q5" i="33" s="1"/>
  <c r="P122" i="33"/>
  <c r="P154" i="33"/>
  <c r="P216" i="33"/>
  <c r="P237" i="33"/>
  <c r="P232" i="33"/>
  <c r="P221" i="33"/>
  <c r="P193" i="33"/>
  <c r="P178" i="33"/>
  <c r="P159" i="33"/>
  <c r="P107" i="33"/>
  <c r="P103" i="33"/>
  <c r="P94" i="33"/>
  <c r="P64" i="33"/>
  <c r="E148" i="33"/>
  <c r="D148" i="33"/>
  <c r="T152" i="33"/>
  <c r="L152" i="33"/>
  <c r="T134" i="33"/>
  <c r="L134" i="33"/>
  <c r="E103" i="33"/>
  <c r="M103" i="33"/>
  <c r="N103" i="33"/>
  <c r="O103" i="33"/>
  <c r="U103" i="33"/>
  <c r="AB103" i="33" s="1"/>
  <c r="V103" i="33"/>
  <c r="W103" i="33"/>
  <c r="D103" i="33"/>
  <c r="L106" i="33"/>
  <c r="T106" i="33"/>
  <c r="E98" i="33"/>
  <c r="D98" i="33"/>
  <c r="T102" i="33"/>
  <c r="L102" i="33"/>
  <c r="E94" i="33"/>
  <c r="M94" i="33"/>
  <c r="N94" i="33"/>
  <c r="O94" i="33"/>
  <c r="U94" i="33"/>
  <c r="AB94" i="33" s="1"/>
  <c r="V94" i="33"/>
  <c r="W94" i="33"/>
  <c r="D94" i="33"/>
  <c r="L97" i="33"/>
  <c r="T97" i="33"/>
  <c r="E89" i="33"/>
  <c r="AB89" i="33"/>
  <c r="D89" i="33"/>
  <c r="T92" i="33"/>
  <c r="T71" i="33"/>
  <c r="L71" i="33"/>
  <c r="AA89" i="33" l="1"/>
  <c r="AA94" i="33"/>
  <c r="AA103" i="33"/>
  <c r="P51" i="33"/>
  <c r="P163" i="33"/>
  <c r="P158" i="33" s="1"/>
  <c r="P81" i="33"/>
  <c r="P80" i="33" s="1"/>
  <c r="S235" i="33"/>
  <c r="X102" i="33"/>
  <c r="X71" i="33"/>
  <c r="X92" i="33"/>
  <c r="X134" i="33"/>
  <c r="X152" i="33"/>
  <c r="AA148" i="33"/>
  <c r="Y148" i="33"/>
  <c r="Y89" i="33"/>
  <c r="X97" i="33"/>
  <c r="X106" i="33"/>
  <c r="P215" i="33"/>
  <c r="P177" i="33"/>
  <c r="P121" i="33"/>
  <c r="P120" i="33" s="1"/>
  <c r="P5" i="33" l="1"/>
  <c r="P235" i="33"/>
  <c r="T241" i="33"/>
  <c r="U240" i="33"/>
  <c r="AB240" i="33" s="1"/>
  <c r="V240" i="33"/>
  <c r="W240" i="33"/>
  <c r="T239" i="33"/>
  <c r="O238" i="33"/>
  <c r="U238" i="33"/>
  <c r="AB238" i="33" s="1"/>
  <c r="V238" i="33"/>
  <c r="W238" i="33"/>
  <c r="T234" i="33"/>
  <c r="T233" i="33"/>
  <c r="U232" i="33"/>
  <c r="V232" i="33"/>
  <c r="W232" i="33"/>
  <c r="U230" i="33"/>
  <c r="V230" i="33"/>
  <c r="T223" i="33"/>
  <c r="T224" i="33"/>
  <c r="T225" i="33"/>
  <c r="T226" i="33"/>
  <c r="T227" i="33"/>
  <c r="T228" i="33"/>
  <c r="T229" i="33"/>
  <c r="T222" i="33"/>
  <c r="U221" i="33"/>
  <c r="AB221" i="33" s="1"/>
  <c r="V221" i="33"/>
  <c r="W221" i="33"/>
  <c r="U216" i="33"/>
  <c r="V216" i="33"/>
  <c r="W216" i="33"/>
  <c r="U212" i="33"/>
  <c r="V212" i="33"/>
  <c r="W212" i="33"/>
  <c r="U199" i="33"/>
  <c r="V199" i="33"/>
  <c r="W199" i="33"/>
  <c r="U193" i="33"/>
  <c r="V193" i="33"/>
  <c r="W193" i="33"/>
  <c r="T195" i="33"/>
  <c r="T196" i="33"/>
  <c r="T197" i="33"/>
  <c r="T194" i="33"/>
  <c r="U178" i="33"/>
  <c r="V178" i="33"/>
  <c r="W178" i="33"/>
  <c r="T165" i="33"/>
  <c r="T168" i="33"/>
  <c r="T170" i="33"/>
  <c r="T171" i="33"/>
  <c r="T172" i="33"/>
  <c r="N164" i="33"/>
  <c r="AA164" i="33"/>
  <c r="V163" i="33"/>
  <c r="T161" i="33"/>
  <c r="T162" i="33"/>
  <c r="T160" i="33"/>
  <c r="U159" i="33"/>
  <c r="V159" i="33"/>
  <c r="W159" i="33"/>
  <c r="U154" i="33"/>
  <c r="V154" i="33"/>
  <c r="W154" i="33"/>
  <c r="U144" i="33"/>
  <c r="AB144" i="33" s="1"/>
  <c r="V144" i="33"/>
  <c r="W144" i="33"/>
  <c r="U142" i="33"/>
  <c r="V142" i="33"/>
  <c r="W142" i="33"/>
  <c r="T140" i="33"/>
  <c r="T138" i="33"/>
  <c r="U117" i="33"/>
  <c r="V117" i="33"/>
  <c r="W117" i="33"/>
  <c r="U113" i="33"/>
  <c r="V113" i="33"/>
  <c r="W113" i="33"/>
  <c r="T112" i="33"/>
  <c r="U111" i="33"/>
  <c r="V111" i="33"/>
  <c r="W111" i="33"/>
  <c r="U107" i="33"/>
  <c r="V107" i="33"/>
  <c r="W107" i="33"/>
  <c r="T100" i="33"/>
  <c r="T99" i="33"/>
  <c r="T96" i="33"/>
  <c r="T104" i="33"/>
  <c r="T105" i="33"/>
  <c r="T108" i="33"/>
  <c r="T109" i="33"/>
  <c r="T110" i="33"/>
  <c r="T114" i="33"/>
  <c r="T118" i="33"/>
  <c r="T95" i="33"/>
  <c r="T66" i="33"/>
  <c r="T67" i="33"/>
  <c r="T69" i="33"/>
  <c r="V59" i="33"/>
  <c r="V61" i="33"/>
  <c r="V53" i="33"/>
  <c r="V36" i="33"/>
  <c r="V34" i="33"/>
  <c r="T28" i="33"/>
  <c r="T26" i="33" s="1"/>
  <c r="V29" i="33"/>
  <c r="AB111" i="33" l="1"/>
  <c r="AB142" i="33"/>
  <c r="AB230" i="33"/>
  <c r="AB107" i="33"/>
  <c r="AB178" i="33"/>
  <c r="T65" i="33"/>
  <c r="T98" i="33"/>
  <c r="T137" i="33"/>
  <c r="W81" i="33"/>
  <c r="U81" i="33"/>
  <c r="AB81" i="33" s="1"/>
  <c r="AA238" i="33"/>
  <c r="V81" i="33"/>
  <c r="V58" i="33"/>
  <c r="T164" i="33"/>
  <c r="T169" i="33"/>
  <c r="V158" i="33"/>
  <c r="AA173" i="33"/>
  <c r="V237" i="33"/>
  <c r="T113" i="33"/>
  <c r="T111" i="33"/>
  <c r="T238" i="33"/>
  <c r="V198" i="33"/>
  <c r="T117" i="33"/>
  <c r="T221" i="33"/>
  <c r="V177" i="33"/>
  <c r="V64" i="33"/>
  <c r="W237" i="33"/>
  <c r="T94" i="33"/>
  <c r="U237" i="33"/>
  <c r="AB237" i="33" s="1"/>
  <c r="T103" i="33"/>
  <c r="T240" i="33"/>
  <c r="T232" i="33"/>
  <c r="U215" i="33"/>
  <c r="AB215" i="33" s="1"/>
  <c r="V215" i="33"/>
  <c r="W198" i="33"/>
  <c r="U198" i="33"/>
  <c r="T193" i="33"/>
  <c r="W177" i="33"/>
  <c r="U177" i="33"/>
  <c r="W163" i="33"/>
  <c r="U163" i="33"/>
  <c r="V120" i="33"/>
  <c r="T107" i="33"/>
  <c r="V33" i="33"/>
  <c r="T20" i="33"/>
  <c r="T11" i="33"/>
  <c r="V21" i="33"/>
  <c r="V17" i="33"/>
  <c r="U29" i="33"/>
  <c r="W29" i="33"/>
  <c r="U21" i="33"/>
  <c r="AB21" i="33" s="1"/>
  <c r="W21" i="33"/>
  <c r="U17" i="33"/>
  <c r="AB17" i="33" s="1"/>
  <c r="W17" i="33"/>
  <c r="U34" i="33"/>
  <c r="W34" i="33"/>
  <c r="AB198" i="33" l="1"/>
  <c r="AB163" i="33"/>
  <c r="AB177" i="33"/>
  <c r="S34" i="33"/>
  <c r="T237" i="33"/>
  <c r="V235" i="33"/>
  <c r="V7" i="33"/>
  <c r="U7" i="33"/>
  <c r="AB7" i="33" s="1"/>
  <c r="W7" i="33"/>
  <c r="E240" i="33"/>
  <c r="M240" i="33"/>
  <c r="Y240" i="33" s="1"/>
  <c r="N240" i="33"/>
  <c r="O240" i="33"/>
  <c r="D240" i="33"/>
  <c r="X241" i="33"/>
  <c r="E238" i="33"/>
  <c r="M238" i="33"/>
  <c r="Y238" i="33" s="1"/>
  <c r="N238" i="33"/>
  <c r="D238" i="33"/>
  <c r="X239" i="33"/>
  <c r="E232" i="33"/>
  <c r="M232" i="33"/>
  <c r="N232" i="33"/>
  <c r="O232" i="33"/>
  <c r="D232" i="33"/>
  <c r="X234" i="33"/>
  <c r="E230" i="33"/>
  <c r="M230" i="33"/>
  <c r="Y230" i="33" s="1"/>
  <c r="N230" i="33"/>
  <c r="O230" i="33"/>
  <c r="D230" i="33"/>
  <c r="E221" i="33"/>
  <c r="M221" i="33"/>
  <c r="Y221" i="33" s="1"/>
  <c r="N221" i="33"/>
  <c r="Z221" i="33" s="1"/>
  <c r="O221" i="33"/>
  <c r="AA221" i="33" s="1"/>
  <c r="D221" i="33"/>
  <c r="X223" i="33"/>
  <c r="X224" i="33"/>
  <c r="X225" i="33"/>
  <c r="X226" i="33"/>
  <c r="X227" i="33"/>
  <c r="X228" i="33"/>
  <c r="X229" i="33"/>
  <c r="X222" i="33"/>
  <c r="E216" i="33"/>
  <c r="M216" i="33"/>
  <c r="N216" i="33"/>
  <c r="O216" i="33"/>
  <c r="AA216" i="33" s="1"/>
  <c r="D216" i="33"/>
  <c r="E212" i="33"/>
  <c r="M212" i="33"/>
  <c r="N212" i="33"/>
  <c r="O212" i="33"/>
  <c r="AA212" i="33" s="1"/>
  <c r="D212" i="33"/>
  <c r="E210" i="33"/>
  <c r="M210" i="33"/>
  <c r="N210" i="33"/>
  <c r="O210" i="33"/>
  <c r="D210" i="33"/>
  <c r="E201" i="33"/>
  <c r="AA201" i="33"/>
  <c r="D201" i="33"/>
  <c r="L203" i="33"/>
  <c r="L204" i="33"/>
  <c r="L205" i="33"/>
  <c r="L206" i="33"/>
  <c r="L207" i="33"/>
  <c r="L208" i="33"/>
  <c r="L202" i="33"/>
  <c r="E199" i="33"/>
  <c r="M199" i="33"/>
  <c r="N199" i="33"/>
  <c r="O199" i="33"/>
  <c r="AA199" i="33" s="1"/>
  <c r="D199" i="33"/>
  <c r="E193" i="33"/>
  <c r="M193" i="33"/>
  <c r="N193" i="33"/>
  <c r="O193" i="33"/>
  <c r="AA193" i="33" s="1"/>
  <c r="D193" i="33"/>
  <c r="L195" i="33"/>
  <c r="X195" i="33" s="1"/>
  <c r="E181" i="33"/>
  <c r="AA181" i="33"/>
  <c r="D181" i="33"/>
  <c r="L183" i="33"/>
  <c r="L187" i="33"/>
  <c r="L182" i="33"/>
  <c r="L201" i="33" l="1"/>
  <c r="M198" i="33"/>
  <c r="Y198" i="33" s="1"/>
  <c r="L181" i="33"/>
  <c r="V51" i="33"/>
  <c r="AA232" i="33"/>
  <c r="D198" i="33"/>
  <c r="O198" i="33"/>
  <c r="AA198" i="33" s="1"/>
  <c r="O215" i="33"/>
  <c r="N198" i="33"/>
  <c r="E198" i="33"/>
  <c r="M215" i="33"/>
  <c r="Y215" i="33" s="1"/>
  <c r="D237" i="33"/>
  <c r="L240" i="33"/>
  <c r="X240" i="33" s="1"/>
  <c r="E215" i="33"/>
  <c r="L238" i="33"/>
  <c r="X232" i="33"/>
  <c r="X233" i="33"/>
  <c r="D215" i="33"/>
  <c r="O237" i="33"/>
  <c r="AA237" i="33" s="1"/>
  <c r="M237" i="33"/>
  <c r="Y237" i="33" s="1"/>
  <c r="E237" i="33"/>
  <c r="N237" i="33"/>
  <c r="N215" i="33"/>
  <c r="Z215" i="33" s="1"/>
  <c r="X221" i="33"/>
  <c r="E178" i="33"/>
  <c r="M178" i="33"/>
  <c r="N178" i="33"/>
  <c r="O178" i="33"/>
  <c r="D178" i="33"/>
  <c r="D177" i="33" s="1"/>
  <c r="E169" i="33"/>
  <c r="M169" i="33"/>
  <c r="Y169" i="33" s="1"/>
  <c r="N169" i="33"/>
  <c r="O169" i="33"/>
  <c r="AA169" i="33" s="1"/>
  <c r="D169" i="33"/>
  <c r="L172" i="33"/>
  <c r="X172" i="33" s="1"/>
  <c r="L160" i="33"/>
  <c r="X160" i="33" s="1"/>
  <c r="E173" i="33"/>
  <c r="M173" i="33"/>
  <c r="Y173" i="33" s="1"/>
  <c r="N173" i="33"/>
  <c r="Z173" i="33" s="1"/>
  <c r="D173" i="33"/>
  <c r="L175" i="33"/>
  <c r="L174" i="33"/>
  <c r="L171" i="33"/>
  <c r="X171" i="33" s="1"/>
  <c r="L170" i="33"/>
  <c r="X170" i="33" s="1"/>
  <c r="E164" i="33"/>
  <c r="M164" i="33"/>
  <c r="Y164" i="33" s="1"/>
  <c r="D164" i="33"/>
  <c r="L168" i="33"/>
  <c r="X168" i="33" s="1"/>
  <c r="L165" i="33"/>
  <c r="E159" i="33"/>
  <c r="M159" i="33"/>
  <c r="N159" i="33"/>
  <c r="O159" i="33"/>
  <c r="AA159" i="33" s="1"/>
  <c r="D159" i="33"/>
  <c r="L161" i="33"/>
  <c r="X161" i="33" s="1"/>
  <c r="L162" i="33"/>
  <c r="X162" i="33" s="1"/>
  <c r="E154" i="33"/>
  <c r="M154" i="33"/>
  <c r="N154" i="33"/>
  <c r="O154" i="33"/>
  <c r="AA154" i="33" s="1"/>
  <c r="D154" i="33"/>
  <c r="E144" i="33"/>
  <c r="M144" i="33"/>
  <c r="Y144" i="33" s="1"/>
  <c r="N144" i="33"/>
  <c r="O144" i="33"/>
  <c r="AA144" i="33" s="1"/>
  <c r="D144" i="33"/>
  <c r="E142" i="33"/>
  <c r="D142" i="33"/>
  <c r="E137" i="33"/>
  <c r="L140" i="33"/>
  <c r="X140" i="33" l="1"/>
  <c r="L137" i="33"/>
  <c r="X165" i="33"/>
  <c r="L164" i="33"/>
  <c r="X164" i="33" s="1"/>
  <c r="N177" i="33"/>
  <c r="N235" i="33" s="1"/>
  <c r="Z235" i="33" s="1"/>
  <c r="X238" i="33"/>
  <c r="L237" i="33"/>
  <c r="X237" i="33" s="1"/>
  <c r="X175" i="33"/>
  <c r="E177" i="33"/>
  <c r="E235" i="33" s="1"/>
  <c r="O177" i="33"/>
  <c r="AA177" i="33" s="1"/>
  <c r="AA178" i="33"/>
  <c r="M177" i="33"/>
  <c r="Y177" i="33" s="1"/>
  <c r="Y178" i="33"/>
  <c r="D120" i="33"/>
  <c r="D235" i="33"/>
  <c r="N163" i="33"/>
  <c r="O163" i="33"/>
  <c r="M163" i="33"/>
  <c r="Y163" i="33" s="1"/>
  <c r="L169" i="33"/>
  <c r="X169" i="33" s="1"/>
  <c r="L173" i="33"/>
  <c r="E163" i="33"/>
  <c r="E158" i="33" s="1"/>
  <c r="D163" i="33"/>
  <c r="D158" i="33" s="1"/>
  <c r="L159" i="33"/>
  <c r="O121" i="33"/>
  <c r="M121" i="33"/>
  <c r="N121" i="33"/>
  <c r="E121" i="33"/>
  <c r="E120" i="33" s="1"/>
  <c r="E117" i="33"/>
  <c r="M117" i="33"/>
  <c r="N117" i="33"/>
  <c r="O117" i="33"/>
  <c r="AA117" i="33" s="1"/>
  <c r="D117" i="33"/>
  <c r="L84" i="33"/>
  <c r="L85" i="33"/>
  <c r="L83" i="33"/>
  <c r="E113" i="33"/>
  <c r="M113" i="33"/>
  <c r="N113" i="33"/>
  <c r="O113" i="33"/>
  <c r="AA113" i="33" s="1"/>
  <c r="D113" i="33"/>
  <c r="E111" i="33"/>
  <c r="M111" i="33"/>
  <c r="Y111" i="33" s="1"/>
  <c r="N111" i="33"/>
  <c r="O111" i="33"/>
  <c r="AA111" i="33" s="1"/>
  <c r="D111" i="33"/>
  <c r="L112" i="33"/>
  <c r="E107" i="33"/>
  <c r="M107" i="33"/>
  <c r="Y107" i="33" s="1"/>
  <c r="N107" i="33"/>
  <c r="O107" i="33"/>
  <c r="AA107" i="33" s="1"/>
  <c r="D107" i="33"/>
  <c r="L110" i="33"/>
  <c r="X110" i="33" s="1"/>
  <c r="L109" i="33"/>
  <c r="X109" i="33" s="1"/>
  <c r="L108" i="33"/>
  <c r="X108" i="33" s="1"/>
  <c r="Y103" i="33"/>
  <c r="L105" i="33"/>
  <c r="X105" i="33" s="1"/>
  <c r="L104" i="33"/>
  <c r="X104" i="33" s="1"/>
  <c r="L100" i="33"/>
  <c r="X100" i="33" s="1"/>
  <c r="L99" i="33"/>
  <c r="Y94" i="33"/>
  <c r="L96" i="33"/>
  <c r="X96" i="33" s="1"/>
  <c r="L95" i="33"/>
  <c r="E82" i="33"/>
  <c r="AA82" i="33"/>
  <c r="D82" i="33"/>
  <c r="N158" i="33" l="1"/>
  <c r="Z158" i="33" s="1"/>
  <c r="X99" i="33"/>
  <c r="L98" i="33"/>
  <c r="X98" i="33" s="1"/>
  <c r="L82" i="33"/>
  <c r="M158" i="33"/>
  <c r="Z82" i="33"/>
  <c r="N81" i="33"/>
  <c r="N80" i="33" s="1"/>
  <c r="Y82" i="33"/>
  <c r="M81" i="33"/>
  <c r="M80" i="33" s="1"/>
  <c r="O81" i="33"/>
  <c r="O80" i="33" s="1"/>
  <c r="M235" i="33"/>
  <c r="O235" i="33"/>
  <c r="L94" i="33"/>
  <c r="X94" i="33" s="1"/>
  <c r="X95" i="33"/>
  <c r="L111" i="33"/>
  <c r="X111" i="33" s="1"/>
  <c r="X112" i="33"/>
  <c r="O158" i="33"/>
  <c r="AA163" i="33"/>
  <c r="L103" i="33"/>
  <c r="X103" i="33" s="1"/>
  <c r="L163" i="33"/>
  <c r="L158" i="33" s="1"/>
  <c r="D81" i="33"/>
  <c r="D80" i="33" s="1"/>
  <c r="E81" i="33"/>
  <c r="E80" i="33" s="1"/>
  <c r="L107" i="33"/>
  <c r="L114" i="33"/>
  <c r="D73" i="33"/>
  <c r="E73" i="33"/>
  <c r="E65" i="33"/>
  <c r="D65" i="33"/>
  <c r="L66" i="33"/>
  <c r="X66" i="33" l="1"/>
  <c r="Y65" i="33"/>
  <c r="AA65" i="33"/>
  <c r="X107" i="33"/>
  <c r="Z81" i="33"/>
  <c r="L113" i="33"/>
  <c r="X113" i="33" s="1"/>
  <c r="X114" i="33"/>
  <c r="Y98" i="33"/>
  <c r="AA81" i="33"/>
  <c r="D64" i="33"/>
  <c r="E64" i="33"/>
  <c r="E61" i="33"/>
  <c r="D61" i="33"/>
  <c r="E59" i="33"/>
  <c r="D59" i="33"/>
  <c r="E53" i="33"/>
  <c r="M53" i="33"/>
  <c r="N53" i="33"/>
  <c r="O53" i="33"/>
  <c r="U53" i="33"/>
  <c r="W53" i="33"/>
  <c r="D53" i="33"/>
  <c r="E40" i="33"/>
  <c r="D36" i="33"/>
  <c r="E34" i="33"/>
  <c r="D34" i="33"/>
  <c r="D29" i="33"/>
  <c r="E29" i="33"/>
  <c r="D21" i="33"/>
  <c r="E21" i="33"/>
  <c r="AA21" i="33"/>
  <c r="E17" i="33"/>
  <c r="M17" i="33"/>
  <c r="N17" i="33"/>
  <c r="O17" i="33"/>
  <c r="AA17" i="33" s="1"/>
  <c r="D17" i="33"/>
  <c r="L20" i="33"/>
  <c r="X20" i="33" s="1"/>
  <c r="E8" i="33"/>
  <c r="Y8" i="33"/>
  <c r="AA8" i="33"/>
  <c r="L11" i="33"/>
  <c r="X11" i="33" s="1"/>
  <c r="X10" i="33"/>
  <c r="N142" i="33"/>
  <c r="N61" i="33"/>
  <c r="N59" i="33"/>
  <c r="N36" i="33"/>
  <c r="N34" i="33"/>
  <c r="N29" i="33"/>
  <c r="N21" i="33"/>
  <c r="AB53" i="33" l="1"/>
  <c r="Y53" i="33"/>
  <c r="N120" i="33"/>
  <c r="X28" i="33"/>
  <c r="X26" i="33"/>
  <c r="L81" i="33"/>
  <c r="N58" i="33"/>
  <c r="E36" i="33"/>
  <c r="AA53" i="33"/>
  <c r="Y81" i="33"/>
  <c r="E58" i="33"/>
  <c r="D58" i="33"/>
  <c r="N7" i="33"/>
  <c r="D33" i="33"/>
  <c r="D7" i="33"/>
  <c r="E7" i="33"/>
  <c r="N64" i="33"/>
  <c r="N33" i="33"/>
  <c r="T38" i="33"/>
  <c r="T39" i="33"/>
  <c r="T40" i="33"/>
  <c r="T41" i="33"/>
  <c r="T42" i="33"/>
  <c r="T43" i="33"/>
  <c r="T50" i="33"/>
  <c r="T37" i="33"/>
  <c r="W36" i="33"/>
  <c r="U36" i="33"/>
  <c r="AB36" i="33" l="1"/>
  <c r="N5" i="33"/>
  <c r="F33" i="33"/>
  <c r="F5" i="33" s="1"/>
  <c r="E33" i="33"/>
  <c r="E51" i="33" s="1"/>
  <c r="W33" i="33"/>
  <c r="U33" i="33"/>
  <c r="D5" i="33"/>
  <c r="D51" i="33"/>
  <c r="N51" i="33"/>
  <c r="T36" i="33"/>
  <c r="AB33" i="33" l="1"/>
  <c r="E5" i="33"/>
  <c r="F51" i="33"/>
  <c r="S33" i="33"/>
  <c r="S5" i="33" s="1"/>
  <c r="L35" i="33"/>
  <c r="L34" i="33" s="1"/>
  <c r="S51" i="33" l="1"/>
  <c r="T214" i="33"/>
  <c r="U158" i="33" l="1"/>
  <c r="W158" i="33"/>
  <c r="M7" i="36"/>
  <c r="M6" i="36"/>
  <c r="AB158" i="33" l="1"/>
  <c r="Y158" i="33"/>
  <c r="AA158" i="33"/>
  <c r="L23" i="33"/>
  <c r="L68" i="33" l="1"/>
  <c r="X68" i="33" s="1"/>
  <c r="M36" i="33"/>
  <c r="Y36" i="33" s="1"/>
  <c r="M34" i="33" l="1"/>
  <c r="O34" i="33"/>
  <c r="AA34" i="33" s="1"/>
  <c r="L6" i="36" l="1"/>
  <c r="L7" i="36"/>
  <c r="O36" i="33" l="1"/>
  <c r="AA36" i="33" s="1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M21" i="33" l="1"/>
  <c r="W230" i="33" l="1"/>
  <c r="T217" i="33"/>
  <c r="T218" i="33"/>
  <c r="T219" i="33"/>
  <c r="T220" i="33"/>
  <c r="T231" i="33"/>
  <c r="X219" i="33" l="1"/>
  <c r="X217" i="33"/>
  <c r="X220" i="33"/>
  <c r="X218" i="33"/>
  <c r="T230" i="33"/>
  <c r="X231" i="33"/>
  <c r="W215" i="33"/>
  <c r="AA230" i="33"/>
  <c r="T216" i="33"/>
  <c r="AA215" i="33" l="1"/>
  <c r="T215" i="33"/>
  <c r="X216" i="33"/>
  <c r="X230" i="33"/>
  <c r="O33" i="33" l="1"/>
  <c r="AA33" i="33" s="1"/>
  <c r="M33" i="33"/>
  <c r="Y33" i="33" s="1"/>
  <c r="T143" i="33" l="1"/>
  <c r="L143" i="33"/>
  <c r="M142" i="33"/>
  <c r="O142" i="33"/>
  <c r="M120" i="33" l="1"/>
  <c r="Y142" i="33"/>
  <c r="T142" i="33"/>
  <c r="X143" i="33"/>
  <c r="O120" i="33"/>
  <c r="AA142" i="33"/>
  <c r="L142" i="33"/>
  <c r="X142" i="33" l="1"/>
  <c r="L124" i="33"/>
  <c r="L125" i="33"/>
  <c r="L126" i="33"/>
  <c r="L127" i="33"/>
  <c r="L128" i="33"/>
  <c r="L130" i="33"/>
  <c r="L131" i="33"/>
  <c r="L132" i="33"/>
  <c r="L133" i="33"/>
  <c r="T204" i="33"/>
  <c r="T205" i="33"/>
  <c r="T206" i="33"/>
  <c r="T207" i="33"/>
  <c r="T203" i="33"/>
  <c r="X208" i="33" l="1"/>
  <c r="X204" i="33"/>
  <c r="X206" i="33"/>
  <c r="X203" i="33"/>
  <c r="X207" i="33"/>
  <c r="X205" i="33"/>
  <c r="X137" i="33"/>
  <c r="X138" i="33"/>
  <c r="T60" i="33"/>
  <c r="T163" i="33" l="1"/>
  <c r="L77" i="33"/>
  <c r="X163" i="33" l="1"/>
  <c r="T187" i="33"/>
  <c r="U59" i="33"/>
  <c r="W59" i="33"/>
  <c r="L42" i="33"/>
  <c r="X42" i="33" s="1"/>
  <c r="L41" i="33"/>
  <c r="X41" i="33" s="1"/>
  <c r="L40" i="33"/>
  <c r="X40" i="33" s="1"/>
  <c r="AA121" i="33" l="1"/>
  <c r="X187" i="33"/>
  <c r="U64" i="33" l="1"/>
  <c r="AB64" i="33" s="1"/>
  <c r="T9" i="33" l="1"/>
  <c r="T8" i="33" s="1"/>
  <c r="T182" i="33"/>
  <c r="T180" i="33"/>
  <c r="L180" i="33"/>
  <c r="X182" i="33" l="1"/>
  <c r="X180" i="33"/>
  <c r="T127" i="33"/>
  <c r="T126" i="33"/>
  <c r="T91" i="33"/>
  <c r="T90" i="33"/>
  <c r="T85" i="33"/>
  <c r="L70" i="33"/>
  <c r="L69" i="33"/>
  <c r="X69" i="33" s="1"/>
  <c r="L43" i="33"/>
  <c r="X43" i="33" s="1"/>
  <c r="T89" i="33" l="1"/>
  <c r="X85" i="33"/>
  <c r="X91" i="33"/>
  <c r="X127" i="33"/>
  <c r="X126" i="33"/>
  <c r="X90" i="33"/>
  <c r="X89" i="33" l="1"/>
  <c r="M29" i="33"/>
  <c r="O29" i="33"/>
  <c r="AA29" i="33" s="1"/>
  <c r="O7" i="33" l="1"/>
  <c r="M7" i="33"/>
  <c r="Y7" i="33" l="1"/>
  <c r="AA7" i="33"/>
  <c r="T86" i="33" l="1"/>
  <c r="X86" i="33" l="1"/>
  <c r="T156" i="33" l="1"/>
  <c r="T155" i="33"/>
  <c r="L156" i="33"/>
  <c r="L155" i="33"/>
  <c r="T150" i="33"/>
  <c r="T149" i="33"/>
  <c r="L150" i="33"/>
  <c r="L149" i="33"/>
  <c r="T146" i="33"/>
  <c r="T147" i="33"/>
  <c r="L147" i="33"/>
  <c r="L146" i="33"/>
  <c r="T145" i="33"/>
  <c r="L145" i="33"/>
  <c r="T128" i="33"/>
  <c r="T130" i="33"/>
  <c r="T131" i="33"/>
  <c r="T132" i="33"/>
  <c r="T133" i="33"/>
  <c r="T124" i="33"/>
  <c r="T125" i="33"/>
  <c r="T123" i="33"/>
  <c r="L123" i="33"/>
  <c r="L122" i="33" s="1"/>
  <c r="L121" i="33" s="1"/>
  <c r="T148" i="33" l="1"/>
  <c r="L148" i="33"/>
  <c r="X132" i="33"/>
  <c r="X130" i="33"/>
  <c r="X125" i="33"/>
  <c r="X124" i="33"/>
  <c r="X133" i="33"/>
  <c r="U122" i="33"/>
  <c r="T122" i="33"/>
  <c r="T121" i="33" s="1"/>
  <c r="X145" i="33"/>
  <c r="X146" i="33"/>
  <c r="X150" i="33"/>
  <c r="X156" i="33"/>
  <c r="X147" i="33"/>
  <c r="X149" i="33"/>
  <c r="X155" i="33"/>
  <c r="T154" i="33"/>
  <c r="T144" i="33"/>
  <c r="L154" i="33"/>
  <c r="L144" i="33"/>
  <c r="X131" i="33"/>
  <c r="X128" i="33"/>
  <c r="T213" i="33"/>
  <c r="X214" i="33"/>
  <c r="L213" i="33"/>
  <c r="U210" i="33"/>
  <c r="W210" i="33"/>
  <c r="T211" i="33"/>
  <c r="L211" i="33"/>
  <c r="T202" i="33"/>
  <c r="T200" i="33"/>
  <c r="L200" i="33"/>
  <c r="L196" i="33"/>
  <c r="X196" i="33" s="1"/>
  <c r="L197" i="33"/>
  <c r="X197" i="33" s="1"/>
  <c r="L194" i="33"/>
  <c r="X194" i="33" s="1"/>
  <c r="T183" i="33"/>
  <c r="T181" i="33" s="1"/>
  <c r="T191" i="33"/>
  <c r="T192" i="33"/>
  <c r="L190" i="33"/>
  <c r="L191" i="33"/>
  <c r="L192" i="33"/>
  <c r="T179" i="33"/>
  <c r="L179" i="33"/>
  <c r="L178" i="33" s="1"/>
  <c r="U121" i="33" l="1"/>
  <c r="AB121" i="33" s="1"/>
  <c r="AB122" i="33"/>
  <c r="L189" i="33"/>
  <c r="L177" i="33" s="1"/>
  <c r="T189" i="33"/>
  <c r="T201" i="33"/>
  <c r="X183" i="33"/>
  <c r="Y122" i="33"/>
  <c r="T178" i="33"/>
  <c r="X179" i="33"/>
  <c r="X202" i="33"/>
  <c r="X192" i="33"/>
  <c r="X190" i="33"/>
  <c r="X211" i="33"/>
  <c r="X148" i="33"/>
  <c r="X154" i="33"/>
  <c r="T199" i="33"/>
  <c r="X200" i="33"/>
  <c r="W235" i="33"/>
  <c r="AA210" i="33"/>
  <c r="T212" i="33"/>
  <c r="X213" i="33"/>
  <c r="X191" i="33"/>
  <c r="X144" i="33"/>
  <c r="L120" i="33"/>
  <c r="U235" i="33"/>
  <c r="AB235" i="33" s="1"/>
  <c r="X122" i="33"/>
  <c r="L212" i="33"/>
  <c r="L210" i="33"/>
  <c r="L199" i="33"/>
  <c r="L198" i="33" s="1"/>
  <c r="L193" i="33"/>
  <c r="X193" i="33" s="1"/>
  <c r="W120" i="33"/>
  <c r="T210" i="33"/>
  <c r="L118" i="33"/>
  <c r="X118" i="33" s="1"/>
  <c r="T77" i="33"/>
  <c r="T74" i="33"/>
  <c r="Y73" i="33"/>
  <c r="X189" i="33" l="1"/>
  <c r="T73" i="33"/>
  <c r="T82" i="33"/>
  <c r="AA120" i="33"/>
  <c r="AA73" i="33"/>
  <c r="AA235" i="33"/>
  <c r="L235" i="33"/>
  <c r="X84" i="33"/>
  <c r="X77" i="33"/>
  <c r="X83" i="33"/>
  <c r="X201" i="33"/>
  <c r="X178" i="33"/>
  <c r="Y121" i="33"/>
  <c r="U120" i="33"/>
  <c r="AB120" i="33" s="1"/>
  <c r="Y235" i="33"/>
  <c r="X174" i="33"/>
  <c r="T198" i="33"/>
  <c r="X199" i="33"/>
  <c r="T177" i="33"/>
  <c r="L117" i="33"/>
  <c r="X212" i="33"/>
  <c r="X210" i="33"/>
  <c r="X181" i="33"/>
  <c r="M64" i="33"/>
  <c r="Y64" i="33" s="1"/>
  <c r="O64" i="33"/>
  <c r="L74" i="33"/>
  <c r="L73" i="33" s="1"/>
  <c r="L67" i="33"/>
  <c r="M61" i="33"/>
  <c r="O61" i="33"/>
  <c r="U61" i="33"/>
  <c r="W61" i="33"/>
  <c r="W58" i="33" s="1"/>
  <c r="M59" i="33"/>
  <c r="O59" i="33"/>
  <c r="T62" i="33"/>
  <c r="X60" i="33"/>
  <c r="L62" i="33"/>
  <c r="T55" i="33"/>
  <c r="T56" i="33"/>
  <c r="T54" i="33"/>
  <c r="L55" i="33"/>
  <c r="L56" i="33"/>
  <c r="L54" i="33"/>
  <c r="M58" i="33" l="1"/>
  <c r="M5" i="33" s="1"/>
  <c r="X74" i="33"/>
  <c r="X73" i="33"/>
  <c r="X67" i="33"/>
  <c r="L65" i="33"/>
  <c r="U58" i="33"/>
  <c r="T81" i="33"/>
  <c r="AA59" i="33"/>
  <c r="O58" i="33"/>
  <c r="O5" i="33" s="1"/>
  <c r="X173" i="33"/>
  <c r="Y120" i="33"/>
  <c r="L53" i="33"/>
  <c r="T235" i="33"/>
  <c r="X177" i="33"/>
  <c r="X56" i="33"/>
  <c r="X62" i="33"/>
  <c r="AA61" i="33"/>
  <c r="L80" i="33"/>
  <c r="X117" i="33"/>
  <c r="X82" i="33"/>
  <c r="X54" i="33"/>
  <c r="X55" i="33"/>
  <c r="T53" i="33"/>
  <c r="T61" i="33"/>
  <c r="T59" i="33"/>
  <c r="X215" i="33"/>
  <c r="L61" i="33"/>
  <c r="L59" i="33"/>
  <c r="W64" i="33"/>
  <c r="L37" i="33"/>
  <c r="X37" i="33" s="1"/>
  <c r="L38" i="33"/>
  <c r="X38" i="33" s="1"/>
  <c r="L39" i="33"/>
  <c r="X50" i="33" l="1"/>
  <c r="L36" i="33"/>
  <c r="AA64" i="33"/>
  <c r="X39" i="33"/>
  <c r="L58" i="33"/>
  <c r="T58" i="33"/>
  <c r="X235" i="33"/>
  <c r="X81" i="33"/>
  <c r="X59" i="33"/>
  <c r="X61" i="33"/>
  <c r="X53" i="33"/>
  <c r="AA58" i="33"/>
  <c r="L64" i="33"/>
  <c r="T35" i="33"/>
  <c r="T32" i="33"/>
  <c r="T30" i="33"/>
  <c r="L32" i="33"/>
  <c r="L30" i="33"/>
  <c r="X30" i="33" l="1"/>
  <c r="X32" i="33"/>
  <c r="T34" i="33"/>
  <c r="X35" i="33"/>
  <c r="L33" i="33"/>
  <c r="X36" i="33"/>
  <c r="T29" i="33"/>
  <c r="L29" i="33"/>
  <c r="T23" i="33"/>
  <c r="T25" i="33"/>
  <c r="T22" i="33"/>
  <c r="L25" i="33"/>
  <c r="L22" i="33"/>
  <c r="L19" i="33"/>
  <c r="T19" i="33"/>
  <c r="T18" i="33"/>
  <c r="L18" i="33"/>
  <c r="L9" i="33"/>
  <c r="L8" i="33" s="1"/>
  <c r="X8" i="33" s="1"/>
  <c r="T33" i="33" l="1"/>
  <c r="X33" i="33" s="1"/>
  <c r="X34" i="33"/>
  <c r="X9" i="33"/>
  <c r="X23" i="33"/>
  <c r="X18" i="33"/>
  <c r="X29" i="33"/>
  <c r="X19" i="33"/>
  <c r="X22" i="33"/>
  <c r="X25" i="33"/>
  <c r="T17" i="33"/>
  <c r="L17" i="33"/>
  <c r="L21" i="33"/>
  <c r="U51" i="33"/>
  <c r="AB51" i="33" s="1"/>
  <c r="X17" i="33" l="1"/>
  <c r="L7" i="33"/>
  <c r="L5" i="33" s="1"/>
  <c r="M51" i="33"/>
  <c r="Y51" i="33" s="1"/>
  <c r="O51" i="33"/>
  <c r="L51" i="33" l="1"/>
  <c r="X123" i="33" l="1"/>
  <c r="T21" i="33" l="1"/>
  <c r="W51" i="33"/>
  <c r="AA51" i="33" l="1"/>
  <c r="T7" i="33"/>
  <c r="X7" i="33" s="1"/>
  <c r="X21" i="33"/>
  <c r="T51" i="33" l="1"/>
  <c r="X51" i="33" l="1"/>
  <c r="X198" i="33"/>
  <c r="X58" i="33" l="1"/>
  <c r="V80" i="33"/>
  <c r="V5" i="33" s="1"/>
  <c r="W80" i="33"/>
  <c r="W5" i="33" s="1"/>
  <c r="T80" i="33"/>
  <c r="U80" i="33"/>
  <c r="U5" i="33" l="1"/>
  <c r="AB5" i="33" s="1"/>
  <c r="AB80" i="33"/>
  <c r="Z80" i="33"/>
  <c r="X80" i="33"/>
  <c r="Y80" i="33"/>
  <c r="AA80" i="33"/>
  <c r="Z5" i="33" l="1"/>
  <c r="AA5" i="33"/>
  <c r="Y5" i="33"/>
  <c r="T120" i="33"/>
  <c r="X121" i="33"/>
  <c r="X120" i="33" l="1"/>
  <c r="T159" i="33"/>
  <c r="X159" i="33" l="1"/>
  <c r="T158" i="33"/>
  <c r="X158" i="33" l="1"/>
  <c r="X70" i="33"/>
  <c r="X65" i="33"/>
  <c r="T64" i="33" l="1"/>
  <c r="T5" i="33" l="1"/>
  <c r="X5" i="33" s="1"/>
  <c r="X64" i="33"/>
</calcChain>
</file>

<file path=xl/sharedStrings.xml><?xml version="1.0" encoding="utf-8"?>
<sst xmlns="http://schemas.openxmlformats.org/spreadsheetml/2006/main" count="768" uniqueCount="440">
  <si>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</si>
  <si>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</si>
  <si>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</si>
  <si>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</si>
  <si>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</si>
  <si>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</si>
  <si>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</si>
  <si>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</si>
  <si>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</si>
  <si>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</si>
  <si>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</si>
  <si>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</si>
  <si>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</si>
  <si>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</si>
  <si>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</si>
  <si>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</si>
  <si>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</si>
  <si>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</si>
  <si>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</si>
  <si>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</si>
  <si>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</si>
  <si>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</si>
  <si>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</si>
  <si>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</si>
  <si>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</si>
  <si>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</si>
  <si>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</si>
  <si>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</si>
  <si>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</si>
  <si>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</si>
  <si>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</si>
  <si>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</si>
  <si>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</si>
  <si>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</si>
  <si>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</si>
  <si>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</si>
  <si>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</si>
  <si>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</si>
  <si>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</si>
  <si>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</si>
  <si>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</si>
  <si>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</si>
  <si>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1.1.1</t>
  </si>
  <si>
    <t>1.1.3</t>
  </si>
  <si>
    <t>1.2.1</t>
  </si>
  <si>
    <t>1.2.2</t>
  </si>
  <si>
    <t>2</t>
  </si>
  <si>
    <t>2.1.1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</si>
  <si>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</si>
  <si>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Крытый каток в 15 микрорайоне города Нефтеюганска</t>
  </si>
  <si>
    <t>Субсидия на приобретение (строительство) жилого помещения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</si>
  <si>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</si>
  <si>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</si>
  <si>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Муниципальная  программа "Социально - экономическое развитие города Нефтеюганска на 2014-2020 годы"</t>
  </si>
  <si>
    <t>5</t>
  </si>
  <si>
    <t>8</t>
  </si>
  <si>
    <t>8.3</t>
  </si>
  <si>
    <t>Оплата потребления э/энергии</t>
  </si>
  <si>
    <t>Содержание дорог</t>
  </si>
  <si>
    <t>Исполнит.    ГРБС</t>
  </si>
  <si>
    <t>Подпрограмма "Создание условий для обеспечения качественными коммунальными услугами"</t>
  </si>
  <si>
    <t>1.1.4</t>
  </si>
  <si>
    <t>Возмещение затрат реализ сжиж газа насел Нефтеюганскгаз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</si>
  <si>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</si>
  <si>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</si>
  <si>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</si>
  <si>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</si>
  <si>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</si>
  <si>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</si>
  <si>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</si>
  <si>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</si>
  <si>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</si>
  <si>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</si>
  <si>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</si>
  <si>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</si>
  <si>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</si>
  <si>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</si>
  <si>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 Мамонтовская (развязка перекрестка ул. Мамонтовская- ул. Молодежная)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</si>
  <si>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</si>
  <si>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</si>
  <si>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</si>
  <si>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</si>
  <si>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</si>
  <si>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</si>
  <si>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</si>
  <si>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</si>
  <si>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</si>
  <si>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</si>
  <si>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</si>
  <si>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</si>
  <si>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</si>
  <si>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Субвенции на организацию отдыха и оздоровления детей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</si>
  <si>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</si>
  <si>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</si>
  <si>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</si>
  <si>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</si>
  <si>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</si>
  <si>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</si>
  <si>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</si>
  <si>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</si>
  <si>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Подпрограмма "Безопасность дорожного движения"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</si>
  <si>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</si>
  <si>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</si>
  <si>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</si>
  <si>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</si>
  <si>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</si>
  <si>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</si>
  <si>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</si>
  <si>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</si>
  <si>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</si>
  <si>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Всего по программам</t>
  </si>
  <si>
    <t>2.2.2</t>
  </si>
  <si>
    <t>2.2.3</t>
  </si>
  <si>
    <t>2.2.4</t>
  </si>
  <si>
    <t>2.2.7</t>
  </si>
  <si>
    <t>2.2.8</t>
  </si>
  <si>
    <t>3</t>
  </si>
  <si>
    <t>3.1</t>
  </si>
  <si>
    <t>3.2</t>
  </si>
  <si>
    <t>3.3</t>
  </si>
  <si>
    <t>4</t>
  </si>
  <si>
    <t>4.1</t>
  </si>
  <si>
    <t>4.1.1</t>
  </si>
  <si>
    <t>4.2</t>
  </si>
  <si>
    <t>4.2.1</t>
  </si>
  <si>
    <t>5.1.1</t>
  </si>
  <si>
    <t>5.1.2</t>
  </si>
  <si>
    <t>5.1.3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</si>
  <si>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</si>
  <si>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</si>
  <si>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</si>
  <si>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</si>
  <si>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</si>
  <si>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</si>
  <si>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</si>
  <si>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</si>
  <si>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</si>
  <si>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</si>
  <si>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6.1.8</t>
  </si>
  <si>
    <t>6.2</t>
  </si>
  <si>
    <t>6.2.1</t>
  </si>
  <si>
    <t>8.1.4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</si>
  <si>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</si>
  <si>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</si>
  <si>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</si>
  <si>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9.1.2</t>
  </si>
  <si>
    <t>9.1.3</t>
  </si>
  <si>
    <t>9.2</t>
  </si>
  <si>
    <t>9.2.1</t>
  </si>
  <si>
    <t>9.2.2</t>
  </si>
  <si>
    <t>9.2.4</t>
  </si>
  <si>
    <t>9.3</t>
  </si>
  <si>
    <t>9.3.1</t>
  </si>
  <si>
    <t>10</t>
  </si>
  <si>
    <t>10.1</t>
  </si>
  <si>
    <t>11</t>
  </si>
  <si>
    <t>11.1</t>
  </si>
  <si>
    <t>11.1.1</t>
  </si>
  <si>
    <t>11.2</t>
  </si>
  <si>
    <t>11.2.1</t>
  </si>
  <si>
    <t>12</t>
  </si>
  <si>
    <t>12.1</t>
  </si>
  <si>
    <t>13</t>
  </si>
  <si>
    <t>14</t>
  </si>
  <si>
    <t>14.1</t>
  </si>
  <si>
    <t>14.1.1</t>
  </si>
  <si>
    <t>14.1.2</t>
  </si>
  <si>
    <t>14.1.3</t>
  </si>
  <si>
    <t>14.2</t>
  </si>
  <si>
    <t>14.2.1</t>
  </si>
  <si>
    <t>14.1.5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</si>
  <si>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</si>
  <si>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</si>
  <si>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</si>
  <si>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</si>
  <si>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</si>
  <si>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</si>
  <si>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</si>
  <si>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</si>
  <si>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</si>
  <si>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</si>
  <si>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</si>
  <si>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7.3.3</t>
  </si>
  <si>
    <t>7.4</t>
  </si>
  <si>
    <t>7.4.1</t>
  </si>
  <si>
    <t>7.4.3</t>
  </si>
  <si>
    <t>7.4.4</t>
  </si>
  <si>
    <t>7.5</t>
  </si>
  <si>
    <t>7.5.1</t>
  </si>
  <si>
    <t>7.5.2</t>
  </si>
  <si>
    <t>ИТОГО   по    Администрация города Нефтеюганска</t>
  </si>
  <si>
    <t>ПЛАН  на 2015 год (рублей)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</si>
  <si>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</si>
  <si>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5.1.7</t>
  </si>
  <si>
    <t xml:space="preserve">Обеспечение мероприятий по капитальному ремонту многоквартирных домов </t>
  </si>
  <si>
    <t>Улицы и внутриквартальные проезды микрорайона 11 г.Нефтеюганска (ул. Коммунальная)</t>
  </si>
  <si>
    <t>7.2.1</t>
  </si>
  <si>
    <t>Техническое обслуживание и содержание светофорного хозяйства</t>
  </si>
  <si>
    <t>2.2.1</t>
  </si>
  <si>
    <t>2.2.5</t>
  </si>
  <si>
    <t>2.2.6</t>
  </si>
  <si>
    <t>ИТОГО по Департаменту жилищно-коммунального хозяйства администрации города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</si>
  <si>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</si>
  <si>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</si>
  <si>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</si>
  <si>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</si>
  <si>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</si>
  <si>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</si>
  <si>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</si>
  <si>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</si>
  <si>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</si>
  <si>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9.2.5</t>
  </si>
  <si>
    <t>Мероприятия  по поддержке технического состояния жилищного фонда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</si>
  <si>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</si>
  <si>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</si>
  <si>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</si>
  <si>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</si>
  <si>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федеральный бюджет</t>
  </si>
  <si>
    <t>Капитальный ремонт объекта «Сети теплоснабжения», расположенные по адресу: г.Нефтеюганск, по ул.Нефтяников, от МК 4-4 Неф. до МК 12-9 Неф. (участок от МК 3-8 Неф до МК12-9 Неф).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</si>
  <si>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</si>
  <si>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1.2.3</t>
  </si>
  <si>
    <t>Снос непригодного жилья</t>
  </si>
  <si>
    <t>Мероприятия в области энергосбережения и повышения энергетической эффективности</t>
  </si>
  <si>
    <t>Реализация мероприятий "Создание условий в городе Нефтеюганске, ориентирующих граждан на здоровый образ жизни посредством занятий физической культурой и спортом"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</si>
  <si>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</si>
  <si>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</si>
  <si>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</si>
  <si>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</si>
  <si>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</si>
  <si>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6.1.1.4</t>
  </si>
  <si>
    <t>Модернизация общедоступных муниципальных библиотек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</si>
  <si>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</si>
  <si>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</si>
  <si>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</si>
  <si>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</si>
  <si>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</si>
  <si>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</si>
  <si>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</si>
  <si>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</si>
  <si>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</si>
  <si>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</si>
  <si>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</si>
  <si>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</si>
  <si>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</si>
  <si>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</si>
  <si>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</si>
  <si>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</si>
  <si>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</si>
  <si>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</si>
  <si>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</si>
  <si>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</si>
  <si>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</si>
  <si>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Развитие материально-технической базы учреждений культуры</t>
  </si>
  <si>
    <t>Обновление материально-технической базы муниципальных детских школ искусств (по видам искусств) в сфере культуры</t>
  </si>
  <si>
    <t>6.1.7.1</t>
  </si>
  <si>
    <t>Техническое обследование, реконструкция, капитальный ремонт, строительство объектов культуры</t>
  </si>
  <si>
    <t>6.1.8.1</t>
  </si>
  <si>
    <t>Устройство скатной кровли здания НГ МБОУ ДОД Детская школа искусств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</si>
  <si>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</si>
  <si>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</si>
  <si>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</t>
  </si>
  <si>
    <t>Осуществление переданных полномочий на реализацию основных общеобразовательных программ</t>
  </si>
  <si>
    <t>Осуществление переданных полномочий на реализацию дошкольными образовательными организациями основных общеобразовательных программ дошкольного образования</t>
  </si>
  <si>
    <t>Субвенция по информационному обеспечению общеобразовательных учреждений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</si>
  <si>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</si>
  <si>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</si>
  <si>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</si>
  <si>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</si>
  <si>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</si>
  <si>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</si>
  <si>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</si>
  <si>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</si>
  <si>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</si>
  <si>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</si>
  <si>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</si>
  <si>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7.1.1.10</t>
  </si>
  <si>
    <t>Развитие материально-технической базы образовательных организаций</t>
  </si>
  <si>
    <t>7.1.2.1</t>
  </si>
  <si>
    <t>7.1.2.2</t>
  </si>
  <si>
    <t>Развитие системы оценки качества образования и информационной прозрачности системы образования</t>
  </si>
  <si>
    <t>Обеспечение функций управления и контроля (надзора) в сфере образования и молодежной политики</t>
  </si>
  <si>
    <t>Обеспечение функционирования казённого учреждения</t>
  </si>
  <si>
    <t>Реализация мероприятий в области градостроительной деятельности</t>
  </si>
  <si>
    <t>Сети тепловодоснабжения и канализации в микрорайоне 11б с КНС. Сети тепловодоснабжения и канализации в микрорайоне 11 (I этап) (14 этап строительства)</t>
  </si>
  <si>
    <t>КНС с коллектором по ул. Пойменная, ул. Набережная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</si>
  <si>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</si>
  <si>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</si>
  <si>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</si>
  <si>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Оплата услуг по техническому обслуживанию и ремонту недвижимого имущества</t>
  </si>
  <si>
    <t>Приведение пешеходных переходов согласно типовым схемам организации дорожного движения</t>
  </si>
  <si>
    <t>Перенос светофорных секций на пересечении ул. Жилая - ул. Усть-Балыкская</t>
  </si>
  <si>
    <t>Реализация мероприятий подпрограммы  "Пропаганда здорового образа жизни (профилактика наркомании, токсикомании, алкоголизма и заболеваниями ВИЧ- инфекций)"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</si>
  <si>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</si>
  <si>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</si>
  <si>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</si>
  <si>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Оказание финансовой и имущественной поддержки социально ориентированным некоммерческим организациям</t>
  </si>
  <si>
    <t>Глава местной администрации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</si>
  <si>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</si>
  <si>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</si>
  <si>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</si>
  <si>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</si>
  <si>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</si>
  <si>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</si>
  <si>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</si>
  <si>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</si>
  <si>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</si>
  <si>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</si>
  <si>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</si>
  <si>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</si>
  <si>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</si>
  <si>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14.2.6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</si>
  <si>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</si>
  <si>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</si>
  <si>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</si>
  <si>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</si>
  <si>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</si>
  <si>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</si>
  <si>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</si>
  <si>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</si>
  <si>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</si>
  <si>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</si>
  <si>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</si>
  <si>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</si>
  <si>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</si>
  <si>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</si>
  <si>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</si>
  <si>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</si>
  <si>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</si>
  <si>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</si>
  <si>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</si>
  <si>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5.1.8</t>
  </si>
  <si>
    <t>6.1.2.3</t>
  </si>
  <si>
    <t>6.1.3.3</t>
  </si>
  <si>
    <t>6.1.4.3</t>
  </si>
  <si>
    <t>6.1.5.3</t>
  </si>
  <si>
    <t>7.1.1.11</t>
  </si>
  <si>
    <t>7.4.5</t>
  </si>
  <si>
    <t>Средства на предосталение учащимся муниц общеобразов учреждений завтраков и обедов</t>
  </si>
  <si>
    <t>1.5.3</t>
  </si>
  <si>
    <t>1.1.5</t>
  </si>
  <si>
    <t>1.1.6</t>
  </si>
  <si>
    <t>1.1.7</t>
  </si>
  <si>
    <t>Канализационно-очистные сооружения производительностью 50 000 м3/сутки в городе Нефтеюганске</t>
  </si>
  <si>
    <t>Станция обезжелезивания 7 мкр.57/7 реестр.№ 522074</t>
  </si>
  <si>
    <t>Инженерное обеспечение 5 микрорайона г.Нефтеюганска</t>
  </si>
  <si>
    <t>7.1.1.12</t>
  </si>
  <si>
    <t>Осуществление переданных полномочий на социальную поддержку отдельных категорий обучающихся в муниципальных 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</si>
  <si>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7.1.1.13</t>
  </si>
  <si>
    <t>7.1.1.14</t>
  </si>
  <si>
    <t>Инженерное обеспечение территории в районе СУ-62 г.Нефтеюганска</t>
  </si>
  <si>
    <t>9.2.6</t>
  </si>
  <si>
    <t>9.2.7</t>
  </si>
  <si>
    <t>Установка, замена контроллеров и светофоров Т.7 на светофорных объектах улично- дорожной сети города Нефтеюганска</t>
  </si>
  <si>
    <t>Оборудование пешеходных переходов</t>
  </si>
  <si>
    <t>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</si>
  <si>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% исполнения  к финансированию (окружной б-т)</t>
  </si>
  <si>
    <t>Администрация города Нефтеюганска</t>
  </si>
  <si>
    <t>Прочие расходные материалы предметов снабжения</t>
  </si>
  <si>
    <t>Ремонт автодороги по ул. Нефтяников (от ул. Ленина до ул. Усть-Балыкская)</t>
  </si>
  <si>
    <t>Ремонт автодороги по ул.Набережная (от ул.Сургутская до ул.Ленина)</t>
  </si>
  <si>
    <t>Ремонт автодороги ул.Строителей (от ул. Мира до ул.Ленина)</t>
  </si>
  <si>
    <t>Ремонт автодороги ул.Парковая (от ул.Сургутская до ул.Мира)</t>
  </si>
  <si>
    <t>2.2.9</t>
  </si>
  <si>
    <t>2.2.10</t>
  </si>
  <si>
    <t>2.2.11</t>
  </si>
  <si>
    <t>2.2.12</t>
  </si>
  <si>
    <t>5.2.2</t>
  </si>
  <si>
    <t>5.2.3</t>
  </si>
  <si>
    <t>Ремонт заезда и парковки лыжной базы</t>
  </si>
  <si>
    <t>6.1.9</t>
  </si>
  <si>
    <t>Создание архитектурных композиций в местах массового отдыха населения, обустройство территорий учреждений культуры</t>
  </si>
  <si>
    <t>6.1.9.1</t>
  </si>
  <si>
    <t>11.2.2</t>
  </si>
  <si>
    <t>Иные межбюджетные трансферты в рамках наказов избирателей депутатам Думы ХМАО-Югры за счет средств автономного округа</t>
  </si>
  <si>
    <t>8.2.2</t>
  </si>
  <si>
    <t>% исполнения  к плану 2016 года</t>
  </si>
  <si>
    <t>Ремонт автомобильных дорог общего пользования местного значения в г.Нефтеюганске (Автодорога по ул. Сургутская участок автодороги от ПК3+876 до пересечения с автодорогой по ул Набережная)</t>
  </si>
  <si>
    <t>Уборка проезжей части вакуумно-уборочной машиной</t>
  </si>
  <si>
    <t>2.2.13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</si>
  <si>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</si>
  <si>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</si>
  <si>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 xml:space="preserve">Всего </t>
  </si>
  <si>
    <t>Причины низкого исполнения</t>
  </si>
  <si>
    <t>16</t>
  </si>
  <si>
    <t>17</t>
  </si>
  <si>
    <t>18</t>
  </si>
  <si>
    <t>19</t>
  </si>
  <si>
    <t>20</t>
  </si>
  <si>
    <t>21</t>
  </si>
  <si>
    <t>22</t>
  </si>
  <si>
    <t>ПЛАН  на 2016 год</t>
  </si>
  <si>
    <t>% исполнения  к плану года</t>
  </si>
  <si>
    <t>% исполнения  к финансированию</t>
  </si>
  <si>
    <t xml:space="preserve">Канализационно- очистные сооружения производительностью 50 000 м3/сутки в городе Нефтеюганске 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</si>
  <si>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</si>
  <si>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</si>
  <si>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</si>
  <si>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</si>
  <si>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Иные межбюджетные трансферты на реализацию мероприятий по проведению смотров- конкурсов в сфере физической культуры и спорта за счет средств бюджета автономного округа</t>
  </si>
  <si>
    <t>23</t>
  </si>
  <si>
    <t>Развитие транспортной системы в городе Нефтеюганске на 2014-2020 годы</t>
  </si>
  <si>
    <t>Кассовый расход на 01.07.2016</t>
  </si>
  <si>
    <t>Профинансировано на 01.07.2016</t>
  </si>
  <si>
    <t>Улучшение санитарного состояния городских территорий</t>
  </si>
  <si>
    <t>Благоустройство и озеленение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</si>
  <si>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</si>
  <si>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</si>
  <si>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</si>
  <si>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6.1.1.5</t>
  </si>
  <si>
    <t>7.4.6</t>
  </si>
  <si>
    <t>Иные межбюджетные трансферты на организацию деятельности молодёжных отрядов</t>
  </si>
  <si>
    <t>Сети тепловодоснабжения и канализации в микрорайоне 11Б с КНС, сети тепловодоснабжения и канализации в микрорайоне 11. 1 этап (15 этап строительства)</t>
  </si>
  <si>
    <t>14.4</t>
  </si>
  <si>
    <t>14.4.1</t>
  </si>
  <si>
    <t>ПЛАН на 9 месяцев 2016 год (рублей)</t>
  </si>
  <si>
    <t>Субсидии на возмещение затрат юридическим лицам, индивидуальным предпринимателям (за исключением муниципальных учреждений) по электрической энергии, тепловой энергии, расходных материалов на объект «Канализационно-очистные сооружения производительностью 50 000 м3/сутки (1 очередь 25000 м3/сутки)»</t>
  </si>
  <si>
    <t>1.1.2</t>
  </si>
  <si>
    <t>Ремонт автомобильных дорог</t>
  </si>
  <si>
    <t>2.2.14</t>
  </si>
  <si>
    <t>Реализация мероприятий на развитие общественной инфраструктуры и реализация приоритетных направлений</t>
  </si>
  <si>
    <t>6.1.1.6</t>
  </si>
  <si>
    <t>6.1.4.4</t>
  </si>
  <si>
    <t>Здание, предназначенное под спорткомплекс «Сибиряк», расположенное по адресу: 3 микрорайон, здание 23. Реестр. №11737</t>
  </si>
  <si>
    <t>5.2.4</t>
  </si>
  <si>
    <t>Ремонт автомобильных дорог общего пользования местного значения в г.Нефтеюганске (Автодорога по ул. Нефтяников участок автодороги от ул Пойменной до ул. В.Петухова)</t>
  </si>
  <si>
    <t>5.2.5</t>
  </si>
  <si>
    <t>Приобретение оборудования</t>
  </si>
  <si>
    <t>9.2.9</t>
  </si>
  <si>
    <t>Установка дорожных знаков и восстановление искусственных дорожных неровностей</t>
  </si>
  <si>
    <t>1.1.8</t>
  </si>
  <si>
    <t>Субсидии из бюджета города Нефтеюганска на финансовое обеспечение затрат юридическим лицам (за исключением муниципальных учреждений), осуществляющим свою деятельность в сфере теплоснабжения и оказывающих коммунальные услуги населению города Нефтеюганска, связанных с погашением задолженности за потребленные топливно-энергетические ресурсы</t>
  </si>
  <si>
    <t>Асфальтирование по объектам</t>
  </si>
  <si>
    <t>договор на приобретение мебели  у подрядчика, денежные средства будут освоены в ноябре 2016</t>
  </si>
  <si>
    <t>заключен контракт, окончание выполнения работ по контракту - 08.12.2016, заключен договор  на сумму 326 980,16 руб., исполнение работ по договору- 15.12.2016, оплата будет произведена по факту выполненных работ</t>
  </si>
  <si>
    <t>отсутсвует финансирование</t>
  </si>
  <si>
    <t>6.1.2.4</t>
  </si>
  <si>
    <t>Профинансировано  на 29.11.2016  (рублей)</t>
  </si>
  <si>
    <t>Кассовый расход по 29.11.2016  (рублей)</t>
  </si>
  <si>
    <t>материальное стимулирование будет выплачено в декабре 2016</t>
  </si>
  <si>
    <t>Заключен договор на поставку музыкального оборудования (г.Екатеринбург) по МБОУ "Лицей № 1", предоплата 30%, в связи с неполной поставкой товара, оплата до 20.12.2016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</si>
</sst>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  <numFmt numFmtId="168" formatCode="#,##0.00&quot;р.&quot;"/>
  </numFmts>
  <fonts count="16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b/>
      <sz val="8"/>
      <name val="Arial Cyr"/>
      <charset val="204"/>
    </font>
    <font>
      <sz val="16"/>
      <name val="Times New Roman"/>
      <family val="1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171">
    <xf numFmtId="0" fontId="0" fillId="0" borderId="0" xfId="0"/>
    <xf numFmtId="49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5" fillId="0" borderId="0" xfId="0" applyFont="1" applyFill="1"/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5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5" fillId="0" borderId="1" xfId="0" applyFont="1" applyFill="1" applyBorder="1"/>
    <xf numFmtId="49" fontId="4" fillId="0" borderId="1" xfId="0" applyNumberFormat="1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top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49" fontId="5" fillId="0" borderId="4" xfId="0" applyNumberFormat="1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67" fontId="13" fillId="4" borderId="1" xfId="0" applyNumberFormat="1" applyFont="1" applyFill="1" applyBorder="1" applyAlignment="1">
      <alignment horizontal="center" vertical="center" wrapText="1"/>
    </xf>
    <xf numFmtId="167" fontId="13" fillId="4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left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Fill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0" fillId="0" borderId="0" xfId="0" applyFill="1"/>
    <xf numFmtId="167" fontId="13" fillId="3" borderId="1" xfId="0" applyNumberFormat="1" applyFont="1" applyFill="1" applyBorder="1" applyAlignment="1">
      <alignment horizontal="center" vertical="center" wrapText="1"/>
    </xf>
    <xf numFmtId="167" fontId="9" fillId="3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166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68" fontId="5" fillId="0" borderId="1" xfId="0" applyNumberFormat="1" applyFont="1" applyFill="1" applyBorder="1" applyAlignment="1">
      <alignment horizontal="left" vertical="center" wrapText="1"/>
    </xf>
    <xf numFmtId="10" fontId="5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2" fontId="6" fillId="0" borderId="4" xfId="0" applyNumberFormat="1" applyFont="1" applyFill="1" applyBorder="1" applyAlignment="1">
      <alignment horizontal="left" vertical="center" wrapText="1"/>
    </xf>
    <xf numFmtId="2" fontId="6" fillId="0" borderId="5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>
      <alignment horizontal="left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77"/>
  <sheetViews>
    <sheetView tabSelected="1" view="pageBreakPreview" zoomScale="54" zoomScaleNormal="46" zoomScaleSheetLayoutView="54" workbookViewId="0">
      <selection activeCell="T2" sqref="T2:W2"/>
    </sheetView>
  </sheetViews>
  <sheetFormatPr defaultColWidth="9.140625" defaultRowHeight="18.75" x14ac:dyDescent="0.3"/>
  <cols>
    <col min="1" max="1" width="10" style="14" customWidth="1"/>
    <col min="2" max="2" width="54.85546875" style="10" customWidth="1"/>
    <col min="3" max="3" width="13.140625" style="10" customWidth="1"/>
    <col min="4" max="11" width="23.28515625" style="10" hidden="1" customWidth="1"/>
    <col min="12" max="14" width="23.28515625" style="10" customWidth="1"/>
    <col min="15" max="15" width="23" style="10" customWidth="1"/>
    <col min="16" max="16" width="22.140625" style="10" customWidth="1"/>
    <col min="17" max="17" width="22.5703125" style="10" customWidth="1"/>
    <col min="18" max="19" width="22" style="10" customWidth="1"/>
    <col min="20" max="21" width="24.42578125" style="12" customWidth="1"/>
    <col min="22" max="22" width="22" style="12" customWidth="1"/>
    <col min="23" max="23" width="23.140625" style="12" customWidth="1"/>
    <col min="24" max="24" width="17.140625" style="13" customWidth="1"/>
    <col min="25" max="26" width="14.140625" style="13" customWidth="1"/>
    <col min="27" max="27" width="13.7109375" style="13" customWidth="1"/>
    <col min="28" max="28" width="24.42578125" style="13" customWidth="1"/>
    <col min="29" max="29" width="32.42578125" style="10" customWidth="1"/>
    <col min="30" max="16384" width="9.140625" style="10"/>
  </cols>
  <sheetData>
    <row r="1" spans="1:29" s="6" customFormat="1" ht="62.25" customHeight="1" x14ac:dyDescent="0.3">
      <c r="A1" s="103" t="s">
        <v>213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87"/>
    </row>
    <row r="2" spans="1:29" s="7" customFormat="1" ht="56.25" x14ac:dyDescent="0.3">
      <c r="A2" s="105" t="s">
        <v>0</v>
      </c>
      <c r="B2" s="4" t="s">
        <v>1</v>
      </c>
      <c r="C2" s="106" t="s">
        <v>59</v>
      </c>
      <c r="D2" s="112" t="s">
        <v>215</v>
      </c>
      <c r="E2" s="112" t="s">
        <v>216</v>
      </c>
      <c r="F2" s="48" t="s">
        <v>414</v>
      </c>
      <c r="G2" s="65"/>
      <c r="H2" s="65"/>
      <c r="I2" s="65"/>
      <c r="J2" s="65"/>
      <c r="K2" s="66"/>
      <c r="L2" s="107" t="s">
        <v>214</v>
      </c>
      <c r="M2" s="107"/>
      <c r="N2" s="107"/>
      <c r="O2" s="107"/>
      <c r="P2" s="108" t="s">
        <v>436</v>
      </c>
      <c r="Q2" s="108"/>
      <c r="R2" s="108"/>
      <c r="S2" s="108"/>
      <c r="T2" s="108" t="s">
        <v>437</v>
      </c>
      <c r="U2" s="108"/>
      <c r="V2" s="108"/>
      <c r="W2" s="108"/>
      <c r="X2" s="109" t="s">
        <v>375</v>
      </c>
      <c r="Y2" s="110"/>
      <c r="Z2" s="110"/>
      <c r="AA2" s="111"/>
      <c r="AB2" s="133" t="s">
        <v>355</v>
      </c>
      <c r="AC2" s="131" t="s">
        <v>382</v>
      </c>
    </row>
    <row r="3" spans="1:29" s="7" customFormat="1" ht="56.25" x14ac:dyDescent="0.3">
      <c r="A3" s="105"/>
      <c r="B3" s="89" t="s">
        <v>2</v>
      </c>
      <c r="C3" s="106"/>
      <c r="D3" s="113"/>
      <c r="E3" s="113"/>
      <c r="F3" s="89" t="s">
        <v>381</v>
      </c>
      <c r="G3" s="91"/>
      <c r="H3" s="91"/>
      <c r="I3" s="90" t="s">
        <v>108</v>
      </c>
      <c r="J3" s="90" t="s">
        <v>217</v>
      </c>
      <c r="K3" s="90" t="s">
        <v>109</v>
      </c>
      <c r="L3" s="90" t="s">
        <v>107</v>
      </c>
      <c r="M3" s="90" t="s">
        <v>108</v>
      </c>
      <c r="N3" s="90" t="s">
        <v>217</v>
      </c>
      <c r="O3" s="90" t="s">
        <v>109</v>
      </c>
      <c r="P3" s="90" t="s">
        <v>107</v>
      </c>
      <c r="Q3" s="90" t="s">
        <v>108</v>
      </c>
      <c r="R3" s="90" t="s">
        <v>217</v>
      </c>
      <c r="S3" s="90" t="s">
        <v>109</v>
      </c>
      <c r="T3" s="90" t="s">
        <v>107</v>
      </c>
      <c r="U3" s="90" t="s">
        <v>108</v>
      </c>
      <c r="V3" s="90" t="s">
        <v>217</v>
      </c>
      <c r="W3" s="90" t="s">
        <v>109</v>
      </c>
      <c r="X3" s="5" t="s">
        <v>107</v>
      </c>
      <c r="Y3" s="5" t="s">
        <v>108</v>
      </c>
      <c r="Z3" s="5" t="s">
        <v>217</v>
      </c>
      <c r="AA3" s="5" t="s">
        <v>109</v>
      </c>
      <c r="AB3" s="134"/>
      <c r="AC3" s="131"/>
    </row>
    <row r="4" spans="1:29" s="7" customFormat="1" x14ac:dyDescent="0.3">
      <c r="A4" s="88" t="s">
        <v>9</v>
      </c>
      <c r="B4" s="88" t="s">
        <v>46</v>
      </c>
      <c r="C4" s="88" t="s">
        <v>116</v>
      </c>
      <c r="D4" s="88" t="s">
        <v>120</v>
      </c>
      <c r="E4" s="88" t="s">
        <v>54</v>
      </c>
      <c r="F4" s="88" t="s">
        <v>120</v>
      </c>
      <c r="G4" s="88" t="s">
        <v>174</v>
      </c>
      <c r="H4" s="88" t="s">
        <v>55</v>
      </c>
      <c r="I4" s="88" t="s">
        <v>143</v>
      </c>
      <c r="J4" s="88" t="s">
        <v>153</v>
      </c>
      <c r="K4" s="88" t="s">
        <v>155</v>
      </c>
      <c r="L4" s="88" t="s">
        <v>54</v>
      </c>
      <c r="M4" s="88" t="s">
        <v>131</v>
      </c>
      <c r="N4" s="88" t="s">
        <v>174</v>
      </c>
      <c r="O4" s="88" t="s">
        <v>55</v>
      </c>
      <c r="P4" s="88" t="s">
        <v>143</v>
      </c>
      <c r="Q4" s="88" t="s">
        <v>153</v>
      </c>
      <c r="R4" s="88" t="s">
        <v>155</v>
      </c>
      <c r="S4" s="88" t="s">
        <v>160</v>
      </c>
      <c r="T4" s="88" t="s">
        <v>162</v>
      </c>
      <c r="U4" s="88" t="s">
        <v>163</v>
      </c>
      <c r="V4" s="88" t="s">
        <v>171</v>
      </c>
      <c r="W4" s="88" t="s">
        <v>383</v>
      </c>
      <c r="X4" s="88" t="s">
        <v>384</v>
      </c>
      <c r="Y4" s="88" t="s">
        <v>385</v>
      </c>
      <c r="Z4" s="88" t="s">
        <v>386</v>
      </c>
      <c r="AA4" s="88" t="s">
        <v>387</v>
      </c>
      <c r="AB4" s="88" t="s">
        <v>389</v>
      </c>
      <c r="AC4" s="88" t="s">
        <v>399</v>
      </c>
    </row>
    <row r="5" spans="1:29" s="8" customFormat="1" ht="22.5" x14ac:dyDescent="0.3">
      <c r="A5" s="117" t="s">
        <v>110</v>
      </c>
      <c r="B5" s="117"/>
      <c r="C5" s="117"/>
      <c r="D5" s="2" t="e">
        <f t="shared" ref="D5:W5" si="0">D7+D33+D53+D58+D64+D80+D158+D177+D193+D198+D210+D212+D215+D120+D237</f>
        <v>#REF!</v>
      </c>
      <c r="E5" s="2" t="e">
        <f t="shared" si="0"/>
        <v>#REF!</v>
      </c>
      <c r="F5" s="2">
        <f t="shared" si="0"/>
        <v>4789159570.3999996</v>
      </c>
      <c r="G5" s="2">
        <f t="shared" si="0"/>
        <v>1229455460</v>
      </c>
      <c r="H5" s="2">
        <f t="shared" si="0"/>
        <v>1792184017</v>
      </c>
      <c r="I5" s="2">
        <f t="shared" si="0"/>
        <v>1614347129</v>
      </c>
      <c r="J5" s="2">
        <f t="shared" si="0"/>
        <v>12656456</v>
      </c>
      <c r="K5" s="2">
        <f t="shared" si="0"/>
        <v>1498893400.97</v>
      </c>
      <c r="L5" s="2">
        <f t="shared" si="0"/>
        <v>7336772565.6800003</v>
      </c>
      <c r="M5" s="2">
        <f t="shared" si="0"/>
        <v>3855891326.71</v>
      </c>
      <c r="N5" s="2">
        <f t="shared" si="0"/>
        <v>24702178.969999999</v>
      </c>
      <c r="O5" s="2">
        <f t="shared" si="0"/>
        <v>3456179060</v>
      </c>
      <c r="P5" s="2">
        <f t="shared" si="0"/>
        <v>5737226345.7700005</v>
      </c>
      <c r="Q5" s="2">
        <f t="shared" si="0"/>
        <v>2995829822.3100004</v>
      </c>
      <c r="R5" s="2">
        <f t="shared" si="0"/>
        <v>23170383.969999999</v>
      </c>
      <c r="S5" s="2">
        <f t="shared" si="0"/>
        <v>2718226139.4900007</v>
      </c>
      <c r="T5" s="2">
        <f t="shared" si="0"/>
        <v>5525209880.4900007</v>
      </c>
      <c r="U5" s="2">
        <f t="shared" si="0"/>
        <v>2785132903.0500002</v>
      </c>
      <c r="V5" s="2">
        <f t="shared" si="0"/>
        <v>21700837.950000003</v>
      </c>
      <c r="W5" s="2">
        <f t="shared" si="0"/>
        <v>2718226139.4900007</v>
      </c>
      <c r="X5" s="2">
        <f>T5/L5*100</f>
        <v>75.308452470448131</v>
      </c>
      <c r="Y5" s="2">
        <f>U5/M5*100</f>
        <v>72.230586058201666</v>
      </c>
      <c r="Z5" s="2">
        <f>V5/N5*100</f>
        <v>87.849893632278238</v>
      </c>
      <c r="AA5" s="2">
        <f>W5/O5*100</f>
        <v>78.648301847242848</v>
      </c>
      <c r="AB5" s="2">
        <f>U5/Q5*100</f>
        <v>92.966993061790888</v>
      </c>
      <c r="AC5" s="38"/>
    </row>
    <row r="6" spans="1:29" s="7" customFormat="1" x14ac:dyDescent="0.3">
      <c r="A6" s="122" t="s">
        <v>10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39"/>
    </row>
    <row r="7" spans="1:29" s="8" customFormat="1" ht="48" customHeight="1" x14ac:dyDescent="0.3">
      <c r="A7" s="1">
        <v>1</v>
      </c>
      <c r="B7" s="137" t="s">
        <v>28</v>
      </c>
      <c r="C7" s="137"/>
      <c r="D7" s="30">
        <f t="shared" ref="D7:W7" si="1">D8+D17+D21+D29+D26</f>
        <v>69110094</v>
      </c>
      <c r="E7" s="30">
        <f t="shared" si="1"/>
        <v>68850864</v>
      </c>
      <c r="F7" s="30">
        <f t="shared" si="1"/>
        <v>537687979</v>
      </c>
      <c r="G7" s="30">
        <f t="shared" si="1"/>
        <v>77087290</v>
      </c>
      <c r="H7" s="30">
        <f t="shared" si="1"/>
        <v>102449129</v>
      </c>
      <c r="I7" s="30">
        <f t="shared" si="1"/>
        <v>25176041</v>
      </c>
      <c r="J7" s="30">
        <f t="shared" si="1"/>
        <v>0</v>
      </c>
      <c r="K7" s="30">
        <f t="shared" si="1"/>
        <v>166664611</v>
      </c>
      <c r="L7" s="30">
        <f t="shared" si="1"/>
        <v>908991165</v>
      </c>
      <c r="M7" s="30">
        <f t="shared" si="1"/>
        <v>191881597</v>
      </c>
      <c r="N7" s="30">
        <f t="shared" si="1"/>
        <v>0</v>
      </c>
      <c r="O7" s="30">
        <f t="shared" si="1"/>
        <v>717109568</v>
      </c>
      <c r="P7" s="30">
        <f t="shared" si="1"/>
        <v>678196681.88999999</v>
      </c>
      <c r="Q7" s="30">
        <f t="shared" si="1"/>
        <v>166927686.63</v>
      </c>
      <c r="R7" s="30">
        <f t="shared" si="1"/>
        <v>0</v>
      </c>
      <c r="S7" s="30">
        <f t="shared" si="1"/>
        <v>511268995.25999999</v>
      </c>
      <c r="T7" s="30">
        <f t="shared" si="1"/>
        <v>668371606.43000007</v>
      </c>
      <c r="U7" s="30">
        <f t="shared" si="1"/>
        <v>157102611.17000002</v>
      </c>
      <c r="V7" s="30">
        <f t="shared" si="1"/>
        <v>0</v>
      </c>
      <c r="W7" s="30">
        <f t="shared" si="1"/>
        <v>511268995.25999999</v>
      </c>
      <c r="X7" s="2">
        <f>T7/L7*100</f>
        <v>73.528944192763419</v>
      </c>
      <c r="Y7" s="2">
        <f t="shared" ref="X7:Y10" si="2">U7/M7*100</f>
        <v>81.874767370213206</v>
      </c>
      <c r="Z7" s="2">
        <v>0</v>
      </c>
      <c r="AA7" s="2">
        <f>W7/O7*100</f>
        <v>71.295798867377542</v>
      </c>
      <c r="AB7" s="2">
        <f>U7/Q7*100</f>
        <v>94.114172634658544</v>
      </c>
      <c r="AC7" s="38"/>
    </row>
    <row r="8" spans="1:29" s="7" customFormat="1" ht="56.25" x14ac:dyDescent="0.3">
      <c r="A8" s="1" t="s">
        <v>16</v>
      </c>
      <c r="B8" s="101" t="s">
        <v>60</v>
      </c>
      <c r="C8" s="17"/>
      <c r="D8" s="2">
        <f>SUM(D9:D15)</f>
        <v>10650603</v>
      </c>
      <c r="E8" s="2">
        <f>SUM(E9:E11)</f>
        <v>1945123</v>
      </c>
      <c r="F8" s="2">
        <f>SUM(F9:F15)</f>
        <v>129778383</v>
      </c>
      <c r="G8" s="2">
        <f t="shared" ref="G8:K8" si="3">SUM(G9:G15)</f>
        <v>17532439</v>
      </c>
      <c r="H8" s="2">
        <f t="shared" si="3"/>
        <v>38838582</v>
      </c>
      <c r="I8" s="2">
        <f t="shared" si="3"/>
        <v>25176041</v>
      </c>
      <c r="J8" s="2">
        <f t="shared" si="3"/>
        <v>0</v>
      </c>
      <c r="K8" s="2">
        <f t="shared" si="3"/>
        <v>39584912</v>
      </c>
      <c r="L8" s="2">
        <f>SUM(L9:L16)</f>
        <v>235010972</v>
      </c>
      <c r="M8" s="2">
        <f t="shared" ref="M8:W8" si="4">SUM(M9:M16)</f>
        <v>152607297</v>
      </c>
      <c r="N8" s="2">
        <f t="shared" si="4"/>
        <v>0</v>
      </c>
      <c r="O8" s="2">
        <f t="shared" si="4"/>
        <v>82403675</v>
      </c>
      <c r="P8" s="2">
        <f t="shared" si="4"/>
        <v>192512483.16999999</v>
      </c>
      <c r="Q8" s="2">
        <f t="shared" si="4"/>
        <v>127653386.63</v>
      </c>
      <c r="R8" s="2">
        <f t="shared" si="4"/>
        <v>0</v>
      </c>
      <c r="S8" s="2">
        <f t="shared" si="4"/>
        <v>64859096.539999999</v>
      </c>
      <c r="T8" s="2">
        <f t="shared" si="4"/>
        <v>182687407.71000001</v>
      </c>
      <c r="U8" s="2">
        <f t="shared" si="4"/>
        <v>117828311.17000002</v>
      </c>
      <c r="V8" s="2">
        <f t="shared" si="4"/>
        <v>0</v>
      </c>
      <c r="W8" s="2">
        <f t="shared" si="4"/>
        <v>64859096.539999999</v>
      </c>
      <c r="X8" s="2">
        <f>T8/L8*100</f>
        <v>77.735692999899598</v>
      </c>
      <c r="Y8" s="2">
        <f t="shared" si="2"/>
        <v>77.21014229745515</v>
      </c>
      <c r="Z8" s="2">
        <v>0</v>
      </c>
      <c r="AA8" s="2">
        <f>W8/O8*100</f>
        <v>78.70898541842945</v>
      </c>
      <c r="AB8" s="2">
        <f>U8/Q8*100</f>
        <v>92.303317820718917</v>
      </c>
      <c r="AC8" s="39"/>
    </row>
    <row r="9" spans="1:29" s="7" customFormat="1" ht="93.75" hidden="1" x14ac:dyDescent="0.3">
      <c r="A9" s="96" t="s">
        <v>42</v>
      </c>
      <c r="B9" s="95" t="s">
        <v>218</v>
      </c>
      <c r="C9" s="34" t="s">
        <v>3</v>
      </c>
      <c r="D9" s="44">
        <v>0</v>
      </c>
      <c r="E9" s="44">
        <v>0</v>
      </c>
      <c r="F9" s="31">
        <v>54523800</v>
      </c>
      <c r="G9" s="44">
        <v>15540000</v>
      </c>
      <c r="H9" s="44">
        <v>36257600</v>
      </c>
      <c r="I9" s="44">
        <v>12827476</v>
      </c>
      <c r="J9" s="44">
        <v>0</v>
      </c>
      <c r="K9" s="44">
        <v>675131</v>
      </c>
      <c r="L9" s="32">
        <f t="shared" ref="L9:L16" si="5">M9+O9</f>
        <v>54523800</v>
      </c>
      <c r="M9" s="32">
        <v>51797600</v>
      </c>
      <c r="N9" s="32">
        <v>0</v>
      </c>
      <c r="O9" s="32">
        <v>2726200</v>
      </c>
      <c r="P9" s="32">
        <f t="shared" ref="P9:P16" si="6">Q9+R9+S9</f>
        <v>54523775.389999993</v>
      </c>
      <c r="Q9" s="32">
        <v>51797586.629999995</v>
      </c>
      <c r="R9" s="32">
        <v>0</v>
      </c>
      <c r="S9" s="32">
        <f>W9</f>
        <v>2726188.76</v>
      </c>
      <c r="T9" s="32">
        <f t="shared" ref="T9:T16" si="7">U9+W9</f>
        <v>54523775.390000001</v>
      </c>
      <c r="U9" s="32">
        <v>51797586.630000003</v>
      </c>
      <c r="V9" s="32">
        <v>0</v>
      </c>
      <c r="W9" s="32">
        <v>2726188.76</v>
      </c>
      <c r="X9" s="32">
        <f t="shared" si="2"/>
        <v>99.999954863747575</v>
      </c>
      <c r="Y9" s="32">
        <f t="shared" si="2"/>
        <v>99.999974187993274</v>
      </c>
      <c r="Z9" s="32">
        <v>0</v>
      </c>
      <c r="AA9" s="32">
        <f>W9/O9*100</f>
        <v>99.999587704497088</v>
      </c>
      <c r="AB9" s="32">
        <f>U9/Q9*100</f>
        <v>100.00000000000003</v>
      </c>
      <c r="AC9" s="42"/>
    </row>
    <row r="10" spans="1:29" s="7" customFormat="1" ht="37.5" hidden="1" x14ac:dyDescent="0.3">
      <c r="A10" s="96" t="s">
        <v>416</v>
      </c>
      <c r="B10" s="95" t="s">
        <v>62</v>
      </c>
      <c r="C10" s="34" t="s">
        <v>4</v>
      </c>
      <c r="D10" s="44">
        <v>165022</v>
      </c>
      <c r="E10" s="44">
        <v>165022</v>
      </c>
      <c r="F10" s="31">
        <v>542382</v>
      </c>
      <c r="G10" s="44">
        <v>212338</v>
      </c>
      <c r="H10" s="44">
        <v>207518</v>
      </c>
      <c r="I10" s="44">
        <v>330044</v>
      </c>
      <c r="J10" s="44">
        <v>0</v>
      </c>
      <c r="K10" s="44">
        <v>0</v>
      </c>
      <c r="L10" s="32">
        <f t="shared" si="5"/>
        <v>628700</v>
      </c>
      <c r="M10" s="32">
        <v>628700</v>
      </c>
      <c r="N10" s="32">
        <v>0</v>
      </c>
      <c r="O10" s="32">
        <v>0</v>
      </c>
      <c r="P10" s="32">
        <f t="shared" si="6"/>
        <v>520800</v>
      </c>
      <c r="Q10" s="32">
        <v>520800</v>
      </c>
      <c r="R10" s="32">
        <v>0</v>
      </c>
      <c r="S10" s="32">
        <f t="shared" ref="S10:S16" si="8">W10</f>
        <v>0</v>
      </c>
      <c r="T10" s="32">
        <f t="shared" si="7"/>
        <v>407139.7</v>
      </c>
      <c r="U10" s="32">
        <v>407139.7</v>
      </c>
      <c r="V10" s="32">
        <v>0</v>
      </c>
      <c r="W10" s="32">
        <v>0</v>
      </c>
      <c r="X10" s="32">
        <f t="shared" si="2"/>
        <v>64.7589788452362</v>
      </c>
      <c r="Y10" s="32">
        <f>U10/M10*100</f>
        <v>64.7589788452362</v>
      </c>
      <c r="Z10" s="32">
        <v>0</v>
      </c>
      <c r="AA10" s="32"/>
      <c r="AB10" s="32">
        <f t="shared" ref="AB10:AB73" si="9">U10/Q10*100</f>
        <v>78.17582565284178</v>
      </c>
      <c r="AC10" s="42"/>
    </row>
    <row r="11" spans="1:29" s="7" customFormat="1" ht="75" hidden="1" x14ac:dyDescent="0.3">
      <c r="A11" s="96" t="s">
        <v>43</v>
      </c>
      <c r="B11" s="95" t="s">
        <v>219</v>
      </c>
      <c r="C11" s="34" t="s">
        <v>4</v>
      </c>
      <c r="D11" s="44">
        <v>1186734</v>
      </c>
      <c r="E11" s="44">
        <v>1780101</v>
      </c>
      <c r="F11" s="31">
        <v>5681936</v>
      </c>
      <c r="G11" s="44">
        <v>1780101</v>
      </c>
      <c r="H11" s="44">
        <v>2373464</v>
      </c>
      <c r="I11" s="44">
        <v>0</v>
      </c>
      <c r="J11" s="44">
        <v>0</v>
      </c>
      <c r="K11" s="44">
        <v>3901835</v>
      </c>
      <c r="L11" s="32">
        <f t="shared" si="5"/>
        <v>7120400</v>
      </c>
      <c r="M11" s="32">
        <v>0</v>
      </c>
      <c r="N11" s="32">
        <v>0</v>
      </c>
      <c r="O11" s="32">
        <v>7120400</v>
      </c>
      <c r="P11" s="32">
        <f t="shared" si="6"/>
        <v>5605122.5</v>
      </c>
      <c r="Q11" s="32">
        <v>0</v>
      </c>
      <c r="R11" s="32">
        <v>0</v>
      </c>
      <c r="S11" s="32">
        <f t="shared" si="8"/>
        <v>5605122.5</v>
      </c>
      <c r="T11" s="32">
        <f t="shared" si="7"/>
        <v>5605122.5</v>
      </c>
      <c r="U11" s="32">
        <v>0</v>
      </c>
      <c r="V11" s="32">
        <v>0</v>
      </c>
      <c r="W11" s="32">
        <v>5605122.5</v>
      </c>
      <c r="X11" s="32">
        <f t="shared" ref="X11:X51" si="10">T11/L11*100</f>
        <v>78.719208190551086</v>
      </c>
      <c r="Y11" s="32"/>
      <c r="Z11" s="32">
        <v>0</v>
      </c>
      <c r="AA11" s="32">
        <f t="shared" ref="AA11:AA51" si="11">W11/O11*100</f>
        <v>78.719208190551086</v>
      </c>
      <c r="AB11" s="32" t="e">
        <f t="shared" si="9"/>
        <v>#DIV/0!</v>
      </c>
      <c r="AC11" s="39"/>
    </row>
    <row r="12" spans="1:29" s="7" customFormat="1" ht="168.75" hidden="1" x14ac:dyDescent="0.3">
      <c r="A12" s="96" t="s">
        <v>61</v>
      </c>
      <c r="B12" s="85" t="s">
        <v>415</v>
      </c>
      <c r="C12" s="34" t="s">
        <v>4</v>
      </c>
      <c r="D12" s="44"/>
      <c r="E12" s="44"/>
      <c r="F12" s="31">
        <v>10318679</v>
      </c>
      <c r="G12" s="44"/>
      <c r="H12" s="44"/>
      <c r="I12" s="44"/>
      <c r="J12" s="44"/>
      <c r="K12" s="44"/>
      <c r="L12" s="32">
        <f t="shared" si="5"/>
        <v>10318679</v>
      </c>
      <c r="M12" s="32">
        <v>0</v>
      </c>
      <c r="N12" s="32">
        <v>0</v>
      </c>
      <c r="O12" s="32">
        <v>10318679</v>
      </c>
      <c r="P12" s="32">
        <f t="shared" si="6"/>
        <v>0</v>
      </c>
      <c r="Q12" s="32">
        <v>0</v>
      </c>
      <c r="R12" s="32">
        <v>0</v>
      </c>
      <c r="S12" s="32">
        <f>W12</f>
        <v>0</v>
      </c>
      <c r="T12" s="32">
        <f t="shared" si="7"/>
        <v>0</v>
      </c>
      <c r="U12" s="32">
        <v>0</v>
      </c>
      <c r="V12" s="32">
        <v>0</v>
      </c>
      <c r="W12" s="32">
        <v>0</v>
      </c>
      <c r="X12" s="32">
        <f t="shared" si="10"/>
        <v>0</v>
      </c>
      <c r="Y12" s="32"/>
      <c r="Z12" s="32">
        <v>0</v>
      </c>
      <c r="AA12" s="32">
        <f t="shared" si="11"/>
        <v>0</v>
      </c>
      <c r="AB12" s="32" t="e">
        <f t="shared" si="9"/>
        <v>#DIV/0!</v>
      </c>
      <c r="AC12" s="39"/>
    </row>
    <row r="13" spans="1:29" s="7" customFormat="1" ht="56.25" hidden="1" x14ac:dyDescent="0.3">
      <c r="A13" s="96" t="s">
        <v>339</v>
      </c>
      <c r="B13" s="95" t="s">
        <v>342</v>
      </c>
      <c r="C13" s="34" t="s">
        <v>3</v>
      </c>
      <c r="D13" s="44">
        <v>8640838</v>
      </c>
      <c r="E13" s="44"/>
      <c r="F13" s="31">
        <v>8640953</v>
      </c>
      <c r="G13" s="44"/>
      <c r="H13" s="44"/>
      <c r="I13" s="44">
        <v>0</v>
      </c>
      <c r="J13" s="44">
        <v>0</v>
      </c>
      <c r="K13" s="44">
        <v>8640953</v>
      </c>
      <c r="L13" s="32">
        <f t="shared" si="5"/>
        <v>8640953</v>
      </c>
      <c r="M13" s="32">
        <v>0</v>
      </c>
      <c r="N13" s="32">
        <v>0</v>
      </c>
      <c r="O13" s="32">
        <v>8640953</v>
      </c>
      <c r="P13" s="32">
        <f t="shared" si="6"/>
        <v>8416558.7300000004</v>
      </c>
      <c r="Q13" s="32">
        <v>0</v>
      </c>
      <c r="R13" s="32">
        <v>0</v>
      </c>
      <c r="S13" s="32">
        <f t="shared" si="8"/>
        <v>8416558.7300000004</v>
      </c>
      <c r="T13" s="32">
        <f t="shared" si="7"/>
        <v>8416558.7300000004</v>
      </c>
      <c r="U13" s="32">
        <v>0</v>
      </c>
      <c r="V13" s="32">
        <v>0</v>
      </c>
      <c r="W13" s="32">
        <v>8416558.7300000004</v>
      </c>
      <c r="X13" s="32">
        <f t="shared" si="10"/>
        <v>97.403130534328795</v>
      </c>
      <c r="Y13" s="32"/>
      <c r="Z13" s="32">
        <v>0</v>
      </c>
      <c r="AA13" s="32">
        <f t="shared" si="11"/>
        <v>97.403130534328795</v>
      </c>
      <c r="AB13" s="32" t="e">
        <f t="shared" si="9"/>
        <v>#DIV/0!</v>
      </c>
      <c r="AC13" s="39"/>
    </row>
    <row r="14" spans="1:29" s="7" customFormat="1" ht="37.5" hidden="1" x14ac:dyDescent="0.3">
      <c r="A14" s="96" t="s">
        <v>340</v>
      </c>
      <c r="B14" s="95" t="s">
        <v>343</v>
      </c>
      <c r="C14" s="34" t="s">
        <v>3</v>
      </c>
      <c r="D14" s="44">
        <v>658009</v>
      </c>
      <c r="E14" s="44"/>
      <c r="F14" s="31">
        <v>13358213</v>
      </c>
      <c r="G14" s="44"/>
      <c r="H14" s="44"/>
      <c r="I14" s="44">
        <v>12018521</v>
      </c>
      <c r="J14" s="44">
        <v>0</v>
      </c>
      <c r="K14" s="44">
        <v>11682023</v>
      </c>
      <c r="L14" s="32">
        <f t="shared" si="5"/>
        <v>41731020</v>
      </c>
      <c r="M14" s="32">
        <v>24845997</v>
      </c>
      <c r="N14" s="32">
        <v>0</v>
      </c>
      <c r="O14" s="32">
        <v>16885023</v>
      </c>
      <c r="P14" s="32">
        <f t="shared" si="6"/>
        <v>11398806.98</v>
      </c>
      <c r="Q14" s="32">
        <v>0</v>
      </c>
      <c r="R14" s="32">
        <v>0</v>
      </c>
      <c r="S14" s="32">
        <f t="shared" si="8"/>
        <v>11398806.98</v>
      </c>
      <c r="T14" s="32">
        <f t="shared" si="7"/>
        <v>11398806.98</v>
      </c>
      <c r="U14" s="32">
        <v>0</v>
      </c>
      <c r="V14" s="32">
        <v>0</v>
      </c>
      <c r="W14" s="32">
        <v>11398806.98</v>
      </c>
      <c r="X14" s="32">
        <f t="shared" si="10"/>
        <v>27.31494935901399</v>
      </c>
      <c r="Y14" s="32">
        <f>U14/M14*100</f>
        <v>0</v>
      </c>
      <c r="Z14" s="32">
        <v>0</v>
      </c>
      <c r="AA14" s="32">
        <f t="shared" si="11"/>
        <v>67.508388824818297</v>
      </c>
      <c r="AB14" s="32"/>
      <c r="AC14" s="42" t="s">
        <v>434</v>
      </c>
    </row>
    <row r="15" spans="1:29" s="7" customFormat="1" ht="37.5" hidden="1" x14ac:dyDescent="0.3">
      <c r="A15" s="96" t="s">
        <v>341</v>
      </c>
      <c r="B15" s="95" t="s">
        <v>344</v>
      </c>
      <c r="C15" s="34" t="s">
        <v>3</v>
      </c>
      <c r="D15" s="44">
        <v>0</v>
      </c>
      <c r="E15" s="44"/>
      <c r="F15" s="31">
        <v>36712420</v>
      </c>
      <c r="G15" s="44"/>
      <c r="H15" s="44"/>
      <c r="I15" s="44">
        <v>0</v>
      </c>
      <c r="J15" s="44">
        <v>0</v>
      </c>
      <c r="K15" s="44">
        <v>14684970</v>
      </c>
      <c r="L15" s="32">
        <f t="shared" si="5"/>
        <v>36712420</v>
      </c>
      <c r="M15" s="32">
        <v>0</v>
      </c>
      <c r="N15" s="32">
        <v>0</v>
      </c>
      <c r="O15" s="32">
        <v>36712420</v>
      </c>
      <c r="P15" s="32">
        <f t="shared" si="6"/>
        <v>36712419.57</v>
      </c>
      <c r="Q15" s="32">
        <v>0</v>
      </c>
      <c r="R15" s="32">
        <v>0</v>
      </c>
      <c r="S15" s="32">
        <f t="shared" si="8"/>
        <v>36712419.57</v>
      </c>
      <c r="T15" s="32">
        <f t="shared" si="7"/>
        <v>36712419.57</v>
      </c>
      <c r="U15" s="32">
        <v>0</v>
      </c>
      <c r="V15" s="32">
        <v>0</v>
      </c>
      <c r="W15" s="32">
        <v>36712419.57</v>
      </c>
      <c r="X15" s="32">
        <f t="shared" si="10"/>
        <v>99.999998828734263</v>
      </c>
      <c r="Y15" s="32"/>
      <c r="Z15" s="32">
        <v>0</v>
      </c>
      <c r="AA15" s="32">
        <f t="shared" si="11"/>
        <v>99.999998828734263</v>
      </c>
      <c r="AB15" s="32"/>
      <c r="AC15" s="42"/>
    </row>
    <row r="16" spans="1:29" s="7" customFormat="1" ht="187.5" hidden="1" x14ac:dyDescent="0.3">
      <c r="A16" s="96" t="s">
        <v>429</v>
      </c>
      <c r="B16" s="84" t="s">
        <v>430</v>
      </c>
      <c r="C16" s="34" t="s">
        <v>4</v>
      </c>
      <c r="D16" s="44"/>
      <c r="E16" s="44"/>
      <c r="F16" s="31"/>
      <c r="G16" s="44"/>
      <c r="H16" s="44"/>
      <c r="I16" s="44"/>
      <c r="J16" s="44"/>
      <c r="K16" s="44"/>
      <c r="L16" s="32">
        <f t="shared" si="5"/>
        <v>75335000</v>
      </c>
      <c r="M16" s="32">
        <v>75335000</v>
      </c>
      <c r="N16" s="32">
        <v>0</v>
      </c>
      <c r="O16" s="32">
        <v>0</v>
      </c>
      <c r="P16" s="32">
        <f t="shared" si="6"/>
        <v>75335000</v>
      </c>
      <c r="Q16" s="32">
        <v>75335000</v>
      </c>
      <c r="R16" s="32">
        <v>0</v>
      </c>
      <c r="S16" s="32">
        <f t="shared" si="8"/>
        <v>0</v>
      </c>
      <c r="T16" s="32">
        <f t="shared" si="7"/>
        <v>65623584.840000004</v>
      </c>
      <c r="U16" s="32">
        <v>65623584.840000004</v>
      </c>
      <c r="V16" s="32">
        <v>0</v>
      </c>
      <c r="W16" s="32">
        <v>0</v>
      </c>
      <c r="X16" s="32">
        <f t="shared" si="10"/>
        <v>87.109026136589904</v>
      </c>
      <c r="Y16" s="32">
        <f t="shared" ref="Y16" si="12">U16/M16*100</f>
        <v>87.109026136589904</v>
      </c>
      <c r="Z16" s="32">
        <v>0</v>
      </c>
      <c r="AA16" s="32"/>
      <c r="AB16" s="32">
        <f t="shared" si="9"/>
        <v>87.109026136589904</v>
      </c>
      <c r="AC16" s="42"/>
    </row>
    <row r="17" spans="1:29" s="8" customFormat="1" ht="56.25" hidden="1" x14ac:dyDescent="0.3">
      <c r="A17" s="1" t="s">
        <v>17</v>
      </c>
      <c r="B17" s="101" t="s">
        <v>63</v>
      </c>
      <c r="C17" s="17"/>
      <c r="D17" s="2">
        <f>SUM(D18:D20)</f>
        <v>3871938</v>
      </c>
      <c r="E17" s="2">
        <f t="shared" ref="E17:W17" si="13">SUM(E18:E20)</f>
        <v>12007394</v>
      </c>
      <c r="F17" s="2">
        <f t="shared" si="13"/>
        <v>29570743</v>
      </c>
      <c r="G17" s="2">
        <f t="shared" si="13"/>
        <v>11788588</v>
      </c>
      <c r="H17" s="2">
        <f t="shared" si="13"/>
        <v>13505848</v>
      </c>
      <c r="I17" s="2">
        <f t="shared" si="13"/>
        <v>0</v>
      </c>
      <c r="J17" s="2">
        <f t="shared" si="13"/>
        <v>0</v>
      </c>
      <c r="K17" s="2">
        <f t="shared" si="13"/>
        <v>15694430</v>
      </c>
      <c r="L17" s="2">
        <f>SUM(L18:L20)</f>
        <v>51579280</v>
      </c>
      <c r="M17" s="2">
        <f>SUM(M18:M20)</f>
        <v>0</v>
      </c>
      <c r="N17" s="2">
        <f>SUM(N18:N20)</f>
        <v>0</v>
      </c>
      <c r="O17" s="2">
        <f>SUM(O18:O20)</f>
        <v>51579280</v>
      </c>
      <c r="P17" s="2">
        <f t="shared" si="13"/>
        <v>17322649.18</v>
      </c>
      <c r="Q17" s="2">
        <f t="shared" si="13"/>
        <v>0</v>
      </c>
      <c r="R17" s="2">
        <f t="shared" si="13"/>
        <v>0</v>
      </c>
      <c r="S17" s="2">
        <f t="shared" si="13"/>
        <v>17322649.18</v>
      </c>
      <c r="T17" s="2">
        <f t="shared" si="13"/>
        <v>17322649.18</v>
      </c>
      <c r="U17" s="2">
        <f t="shared" si="13"/>
        <v>0</v>
      </c>
      <c r="V17" s="2">
        <f t="shared" si="13"/>
        <v>0</v>
      </c>
      <c r="W17" s="2">
        <f t="shared" si="13"/>
        <v>17322649.18</v>
      </c>
      <c r="X17" s="2">
        <f t="shared" si="10"/>
        <v>33.584511416212095</v>
      </c>
      <c r="Y17" s="32"/>
      <c r="Z17" s="32">
        <v>0</v>
      </c>
      <c r="AA17" s="2">
        <f t="shared" si="11"/>
        <v>33.584511416212095</v>
      </c>
      <c r="AB17" s="32" t="e">
        <f t="shared" si="9"/>
        <v>#DIV/0!</v>
      </c>
      <c r="AC17" s="38"/>
    </row>
    <row r="18" spans="1:29" s="7" customFormat="1" ht="37.5" hidden="1" x14ac:dyDescent="0.3">
      <c r="A18" s="96" t="s">
        <v>44</v>
      </c>
      <c r="B18" s="95" t="s">
        <v>212</v>
      </c>
      <c r="C18" s="34" t="s">
        <v>4</v>
      </c>
      <c r="D18" s="31">
        <v>1371300</v>
      </c>
      <c r="E18" s="31">
        <v>5256950</v>
      </c>
      <c r="F18" s="31">
        <v>14753704</v>
      </c>
      <c r="G18" s="31">
        <v>7656950</v>
      </c>
      <c r="H18" s="31">
        <v>11005211</v>
      </c>
      <c r="I18" s="31">
        <v>0</v>
      </c>
      <c r="J18" s="31">
        <v>0</v>
      </c>
      <c r="K18" s="31">
        <v>6541348</v>
      </c>
      <c r="L18" s="32">
        <f>M18+O18</f>
        <v>34296823</v>
      </c>
      <c r="M18" s="32">
        <v>0</v>
      </c>
      <c r="N18" s="32">
        <v>0</v>
      </c>
      <c r="O18" s="32">
        <v>34296823</v>
      </c>
      <c r="P18" s="32">
        <f t="shared" ref="P18:P19" si="14">Q18+R18+S18</f>
        <v>4270983.87</v>
      </c>
      <c r="Q18" s="32">
        <v>0</v>
      </c>
      <c r="R18" s="32">
        <v>0</v>
      </c>
      <c r="S18" s="32">
        <f>W18</f>
        <v>4270983.87</v>
      </c>
      <c r="T18" s="32">
        <f>U18+W18</f>
        <v>4270983.87</v>
      </c>
      <c r="U18" s="32">
        <v>0</v>
      </c>
      <c r="V18" s="32">
        <v>0</v>
      </c>
      <c r="W18" s="32">
        <v>4270983.87</v>
      </c>
      <c r="X18" s="32">
        <f t="shared" si="10"/>
        <v>12.453001463138436</v>
      </c>
      <c r="Y18" s="32"/>
      <c r="Z18" s="32">
        <v>0</v>
      </c>
      <c r="AA18" s="32">
        <f t="shared" si="11"/>
        <v>12.453001463138436</v>
      </c>
      <c r="AB18" s="32" t="e">
        <f t="shared" si="9"/>
        <v>#DIV/0!</v>
      </c>
      <c r="AC18" s="42"/>
    </row>
    <row r="19" spans="1:29" s="7" customFormat="1" ht="37.5" hidden="1" x14ac:dyDescent="0.3">
      <c r="A19" s="92" t="s">
        <v>45</v>
      </c>
      <c r="B19" s="47" t="s">
        <v>194</v>
      </c>
      <c r="C19" s="34" t="s">
        <v>4</v>
      </c>
      <c r="D19" s="31">
        <v>2500638</v>
      </c>
      <c r="E19" s="31">
        <v>4750444</v>
      </c>
      <c r="F19" s="31">
        <v>11186039</v>
      </c>
      <c r="G19" s="31">
        <v>2500638</v>
      </c>
      <c r="H19" s="31">
        <v>2500637</v>
      </c>
      <c r="I19" s="31">
        <v>0</v>
      </c>
      <c r="J19" s="31">
        <v>0</v>
      </c>
      <c r="K19" s="31">
        <v>7153082</v>
      </c>
      <c r="L19" s="32">
        <f>M19+O19</f>
        <v>13651457</v>
      </c>
      <c r="M19" s="32">
        <v>0</v>
      </c>
      <c r="N19" s="32">
        <v>0</v>
      </c>
      <c r="O19" s="32">
        <v>13651457</v>
      </c>
      <c r="P19" s="32">
        <f t="shared" si="14"/>
        <v>12267086.93</v>
      </c>
      <c r="Q19" s="32">
        <v>0</v>
      </c>
      <c r="R19" s="32">
        <v>0</v>
      </c>
      <c r="S19" s="32">
        <f t="shared" ref="S19:S20" si="15">W19</f>
        <v>12267086.93</v>
      </c>
      <c r="T19" s="32">
        <f t="shared" ref="T19:T20" si="16">U19+W19</f>
        <v>12267086.93</v>
      </c>
      <c r="U19" s="32">
        <v>0</v>
      </c>
      <c r="V19" s="32">
        <v>0</v>
      </c>
      <c r="W19" s="32">
        <v>12267086.93</v>
      </c>
      <c r="X19" s="32">
        <f t="shared" si="10"/>
        <v>89.859177155962172</v>
      </c>
      <c r="Y19" s="32"/>
      <c r="Z19" s="32">
        <v>0</v>
      </c>
      <c r="AA19" s="32">
        <f t="shared" si="11"/>
        <v>89.859177155962172</v>
      </c>
      <c r="AB19" s="32" t="e">
        <f t="shared" si="9"/>
        <v>#DIV/0!</v>
      </c>
      <c r="AC19" s="42"/>
    </row>
    <row r="20" spans="1:29" s="7" customFormat="1" hidden="1" x14ac:dyDescent="0.3">
      <c r="A20" s="92" t="s">
        <v>220</v>
      </c>
      <c r="B20" s="47" t="s">
        <v>221</v>
      </c>
      <c r="C20" s="34" t="s">
        <v>4</v>
      </c>
      <c r="D20" s="31">
        <v>0</v>
      </c>
      <c r="E20" s="31">
        <v>2000000</v>
      </c>
      <c r="F20" s="31">
        <v>3631000</v>
      </c>
      <c r="G20" s="31">
        <v>1631000</v>
      </c>
      <c r="H20" s="31">
        <v>0</v>
      </c>
      <c r="I20" s="31">
        <v>0</v>
      </c>
      <c r="J20" s="31">
        <v>0</v>
      </c>
      <c r="K20" s="31">
        <v>2000000</v>
      </c>
      <c r="L20" s="32">
        <f>M20+O20</f>
        <v>3631000</v>
      </c>
      <c r="M20" s="32">
        <v>0</v>
      </c>
      <c r="N20" s="32">
        <v>0</v>
      </c>
      <c r="O20" s="32">
        <v>3631000</v>
      </c>
      <c r="P20" s="32">
        <f>Q20+R20+S20</f>
        <v>784578.38</v>
      </c>
      <c r="Q20" s="32">
        <v>0</v>
      </c>
      <c r="R20" s="32">
        <v>0</v>
      </c>
      <c r="S20" s="32">
        <f t="shared" si="15"/>
        <v>784578.38</v>
      </c>
      <c r="T20" s="32">
        <f t="shared" si="16"/>
        <v>784578.38</v>
      </c>
      <c r="U20" s="32">
        <v>0</v>
      </c>
      <c r="V20" s="32">
        <v>0</v>
      </c>
      <c r="W20" s="32">
        <v>784578.38</v>
      </c>
      <c r="X20" s="32">
        <f t="shared" si="10"/>
        <v>21.607776920958415</v>
      </c>
      <c r="Y20" s="32"/>
      <c r="Z20" s="32">
        <v>0</v>
      </c>
      <c r="AA20" s="32">
        <f t="shared" si="11"/>
        <v>21.607776920958415</v>
      </c>
      <c r="AB20" s="32" t="e">
        <f t="shared" si="9"/>
        <v>#DIV/0!</v>
      </c>
      <c r="AC20" s="42"/>
    </row>
    <row r="21" spans="1:29" s="8" customFormat="1" ht="56.25" x14ac:dyDescent="0.3">
      <c r="A21" s="1" t="s">
        <v>18</v>
      </c>
      <c r="B21" s="101" t="s">
        <v>66</v>
      </c>
      <c r="C21" s="17"/>
      <c r="D21" s="2">
        <f t="shared" ref="D21:W21" si="17">SUM(D22:D25)</f>
        <v>3849999</v>
      </c>
      <c r="E21" s="2">
        <f t="shared" si="17"/>
        <v>1825000</v>
      </c>
      <c r="F21" s="2">
        <f t="shared" si="17"/>
        <v>7070076</v>
      </c>
      <c r="G21" s="2">
        <f t="shared" si="17"/>
        <v>1175000</v>
      </c>
      <c r="H21" s="2">
        <f t="shared" si="17"/>
        <v>450000</v>
      </c>
      <c r="I21" s="2">
        <f t="shared" si="17"/>
        <v>0</v>
      </c>
      <c r="J21" s="2">
        <f t="shared" si="17"/>
        <v>0</v>
      </c>
      <c r="K21" s="2">
        <f t="shared" si="17"/>
        <v>5764999</v>
      </c>
      <c r="L21" s="2">
        <f t="shared" si="17"/>
        <v>7723741</v>
      </c>
      <c r="M21" s="2">
        <f t="shared" si="17"/>
        <v>0</v>
      </c>
      <c r="N21" s="2">
        <f t="shared" si="17"/>
        <v>0</v>
      </c>
      <c r="O21" s="2">
        <f t="shared" si="17"/>
        <v>7723741</v>
      </c>
      <c r="P21" s="2">
        <f t="shared" si="17"/>
        <v>6782740.2000000002</v>
      </c>
      <c r="Q21" s="2">
        <f t="shared" si="17"/>
        <v>0</v>
      </c>
      <c r="R21" s="2">
        <f t="shared" si="17"/>
        <v>0</v>
      </c>
      <c r="S21" s="2">
        <f t="shared" si="17"/>
        <v>6782740.2000000002</v>
      </c>
      <c r="T21" s="2">
        <f t="shared" si="17"/>
        <v>6782740.2000000002</v>
      </c>
      <c r="U21" s="2">
        <f t="shared" si="17"/>
        <v>0</v>
      </c>
      <c r="V21" s="2">
        <f t="shared" si="17"/>
        <v>0</v>
      </c>
      <c r="W21" s="2">
        <f t="shared" si="17"/>
        <v>6782740.2000000002</v>
      </c>
      <c r="X21" s="2">
        <f t="shared" si="10"/>
        <v>87.816774280753336</v>
      </c>
      <c r="Y21" s="2"/>
      <c r="Z21" s="2">
        <v>0</v>
      </c>
      <c r="AA21" s="2">
        <f t="shared" si="11"/>
        <v>87.816774280753336</v>
      </c>
      <c r="AB21" s="32" t="e">
        <f t="shared" si="9"/>
        <v>#DIV/0!</v>
      </c>
      <c r="AC21" s="38"/>
    </row>
    <row r="22" spans="1:29" s="7" customFormat="1" x14ac:dyDescent="0.3">
      <c r="A22" s="119" t="s">
        <v>65</v>
      </c>
      <c r="B22" s="118" t="s">
        <v>222</v>
      </c>
      <c r="C22" s="34" t="s">
        <v>4</v>
      </c>
      <c r="D22" s="31">
        <v>1989999</v>
      </c>
      <c r="E22" s="31">
        <v>0</v>
      </c>
      <c r="F22" s="31">
        <v>2576596</v>
      </c>
      <c r="G22" s="31">
        <v>800000</v>
      </c>
      <c r="H22" s="31">
        <v>450000</v>
      </c>
      <c r="I22" s="31">
        <v>0</v>
      </c>
      <c r="J22" s="31">
        <v>0</v>
      </c>
      <c r="K22" s="31">
        <v>1989999</v>
      </c>
      <c r="L22" s="32">
        <f t="shared" ref="L22:L25" si="18">M22+O22</f>
        <v>3026596</v>
      </c>
      <c r="M22" s="32">
        <v>0</v>
      </c>
      <c r="N22" s="32">
        <v>0</v>
      </c>
      <c r="O22" s="32">
        <v>3026596</v>
      </c>
      <c r="P22" s="32">
        <f t="shared" ref="P22:P24" si="19">Q22+R22+S22</f>
        <v>2086595.36</v>
      </c>
      <c r="Q22" s="32">
        <v>0</v>
      </c>
      <c r="R22" s="32">
        <v>0</v>
      </c>
      <c r="S22" s="32">
        <f t="shared" ref="S22:S50" si="20">W22</f>
        <v>2086595.36</v>
      </c>
      <c r="T22" s="32">
        <f>U22+W22</f>
        <v>2086595.36</v>
      </c>
      <c r="U22" s="32">
        <v>0</v>
      </c>
      <c r="V22" s="32">
        <v>0</v>
      </c>
      <c r="W22" s="32">
        <v>2086595.36</v>
      </c>
      <c r="X22" s="32">
        <f t="shared" si="10"/>
        <v>68.941984989076843</v>
      </c>
      <c r="Y22" s="32"/>
      <c r="Z22" s="32">
        <v>0</v>
      </c>
      <c r="AA22" s="32">
        <f t="shared" si="11"/>
        <v>68.941984989076843</v>
      </c>
      <c r="AB22" s="32" t="e">
        <f t="shared" si="9"/>
        <v>#DIV/0!</v>
      </c>
      <c r="AC22" s="39"/>
    </row>
    <row r="23" spans="1:29" s="7" customFormat="1" x14ac:dyDescent="0.3">
      <c r="A23" s="119"/>
      <c r="B23" s="118"/>
      <c r="C23" s="34" t="s">
        <v>8</v>
      </c>
      <c r="D23" s="31">
        <v>150000</v>
      </c>
      <c r="E23" s="31">
        <v>425000</v>
      </c>
      <c r="F23" s="31">
        <v>700000</v>
      </c>
      <c r="G23" s="31">
        <v>125000</v>
      </c>
      <c r="H23" s="31">
        <v>0</v>
      </c>
      <c r="I23" s="31">
        <v>0</v>
      </c>
      <c r="J23" s="31">
        <v>0</v>
      </c>
      <c r="K23" s="31">
        <v>575000</v>
      </c>
      <c r="L23" s="32">
        <f t="shared" si="18"/>
        <v>700000</v>
      </c>
      <c r="M23" s="32">
        <v>0</v>
      </c>
      <c r="N23" s="32">
        <v>0</v>
      </c>
      <c r="O23" s="32">
        <v>700000</v>
      </c>
      <c r="P23" s="32">
        <f t="shared" si="19"/>
        <v>698999.84</v>
      </c>
      <c r="Q23" s="32">
        <v>0</v>
      </c>
      <c r="R23" s="32">
        <v>0</v>
      </c>
      <c r="S23" s="32">
        <f t="shared" si="20"/>
        <v>698999.84</v>
      </c>
      <c r="T23" s="32">
        <f t="shared" ref="T23:T25" si="21">U23+W23</f>
        <v>698999.84</v>
      </c>
      <c r="U23" s="32">
        <v>0</v>
      </c>
      <c r="V23" s="32">
        <v>0</v>
      </c>
      <c r="W23" s="32">
        <v>698999.84</v>
      </c>
      <c r="X23" s="32">
        <f t="shared" si="10"/>
        <v>99.857119999999995</v>
      </c>
      <c r="Y23" s="32"/>
      <c r="Z23" s="32">
        <v>0</v>
      </c>
      <c r="AA23" s="32">
        <f t="shared" si="11"/>
        <v>99.857119999999995</v>
      </c>
      <c r="AB23" s="32" t="e">
        <f t="shared" si="9"/>
        <v>#DIV/0!</v>
      </c>
      <c r="AC23" s="42"/>
    </row>
    <row r="24" spans="1:29" s="7" customFormat="1" x14ac:dyDescent="0.3">
      <c r="A24" s="119"/>
      <c r="B24" s="118"/>
      <c r="C24" s="34" t="s">
        <v>29</v>
      </c>
      <c r="D24" s="31">
        <v>0</v>
      </c>
      <c r="E24" s="31">
        <v>150000</v>
      </c>
      <c r="F24" s="31">
        <v>400000</v>
      </c>
      <c r="G24" s="31">
        <v>250000</v>
      </c>
      <c r="H24" s="31">
        <v>0</v>
      </c>
      <c r="I24" s="31">
        <v>0</v>
      </c>
      <c r="J24" s="31">
        <v>0</v>
      </c>
      <c r="K24" s="31">
        <v>150000</v>
      </c>
      <c r="L24" s="32">
        <f t="shared" si="18"/>
        <v>400000</v>
      </c>
      <c r="M24" s="32">
        <v>0</v>
      </c>
      <c r="N24" s="32">
        <v>0</v>
      </c>
      <c r="O24" s="32">
        <v>400000</v>
      </c>
      <c r="P24" s="32">
        <f t="shared" si="19"/>
        <v>400000</v>
      </c>
      <c r="Q24" s="32">
        <v>0</v>
      </c>
      <c r="R24" s="32">
        <v>0</v>
      </c>
      <c r="S24" s="32">
        <f t="shared" si="20"/>
        <v>400000</v>
      </c>
      <c r="T24" s="32">
        <f t="shared" si="21"/>
        <v>400000</v>
      </c>
      <c r="U24" s="32">
        <v>0</v>
      </c>
      <c r="V24" s="32">
        <v>0</v>
      </c>
      <c r="W24" s="32">
        <v>400000</v>
      </c>
      <c r="X24" s="32">
        <f t="shared" si="10"/>
        <v>100</v>
      </c>
      <c r="Y24" s="32"/>
      <c r="Z24" s="32">
        <v>0</v>
      </c>
      <c r="AA24" s="32">
        <f t="shared" si="11"/>
        <v>100</v>
      </c>
      <c r="AB24" s="32" t="e">
        <f t="shared" si="9"/>
        <v>#DIV/0!</v>
      </c>
      <c r="AC24" s="42"/>
    </row>
    <row r="25" spans="1:29" s="7" customFormat="1" ht="59.25" customHeight="1" x14ac:dyDescent="0.3">
      <c r="A25" s="119"/>
      <c r="B25" s="118"/>
      <c r="C25" s="34" t="s">
        <v>7</v>
      </c>
      <c r="D25" s="31">
        <v>1710000</v>
      </c>
      <c r="E25" s="31">
        <v>1250000</v>
      </c>
      <c r="F25" s="31">
        <v>3393480</v>
      </c>
      <c r="G25" s="31">
        <v>0</v>
      </c>
      <c r="H25" s="31">
        <v>0</v>
      </c>
      <c r="I25" s="31">
        <v>0</v>
      </c>
      <c r="J25" s="31">
        <v>0</v>
      </c>
      <c r="K25" s="31">
        <v>3050000</v>
      </c>
      <c r="L25" s="32">
        <f t="shared" si="18"/>
        <v>3597145</v>
      </c>
      <c r="M25" s="32">
        <v>0</v>
      </c>
      <c r="N25" s="32">
        <v>0</v>
      </c>
      <c r="O25" s="32">
        <v>3597145</v>
      </c>
      <c r="P25" s="32">
        <f>Q25+R25+S25</f>
        <v>3597145</v>
      </c>
      <c r="Q25" s="32">
        <v>0</v>
      </c>
      <c r="R25" s="32">
        <v>0</v>
      </c>
      <c r="S25" s="32">
        <f t="shared" si="20"/>
        <v>3597145</v>
      </c>
      <c r="T25" s="32">
        <f t="shared" si="21"/>
        <v>3597145</v>
      </c>
      <c r="U25" s="32">
        <v>0</v>
      </c>
      <c r="V25" s="32">
        <v>0</v>
      </c>
      <c r="W25" s="32">
        <v>3597145</v>
      </c>
      <c r="X25" s="32">
        <f t="shared" si="10"/>
        <v>100</v>
      </c>
      <c r="Y25" s="32"/>
      <c r="Z25" s="32">
        <v>0</v>
      </c>
      <c r="AA25" s="32">
        <f t="shared" si="11"/>
        <v>100</v>
      </c>
      <c r="AB25" s="32" t="e">
        <f t="shared" si="9"/>
        <v>#DIV/0!</v>
      </c>
      <c r="AC25" s="39"/>
    </row>
    <row r="26" spans="1:29" s="7" customFormat="1" ht="37.5" hidden="1" x14ac:dyDescent="0.3">
      <c r="A26" s="1" t="s">
        <v>19</v>
      </c>
      <c r="B26" s="101" t="s">
        <v>64</v>
      </c>
      <c r="C26" s="17"/>
      <c r="D26" s="30">
        <f>SUM(D28:D28)</f>
        <v>590000</v>
      </c>
      <c r="E26" s="30">
        <f>SUM(E28:E28)</f>
        <v>890000</v>
      </c>
      <c r="F26" s="30">
        <f t="shared" ref="F26:W26" si="22">SUM(F27:F28)</f>
        <v>216912032</v>
      </c>
      <c r="G26" s="30">
        <f t="shared" si="22"/>
        <v>880000</v>
      </c>
      <c r="H26" s="30">
        <f t="shared" si="22"/>
        <v>1249332</v>
      </c>
      <c r="I26" s="30">
        <f t="shared" si="22"/>
        <v>0</v>
      </c>
      <c r="J26" s="30">
        <f t="shared" si="22"/>
        <v>0</v>
      </c>
      <c r="K26" s="30">
        <f t="shared" si="22"/>
        <v>1443200</v>
      </c>
      <c r="L26" s="30">
        <f t="shared" si="22"/>
        <v>413584790</v>
      </c>
      <c r="M26" s="30">
        <f t="shared" si="22"/>
        <v>39274300</v>
      </c>
      <c r="N26" s="30">
        <f t="shared" si="22"/>
        <v>0</v>
      </c>
      <c r="O26" s="30">
        <f t="shared" si="22"/>
        <v>374310490</v>
      </c>
      <c r="P26" s="30">
        <f t="shared" si="22"/>
        <v>291048985.35000002</v>
      </c>
      <c r="Q26" s="30">
        <f t="shared" si="22"/>
        <v>39274300</v>
      </c>
      <c r="R26" s="30">
        <f t="shared" si="22"/>
        <v>0</v>
      </c>
      <c r="S26" s="30">
        <f t="shared" si="22"/>
        <v>251774685.34999999</v>
      </c>
      <c r="T26" s="30">
        <f t="shared" si="22"/>
        <v>291048985.35000002</v>
      </c>
      <c r="U26" s="30">
        <f t="shared" si="22"/>
        <v>39274300</v>
      </c>
      <c r="V26" s="30">
        <f t="shared" si="22"/>
        <v>0</v>
      </c>
      <c r="W26" s="30">
        <f t="shared" si="22"/>
        <v>251774685.34999999</v>
      </c>
      <c r="X26" s="2">
        <f t="shared" si="10"/>
        <v>70.372265225227466</v>
      </c>
      <c r="Y26" s="2">
        <f>U26/M26*100</f>
        <v>100</v>
      </c>
      <c r="Z26" s="2">
        <v>0</v>
      </c>
      <c r="AA26" s="2">
        <f t="shared" si="11"/>
        <v>67.263593213751506</v>
      </c>
      <c r="AB26" s="2">
        <f t="shared" si="9"/>
        <v>100</v>
      </c>
      <c r="AC26" s="39"/>
    </row>
    <row r="27" spans="1:29" s="7" customFormat="1" ht="37.5" hidden="1" x14ac:dyDescent="0.3">
      <c r="A27" s="96" t="s">
        <v>67</v>
      </c>
      <c r="B27" s="95" t="s">
        <v>403</v>
      </c>
      <c r="C27" s="34" t="s">
        <v>4</v>
      </c>
      <c r="D27" s="30"/>
      <c r="E27" s="30"/>
      <c r="F27" s="31">
        <v>94590962</v>
      </c>
      <c r="G27" s="31"/>
      <c r="H27" s="31"/>
      <c r="I27" s="31"/>
      <c r="J27" s="31"/>
      <c r="K27" s="31"/>
      <c r="L27" s="32">
        <f>SUM(M27:O27)</f>
        <v>129523894</v>
      </c>
      <c r="M27" s="31">
        <v>0</v>
      </c>
      <c r="N27" s="31">
        <v>0</v>
      </c>
      <c r="O27" s="31">
        <v>129523894</v>
      </c>
      <c r="P27" s="32">
        <f t="shared" ref="P27:P28" si="23">Q27+R27+S27</f>
        <v>97343937.430000007</v>
      </c>
      <c r="Q27" s="31">
        <v>0</v>
      </c>
      <c r="R27" s="31">
        <v>0</v>
      </c>
      <c r="S27" s="31">
        <f>W27</f>
        <v>97343937.430000007</v>
      </c>
      <c r="T27" s="32">
        <f>SUM(U27:W27)</f>
        <v>97343937.430000007</v>
      </c>
      <c r="U27" s="31">
        <v>0</v>
      </c>
      <c r="V27" s="31">
        <v>0</v>
      </c>
      <c r="W27" s="31">
        <v>97343937.430000007</v>
      </c>
      <c r="X27" s="32">
        <f t="shared" si="10"/>
        <v>75.155196793265034</v>
      </c>
      <c r="Y27" s="32"/>
      <c r="Z27" s="32">
        <v>0</v>
      </c>
      <c r="AA27" s="32">
        <f t="shared" si="11"/>
        <v>75.155196793265034</v>
      </c>
      <c r="AB27" s="32" t="e">
        <f t="shared" si="9"/>
        <v>#DIV/0!</v>
      </c>
      <c r="AC27" s="39"/>
    </row>
    <row r="28" spans="1:29" s="7" customFormat="1" hidden="1" x14ac:dyDescent="0.3">
      <c r="A28" s="96" t="s">
        <v>68</v>
      </c>
      <c r="B28" s="95" t="s">
        <v>404</v>
      </c>
      <c r="C28" s="34" t="s">
        <v>4</v>
      </c>
      <c r="D28" s="31">
        <v>590000</v>
      </c>
      <c r="E28" s="31">
        <v>890000</v>
      </c>
      <c r="F28" s="31">
        <v>122321070</v>
      </c>
      <c r="G28" s="31">
        <v>880000</v>
      </c>
      <c r="H28" s="31">
        <v>1249332</v>
      </c>
      <c r="I28" s="31">
        <v>0</v>
      </c>
      <c r="J28" s="31">
        <v>0</v>
      </c>
      <c r="K28" s="31">
        <v>1443200</v>
      </c>
      <c r="L28" s="32">
        <f>SUM(M28:O28)</f>
        <v>284060896</v>
      </c>
      <c r="M28" s="32">
        <v>39274300</v>
      </c>
      <c r="N28" s="32">
        <v>0</v>
      </c>
      <c r="O28" s="32">
        <v>244786596</v>
      </c>
      <c r="P28" s="32">
        <f t="shared" si="23"/>
        <v>193705047.91999999</v>
      </c>
      <c r="Q28" s="32">
        <v>39274300</v>
      </c>
      <c r="R28" s="32">
        <v>0</v>
      </c>
      <c r="S28" s="32">
        <f t="shared" si="20"/>
        <v>154430747.91999999</v>
      </c>
      <c r="T28" s="32">
        <f>SUM(U28:W28)</f>
        <v>193705047.91999999</v>
      </c>
      <c r="U28" s="32">
        <v>39274300</v>
      </c>
      <c r="V28" s="32">
        <v>0</v>
      </c>
      <c r="W28" s="32">
        <v>154430747.91999999</v>
      </c>
      <c r="X28" s="32">
        <f t="shared" si="10"/>
        <v>68.191381019934539</v>
      </c>
      <c r="Y28" s="32">
        <f>U28/M28*100</f>
        <v>100</v>
      </c>
      <c r="Z28" s="32">
        <v>0</v>
      </c>
      <c r="AA28" s="32">
        <f t="shared" si="11"/>
        <v>63.087910222012312</v>
      </c>
      <c r="AB28" s="32">
        <f t="shared" si="9"/>
        <v>100</v>
      </c>
      <c r="AC28" s="42"/>
    </row>
    <row r="29" spans="1:29" s="7" customFormat="1" ht="37.5" hidden="1" x14ac:dyDescent="0.3">
      <c r="A29" s="1" t="s">
        <v>20</v>
      </c>
      <c r="B29" s="101" t="s">
        <v>69</v>
      </c>
      <c r="C29" s="17"/>
      <c r="D29" s="2">
        <f t="shared" ref="D29:W29" si="24">SUM(D30:D32)</f>
        <v>50147554</v>
      </c>
      <c r="E29" s="2">
        <f t="shared" si="24"/>
        <v>52183347</v>
      </c>
      <c r="F29" s="2">
        <f t="shared" si="24"/>
        <v>154356745</v>
      </c>
      <c r="G29" s="2">
        <f t="shared" si="24"/>
        <v>45711263</v>
      </c>
      <c r="H29" s="2">
        <f t="shared" si="24"/>
        <v>48405367</v>
      </c>
      <c r="I29" s="2">
        <f t="shared" si="24"/>
        <v>0</v>
      </c>
      <c r="J29" s="2">
        <f t="shared" si="24"/>
        <v>0</v>
      </c>
      <c r="K29" s="2">
        <f t="shared" si="24"/>
        <v>104177070</v>
      </c>
      <c r="L29" s="2">
        <f>SUM(L30:L32)</f>
        <v>201092382</v>
      </c>
      <c r="M29" s="2">
        <f>SUM(M30:M32)</f>
        <v>0</v>
      </c>
      <c r="N29" s="2">
        <f>SUM(N30:N32)</f>
        <v>0</v>
      </c>
      <c r="O29" s="2">
        <f>SUM(O30:O32)</f>
        <v>201092382</v>
      </c>
      <c r="P29" s="2">
        <f t="shared" si="24"/>
        <v>170529823.99000001</v>
      </c>
      <c r="Q29" s="2">
        <f t="shared" si="24"/>
        <v>0</v>
      </c>
      <c r="R29" s="2">
        <f t="shared" si="24"/>
        <v>0</v>
      </c>
      <c r="S29" s="2">
        <f t="shared" si="24"/>
        <v>170529823.99000001</v>
      </c>
      <c r="T29" s="2">
        <f t="shared" si="24"/>
        <v>170529823.99000001</v>
      </c>
      <c r="U29" s="2">
        <f t="shared" si="24"/>
        <v>0</v>
      </c>
      <c r="V29" s="2">
        <f t="shared" si="24"/>
        <v>0</v>
      </c>
      <c r="W29" s="2">
        <f t="shared" si="24"/>
        <v>170529823.99000001</v>
      </c>
      <c r="X29" s="2">
        <f t="shared" si="10"/>
        <v>84.80173256389196</v>
      </c>
      <c r="Y29" s="2"/>
      <c r="Z29" s="2">
        <v>0</v>
      </c>
      <c r="AA29" s="2">
        <f t="shared" si="11"/>
        <v>84.80173256389196</v>
      </c>
      <c r="AB29" s="2"/>
      <c r="AC29" s="39"/>
    </row>
    <row r="30" spans="1:29" s="7" customFormat="1" ht="56.25" hidden="1" x14ac:dyDescent="0.3">
      <c r="A30" s="96" t="s">
        <v>70</v>
      </c>
      <c r="B30" s="95" t="s">
        <v>72</v>
      </c>
      <c r="C30" s="34" t="s">
        <v>4</v>
      </c>
      <c r="D30" s="31">
        <v>31322202</v>
      </c>
      <c r="E30" s="31">
        <v>39099048</v>
      </c>
      <c r="F30" s="31">
        <v>108819968</v>
      </c>
      <c r="G30" s="31">
        <v>35340468</v>
      </c>
      <c r="H30" s="31">
        <v>33225213</v>
      </c>
      <c r="I30" s="31">
        <v>0</v>
      </c>
      <c r="J30" s="31">
        <v>0</v>
      </c>
      <c r="K30" s="31">
        <v>71838584</v>
      </c>
      <c r="L30" s="32">
        <f t="shared" ref="L30:L32" si="25">M30+O30</f>
        <v>141849782</v>
      </c>
      <c r="M30" s="32">
        <v>0</v>
      </c>
      <c r="N30" s="32">
        <v>0</v>
      </c>
      <c r="O30" s="32">
        <v>141849782</v>
      </c>
      <c r="P30" s="32">
        <f t="shared" ref="P30:P31" si="26">Q30+R30+S30</f>
        <v>119279998.87</v>
      </c>
      <c r="Q30" s="32">
        <v>0</v>
      </c>
      <c r="R30" s="32">
        <v>0</v>
      </c>
      <c r="S30" s="32">
        <f t="shared" si="20"/>
        <v>119279998.87</v>
      </c>
      <c r="T30" s="32">
        <f>U30+W30</f>
        <v>119279998.87</v>
      </c>
      <c r="U30" s="32">
        <v>0</v>
      </c>
      <c r="V30" s="32">
        <v>0</v>
      </c>
      <c r="W30" s="32">
        <v>119279998.87</v>
      </c>
      <c r="X30" s="32">
        <f t="shared" si="10"/>
        <v>84.088954659091414</v>
      </c>
      <c r="Y30" s="32"/>
      <c r="Z30" s="32">
        <v>0</v>
      </c>
      <c r="AA30" s="32">
        <f t="shared" si="11"/>
        <v>84.088954659091414</v>
      </c>
      <c r="AB30" s="32"/>
      <c r="AC30" s="39"/>
    </row>
    <row r="31" spans="1:29" s="7" customFormat="1" ht="37.5" hidden="1" x14ac:dyDescent="0.3">
      <c r="A31" s="96" t="s">
        <v>71</v>
      </c>
      <c r="B31" s="95" t="s">
        <v>297</v>
      </c>
      <c r="C31" s="34" t="s">
        <v>4</v>
      </c>
      <c r="D31" s="31">
        <v>145000</v>
      </c>
      <c r="E31" s="31"/>
      <c r="F31" s="31">
        <v>383000</v>
      </c>
      <c r="G31" s="31"/>
      <c r="H31" s="31"/>
      <c r="I31" s="31">
        <v>0</v>
      </c>
      <c r="J31" s="31">
        <v>0</v>
      </c>
      <c r="K31" s="31">
        <v>32095486</v>
      </c>
      <c r="L31" s="32">
        <f t="shared" si="25"/>
        <v>1927000</v>
      </c>
      <c r="M31" s="32">
        <v>0</v>
      </c>
      <c r="N31" s="32">
        <v>0</v>
      </c>
      <c r="O31" s="32">
        <v>1927000</v>
      </c>
      <c r="P31" s="32">
        <f t="shared" si="26"/>
        <v>348800</v>
      </c>
      <c r="Q31" s="32">
        <v>0</v>
      </c>
      <c r="R31" s="32">
        <v>0</v>
      </c>
      <c r="S31" s="32">
        <f t="shared" si="20"/>
        <v>348800</v>
      </c>
      <c r="T31" s="32">
        <f>U31+W31</f>
        <v>348800</v>
      </c>
      <c r="U31" s="32">
        <v>0</v>
      </c>
      <c r="V31" s="32">
        <v>0</v>
      </c>
      <c r="W31" s="32">
        <v>348800</v>
      </c>
      <c r="X31" s="32">
        <f t="shared" si="10"/>
        <v>18.100674623767514</v>
      </c>
      <c r="Y31" s="32"/>
      <c r="Z31" s="32">
        <v>0</v>
      </c>
      <c r="AA31" s="32">
        <f t="shared" si="11"/>
        <v>18.100674623767514</v>
      </c>
      <c r="AB31" s="32"/>
      <c r="AC31" s="39"/>
    </row>
    <row r="32" spans="1:29" s="7" customFormat="1" ht="37.5" hidden="1" x14ac:dyDescent="0.3">
      <c r="A32" s="96" t="s">
        <v>338</v>
      </c>
      <c r="B32" s="95" t="s">
        <v>73</v>
      </c>
      <c r="C32" s="34" t="s">
        <v>4</v>
      </c>
      <c r="D32" s="31">
        <v>18680352</v>
      </c>
      <c r="E32" s="31">
        <v>13084299</v>
      </c>
      <c r="F32" s="31">
        <v>45153777</v>
      </c>
      <c r="G32" s="31">
        <v>10370795</v>
      </c>
      <c r="H32" s="31">
        <v>15180154</v>
      </c>
      <c r="I32" s="31">
        <v>0</v>
      </c>
      <c r="J32" s="31">
        <v>0</v>
      </c>
      <c r="K32" s="31">
        <v>243000</v>
      </c>
      <c r="L32" s="32">
        <f t="shared" si="25"/>
        <v>57315600</v>
      </c>
      <c r="M32" s="32">
        <v>0</v>
      </c>
      <c r="N32" s="32">
        <v>0</v>
      </c>
      <c r="O32" s="32">
        <v>57315600</v>
      </c>
      <c r="P32" s="32">
        <f>Q32+R32+S32</f>
        <v>50901025.119999997</v>
      </c>
      <c r="Q32" s="32">
        <v>0</v>
      </c>
      <c r="R32" s="32">
        <v>0</v>
      </c>
      <c r="S32" s="32">
        <f t="shared" si="20"/>
        <v>50901025.119999997</v>
      </c>
      <c r="T32" s="32">
        <f t="shared" ref="T32" si="27">U32+W32</f>
        <v>50901025.119999997</v>
      </c>
      <c r="U32" s="32">
        <v>0</v>
      </c>
      <c r="V32" s="32">
        <v>0</v>
      </c>
      <c r="W32" s="32">
        <v>50901025.119999997</v>
      </c>
      <c r="X32" s="32">
        <f t="shared" si="10"/>
        <v>88.80832638932506</v>
      </c>
      <c r="Y32" s="32"/>
      <c r="Z32" s="32">
        <v>0</v>
      </c>
      <c r="AA32" s="32">
        <f t="shared" si="11"/>
        <v>88.80832638932506</v>
      </c>
      <c r="AB32" s="32"/>
      <c r="AC32" s="39"/>
    </row>
    <row r="33" spans="1:29" s="7" customFormat="1" ht="67.5" hidden="1" customHeight="1" x14ac:dyDescent="0.3">
      <c r="A33" s="1" t="s">
        <v>46</v>
      </c>
      <c r="B33" s="116" t="s">
        <v>35</v>
      </c>
      <c r="C33" s="116"/>
      <c r="D33" s="3">
        <f t="shared" ref="D33:K33" si="28">D34+D36</f>
        <v>65558060</v>
      </c>
      <c r="E33" s="3">
        <f t="shared" si="28"/>
        <v>104386000</v>
      </c>
      <c r="F33" s="3">
        <f t="shared" si="28"/>
        <v>351363281</v>
      </c>
      <c r="G33" s="3">
        <f t="shared" si="28"/>
        <v>139118796</v>
      </c>
      <c r="H33" s="3">
        <f t="shared" si="28"/>
        <v>114268431</v>
      </c>
      <c r="I33" s="3">
        <f t="shared" si="28"/>
        <v>5838600</v>
      </c>
      <c r="J33" s="3">
        <f t="shared" si="28"/>
        <v>0</v>
      </c>
      <c r="K33" s="3">
        <f t="shared" si="28"/>
        <v>167498460</v>
      </c>
      <c r="L33" s="3">
        <f>L34+L36</f>
        <v>569410114</v>
      </c>
      <c r="M33" s="3">
        <f>M34+M36</f>
        <v>155903500</v>
      </c>
      <c r="N33" s="3">
        <f>N34+N36</f>
        <v>0</v>
      </c>
      <c r="O33" s="3">
        <f>O34+O36</f>
        <v>413506614</v>
      </c>
      <c r="P33" s="3">
        <f>P34+P36</f>
        <v>337254269.97000003</v>
      </c>
      <c r="Q33" s="3">
        <f t="shared" ref="Q33:R33" si="29">Q34+Q36</f>
        <v>19640165.850000001</v>
      </c>
      <c r="R33" s="3">
        <f t="shared" si="29"/>
        <v>0</v>
      </c>
      <c r="S33" s="2">
        <f t="shared" si="20"/>
        <v>317614104.12</v>
      </c>
      <c r="T33" s="3">
        <f t="shared" ref="T33:W33" si="30">T34+T36</f>
        <v>332623931.44</v>
      </c>
      <c r="U33" s="3">
        <f t="shared" si="30"/>
        <v>15009827.32</v>
      </c>
      <c r="V33" s="3">
        <f t="shared" si="30"/>
        <v>0</v>
      </c>
      <c r="W33" s="3">
        <f t="shared" si="30"/>
        <v>317614104.12</v>
      </c>
      <c r="X33" s="2">
        <f t="shared" si="10"/>
        <v>58.415529205018657</v>
      </c>
      <c r="Y33" s="2">
        <f>U33/M33*100</f>
        <v>9.6276397386845076</v>
      </c>
      <c r="Z33" s="32">
        <v>0</v>
      </c>
      <c r="AA33" s="2">
        <f t="shared" si="11"/>
        <v>76.80992113949597</v>
      </c>
      <c r="AB33" s="2">
        <f t="shared" si="9"/>
        <v>76.424137324685574</v>
      </c>
      <c r="AC33" s="39"/>
    </row>
    <row r="34" spans="1:29" s="8" customFormat="1" hidden="1" x14ac:dyDescent="0.3">
      <c r="A34" s="1" t="s">
        <v>21</v>
      </c>
      <c r="B34" s="101" t="s">
        <v>74</v>
      </c>
      <c r="C34" s="17"/>
      <c r="D34" s="2">
        <f>D35</f>
        <v>33240560</v>
      </c>
      <c r="E34" s="2">
        <f t="shared" ref="E34:K34" si="31">E35</f>
        <v>49860850</v>
      </c>
      <c r="F34" s="2">
        <f t="shared" si="31"/>
        <v>145483617</v>
      </c>
      <c r="G34" s="2">
        <f t="shared" si="31"/>
        <v>49860840</v>
      </c>
      <c r="H34" s="2">
        <f t="shared" si="31"/>
        <v>18289750</v>
      </c>
      <c r="I34" s="2">
        <f t="shared" si="31"/>
        <v>0</v>
      </c>
      <c r="J34" s="2">
        <f t="shared" si="31"/>
        <v>0</v>
      </c>
      <c r="K34" s="2">
        <f t="shared" si="31"/>
        <v>86494410</v>
      </c>
      <c r="L34" s="2">
        <f>L35</f>
        <v>182340805</v>
      </c>
      <c r="M34" s="2">
        <f>M35</f>
        <v>0</v>
      </c>
      <c r="N34" s="2">
        <f>N35</f>
        <v>0</v>
      </c>
      <c r="O34" s="2">
        <f>O35</f>
        <v>182340805</v>
      </c>
      <c r="P34" s="2">
        <f t="shared" ref="P34:R34" si="32">P35</f>
        <v>151828700</v>
      </c>
      <c r="Q34" s="2">
        <f t="shared" si="32"/>
        <v>0</v>
      </c>
      <c r="R34" s="2">
        <f t="shared" si="32"/>
        <v>0</v>
      </c>
      <c r="S34" s="2">
        <f t="shared" si="20"/>
        <v>151828700</v>
      </c>
      <c r="T34" s="2">
        <f t="shared" ref="T34:W34" si="33">T35</f>
        <v>151828700</v>
      </c>
      <c r="U34" s="2">
        <f t="shared" si="33"/>
        <v>0</v>
      </c>
      <c r="V34" s="2">
        <f t="shared" si="33"/>
        <v>0</v>
      </c>
      <c r="W34" s="2">
        <f t="shared" si="33"/>
        <v>151828700</v>
      </c>
      <c r="X34" s="2">
        <f t="shared" si="10"/>
        <v>83.26644165029326</v>
      </c>
      <c r="Y34" s="2"/>
      <c r="Z34" s="32">
        <v>0</v>
      </c>
      <c r="AA34" s="2">
        <f t="shared" si="11"/>
        <v>83.26644165029326</v>
      </c>
      <c r="AB34" s="2"/>
      <c r="AC34" s="38"/>
    </row>
    <row r="35" spans="1:29" s="7" customFormat="1" ht="37.5" hidden="1" x14ac:dyDescent="0.3">
      <c r="A35" s="96" t="s">
        <v>47</v>
      </c>
      <c r="B35" s="95" t="s">
        <v>75</v>
      </c>
      <c r="C35" s="34" t="s">
        <v>4</v>
      </c>
      <c r="D35" s="31">
        <v>33240560</v>
      </c>
      <c r="E35" s="31">
        <v>49860850</v>
      </c>
      <c r="F35" s="31">
        <v>145483617</v>
      </c>
      <c r="G35" s="31">
        <v>49860840</v>
      </c>
      <c r="H35" s="31">
        <v>18289750</v>
      </c>
      <c r="I35" s="31">
        <v>0</v>
      </c>
      <c r="J35" s="31">
        <v>0</v>
      </c>
      <c r="K35" s="31">
        <v>86494410</v>
      </c>
      <c r="L35" s="32">
        <f>M35+O35</f>
        <v>182340805</v>
      </c>
      <c r="M35" s="32">
        <v>0</v>
      </c>
      <c r="N35" s="32">
        <v>0</v>
      </c>
      <c r="O35" s="32">
        <v>182340805</v>
      </c>
      <c r="P35" s="32">
        <f t="shared" ref="P35:P50" si="34">Q35+R35+S35</f>
        <v>151828700</v>
      </c>
      <c r="Q35" s="32">
        <v>0</v>
      </c>
      <c r="R35" s="32">
        <v>0</v>
      </c>
      <c r="S35" s="32">
        <f t="shared" si="20"/>
        <v>151828700</v>
      </c>
      <c r="T35" s="32">
        <f>U35+W35</f>
        <v>151828700</v>
      </c>
      <c r="U35" s="32">
        <v>0</v>
      </c>
      <c r="V35" s="32">
        <v>0</v>
      </c>
      <c r="W35" s="32">
        <v>151828700</v>
      </c>
      <c r="X35" s="32">
        <f t="shared" si="10"/>
        <v>83.26644165029326</v>
      </c>
      <c r="Y35" s="32"/>
      <c r="Z35" s="32">
        <v>0</v>
      </c>
      <c r="AA35" s="32">
        <f t="shared" si="11"/>
        <v>83.26644165029326</v>
      </c>
      <c r="AB35" s="32"/>
      <c r="AC35" s="39"/>
    </row>
    <row r="36" spans="1:29" s="8" customFormat="1" hidden="1" x14ac:dyDescent="0.3">
      <c r="A36" s="1" t="s">
        <v>22</v>
      </c>
      <c r="B36" s="101" t="s">
        <v>76</v>
      </c>
      <c r="C36" s="17"/>
      <c r="D36" s="2">
        <f t="shared" ref="D36:W36" si="35">SUM(D37:D50)</f>
        <v>32317500</v>
      </c>
      <c r="E36" s="2">
        <f t="shared" si="35"/>
        <v>54525150</v>
      </c>
      <c r="F36" s="2">
        <f t="shared" si="35"/>
        <v>205879664</v>
      </c>
      <c r="G36" s="2">
        <f t="shared" si="35"/>
        <v>89257956</v>
      </c>
      <c r="H36" s="2">
        <f t="shared" si="35"/>
        <v>95978681</v>
      </c>
      <c r="I36" s="2">
        <f t="shared" si="35"/>
        <v>5838600</v>
      </c>
      <c r="J36" s="2">
        <f t="shared" si="35"/>
        <v>0</v>
      </c>
      <c r="K36" s="2">
        <f t="shared" si="35"/>
        <v>81004050</v>
      </c>
      <c r="L36" s="2">
        <f t="shared" si="35"/>
        <v>387069309</v>
      </c>
      <c r="M36" s="2">
        <f t="shared" si="35"/>
        <v>155903500</v>
      </c>
      <c r="N36" s="2">
        <f t="shared" si="35"/>
        <v>0</v>
      </c>
      <c r="O36" s="2">
        <f t="shared" si="35"/>
        <v>231165809</v>
      </c>
      <c r="P36" s="2">
        <f t="shared" si="35"/>
        <v>185425569.97</v>
      </c>
      <c r="Q36" s="2">
        <f t="shared" si="35"/>
        <v>19640165.850000001</v>
      </c>
      <c r="R36" s="2">
        <f t="shared" si="35"/>
        <v>0</v>
      </c>
      <c r="S36" s="2">
        <f t="shared" si="35"/>
        <v>165785404.12</v>
      </c>
      <c r="T36" s="2">
        <f t="shared" si="35"/>
        <v>180795231.44</v>
      </c>
      <c r="U36" s="2">
        <f t="shared" si="35"/>
        <v>15009827.32</v>
      </c>
      <c r="V36" s="2">
        <f t="shared" si="35"/>
        <v>0</v>
      </c>
      <c r="W36" s="2">
        <f t="shared" si="35"/>
        <v>165785404.12</v>
      </c>
      <c r="X36" s="2">
        <f t="shared" si="10"/>
        <v>46.708748856138321</v>
      </c>
      <c r="Y36" s="2">
        <f t="shared" ref="Y36:Y49" si="36">U36/M36*100</f>
        <v>9.6276397386845076</v>
      </c>
      <c r="Z36" s="32">
        <v>0</v>
      </c>
      <c r="AA36" s="2">
        <f t="shared" si="11"/>
        <v>71.717095550233395</v>
      </c>
      <c r="AB36" s="2">
        <f t="shared" si="9"/>
        <v>76.424137324685574</v>
      </c>
      <c r="AC36" s="38"/>
    </row>
    <row r="37" spans="1:29" s="7" customFormat="1" ht="93.75" hidden="1" x14ac:dyDescent="0.3">
      <c r="A37" s="96" t="s">
        <v>198</v>
      </c>
      <c r="B37" s="95" t="s">
        <v>424</v>
      </c>
      <c r="C37" s="34" t="s">
        <v>4</v>
      </c>
      <c r="D37" s="31">
        <v>0</v>
      </c>
      <c r="E37" s="31">
        <v>0</v>
      </c>
      <c r="F37" s="31">
        <v>10516550</v>
      </c>
      <c r="G37" s="31">
        <f>9990722+525828</f>
        <v>10516550</v>
      </c>
      <c r="H37" s="31">
        <v>0</v>
      </c>
      <c r="I37" s="31">
        <v>0</v>
      </c>
      <c r="J37" s="31">
        <v>0</v>
      </c>
      <c r="K37" s="31">
        <v>0</v>
      </c>
      <c r="L37" s="32">
        <f t="shared" ref="L37:L50" si="37">M37+O37</f>
        <v>10516550</v>
      </c>
      <c r="M37" s="32">
        <v>9990722</v>
      </c>
      <c r="N37" s="32">
        <v>0</v>
      </c>
      <c r="O37" s="32">
        <v>525828</v>
      </c>
      <c r="P37" s="32">
        <f t="shared" si="34"/>
        <v>10439280.18</v>
      </c>
      <c r="Q37" s="32">
        <v>9990722</v>
      </c>
      <c r="R37" s="32">
        <v>0</v>
      </c>
      <c r="S37" s="32">
        <f t="shared" si="20"/>
        <v>448558.18</v>
      </c>
      <c r="T37" s="32">
        <f>U37+W37</f>
        <v>8971163.5800000001</v>
      </c>
      <c r="U37" s="32">
        <v>8522605.4000000004</v>
      </c>
      <c r="V37" s="32">
        <v>0</v>
      </c>
      <c r="W37" s="32">
        <v>448558.18</v>
      </c>
      <c r="X37" s="32">
        <f t="shared" si="10"/>
        <v>85.305195905501336</v>
      </c>
      <c r="Y37" s="32">
        <f t="shared" si="36"/>
        <v>85.305200164712829</v>
      </c>
      <c r="Z37" s="32">
        <v>0</v>
      </c>
      <c r="AA37" s="32">
        <f t="shared" si="11"/>
        <v>85.305114980563985</v>
      </c>
      <c r="AB37" s="32">
        <f t="shared" si="9"/>
        <v>85.305200164712829</v>
      </c>
      <c r="AC37" s="39"/>
    </row>
    <row r="38" spans="1:29" s="7" customFormat="1" ht="112.5" hidden="1" x14ac:dyDescent="0.3">
      <c r="A38" s="96" t="s">
        <v>111</v>
      </c>
      <c r="B38" s="95" t="s">
        <v>376</v>
      </c>
      <c r="C38" s="34" t="s">
        <v>4</v>
      </c>
      <c r="D38" s="31">
        <v>0</v>
      </c>
      <c r="E38" s="31">
        <v>0</v>
      </c>
      <c r="F38" s="31">
        <v>6831556</v>
      </c>
      <c r="G38" s="31">
        <f>6489978+341578</f>
        <v>6831556</v>
      </c>
      <c r="H38" s="31">
        <v>0</v>
      </c>
      <c r="I38" s="31">
        <v>0</v>
      </c>
      <c r="J38" s="31">
        <v>0</v>
      </c>
      <c r="K38" s="31">
        <v>0</v>
      </c>
      <c r="L38" s="32">
        <f t="shared" si="37"/>
        <v>6831556</v>
      </c>
      <c r="M38" s="32">
        <v>6489978</v>
      </c>
      <c r="N38" s="32">
        <v>0</v>
      </c>
      <c r="O38" s="32">
        <v>341578</v>
      </c>
      <c r="P38" s="32">
        <f t="shared" si="34"/>
        <v>6831410.7400000002</v>
      </c>
      <c r="Q38" s="32">
        <v>6489978</v>
      </c>
      <c r="R38" s="32">
        <v>0</v>
      </c>
      <c r="S38" s="32">
        <f t="shared" si="20"/>
        <v>341432.74</v>
      </c>
      <c r="T38" s="32">
        <f t="shared" ref="T38:T50" si="38">U38+W38</f>
        <v>6828654.6600000001</v>
      </c>
      <c r="U38" s="32">
        <v>6487221.9199999999</v>
      </c>
      <c r="V38" s="32">
        <v>0</v>
      </c>
      <c r="W38" s="32">
        <v>341432.74</v>
      </c>
      <c r="X38" s="32">
        <f t="shared" si="10"/>
        <v>99.957530319593374</v>
      </c>
      <c r="Y38" s="32">
        <f t="shared" si="36"/>
        <v>99.957533292100536</v>
      </c>
      <c r="Z38" s="32">
        <v>0</v>
      </c>
      <c r="AA38" s="32">
        <f t="shared" si="11"/>
        <v>99.957473841992169</v>
      </c>
      <c r="AB38" s="32">
        <f t="shared" si="9"/>
        <v>99.957533292100536</v>
      </c>
      <c r="AC38" s="39"/>
    </row>
    <row r="39" spans="1:29" s="7" customFormat="1" ht="56.25" hidden="1" x14ac:dyDescent="0.3">
      <c r="A39" s="96" t="s">
        <v>112</v>
      </c>
      <c r="B39" s="95" t="s">
        <v>195</v>
      </c>
      <c r="C39" s="34" t="s">
        <v>3</v>
      </c>
      <c r="D39" s="31">
        <v>0</v>
      </c>
      <c r="E39" s="31">
        <v>0</v>
      </c>
      <c r="F39" s="31">
        <v>126775</v>
      </c>
      <c r="G39" s="31">
        <f>10187500+536200</f>
        <v>10723700</v>
      </c>
      <c r="H39" s="31">
        <f>2546900+134000</f>
        <v>2680900</v>
      </c>
      <c r="I39" s="31">
        <v>0</v>
      </c>
      <c r="J39" s="31">
        <v>0</v>
      </c>
      <c r="K39" s="31">
        <v>0</v>
      </c>
      <c r="L39" s="32">
        <f t="shared" si="37"/>
        <v>13553546</v>
      </c>
      <c r="M39" s="32">
        <v>12734400</v>
      </c>
      <c r="N39" s="32">
        <v>0</v>
      </c>
      <c r="O39" s="32">
        <v>819146</v>
      </c>
      <c r="P39" s="32">
        <f t="shared" si="34"/>
        <v>3308411.85</v>
      </c>
      <c r="Q39" s="32">
        <v>3159465.85</v>
      </c>
      <c r="R39" s="32">
        <v>0</v>
      </c>
      <c r="S39" s="32">
        <f t="shared" si="20"/>
        <v>148946</v>
      </c>
      <c r="T39" s="32">
        <f t="shared" si="38"/>
        <v>148946</v>
      </c>
      <c r="U39" s="32">
        <v>0</v>
      </c>
      <c r="V39" s="32">
        <v>0</v>
      </c>
      <c r="W39" s="32">
        <v>148946</v>
      </c>
      <c r="X39" s="32">
        <f t="shared" si="10"/>
        <v>1.0989448812878932</v>
      </c>
      <c r="Y39" s="32">
        <f t="shared" si="36"/>
        <v>0</v>
      </c>
      <c r="Z39" s="32">
        <v>0</v>
      </c>
      <c r="AA39" s="32">
        <f t="shared" si="11"/>
        <v>18.183083357545542</v>
      </c>
      <c r="AB39" s="32">
        <f t="shared" si="9"/>
        <v>0</v>
      </c>
      <c r="AC39" s="42"/>
    </row>
    <row r="40" spans="1:29" s="7" customFormat="1" ht="93.75" hidden="1" x14ac:dyDescent="0.3">
      <c r="A40" s="96" t="s">
        <v>113</v>
      </c>
      <c r="B40" s="95" t="s">
        <v>192</v>
      </c>
      <c r="C40" s="34" t="s">
        <v>3</v>
      </c>
      <c r="D40" s="31">
        <v>0</v>
      </c>
      <c r="E40" s="31">
        <f>5838600+307300</f>
        <v>6145900</v>
      </c>
      <c r="F40" s="31">
        <v>6145900</v>
      </c>
      <c r="G40" s="31">
        <f>17515700+921900</f>
        <v>18437600</v>
      </c>
      <c r="H40" s="31">
        <f>35031400+1843700</f>
        <v>36875100</v>
      </c>
      <c r="I40" s="31">
        <v>5838600</v>
      </c>
      <c r="J40" s="31">
        <v>0</v>
      </c>
      <c r="K40" s="31">
        <v>307300</v>
      </c>
      <c r="L40" s="32">
        <f t="shared" si="37"/>
        <v>61645647</v>
      </c>
      <c r="M40" s="32">
        <v>58385700</v>
      </c>
      <c r="N40" s="32">
        <v>0</v>
      </c>
      <c r="O40" s="32">
        <v>3259947</v>
      </c>
      <c r="P40" s="32">
        <f t="shared" si="34"/>
        <v>0</v>
      </c>
      <c r="Q40" s="32">
        <v>0</v>
      </c>
      <c r="R40" s="32">
        <v>0</v>
      </c>
      <c r="S40" s="32">
        <f t="shared" si="20"/>
        <v>0</v>
      </c>
      <c r="T40" s="32">
        <f t="shared" si="38"/>
        <v>0</v>
      </c>
      <c r="U40" s="32">
        <v>0</v>
      </c>
      <c r="V40" s="32">
        <v>0</v>
      </c>
      <c r="W40" s="32">
        <v>0</v>
      </c>
      <c r="X40" s="32">
        <f t="shared" si="10"/>
        <v>0</v>
      </c>
      <c r="Y40" s="32">
        <f t="shared" si="36"/>
        <v>0</v>
      </c>
      <c r="Z40" s="32">
        <v>0</v>
      </c>
      <c r="AA40" s="32">
        <f t="shared" si="11"/>
        <v>0</v>
      </c>
      <c r="AB40" s="32"/>
      <c r="AC40" s="42" t="s">
        <v>434</v>
      </c>
    </row>
    <row r="41" spans="1:29" s="7" customFormat="1" ht="56.25" hidden="1" x14ac:dyDescent="0.3">
      <c r="A41" s="96" t="s">
        <v>199</v>
      </c>
      <c r="B41" s="95" t="s">
        <v>77</v>
      </c>
      <c r="C41" s="34" t="s">
        <v>3</v>
      </c>
      <c r="D41" s="31">
        <v>0</v>
      </c>
      <c r="E41" s="31">
        <v>0</v>
      </c>
      <c r="F41" s="31">
        <v>0</v>
      </c>
      <c r="G41" s="31">
        <f>5921600+311700</f>
        <v>6233300</v>
      </c>
      <c r="H41" s="31">
        <f>13817000+727200</f>
        <v>14544200</v>
      </c>
      <c r="I41" s="31">
        <v>0</v>
      </c>
      <c r="J41" s="31">
        <v>0</v>
      </c>
      <c r="K41" s="31">
        <v>0</v>
      </c>
      <c r="L41" s="32">
        <f t="shared" si="37"/>
        <v>20777500</v>
      </c>
      <c r="M41" s="32">
        <v>19738600</v>
      </c>
      <c r="N41" s="32">
        <v>0</v>
      </c>
      <c r="O41" s="32">
        <v>1038900</v>
      </c>
      <c r="P41" s="32">
        <f t="shared" si="34"/>
        <v>0</v>
      </c>
      <c r="Q41" s="32">
        <v>0</v>
      </c>
      <c r="R41" s="32">
        <v>0</v>
      </c>
      <c r="S41" s="32">
        <f t="shared" si="20"/>
        <v>0</v>
      </c>
      <c r="T41" s="32">
        <f t="shared" si="38"/>
        <v>0</v>
      </c>
      <c r="U41" s="32">
        <v>0</v>
      </c>
      <c r="V41" s="32">
        <v>0</v>
      </c>
      <c r="W41" s="32">
        <v>0</v>
      </c>
      <c r="X41" s="32">
        <f t="shared" si="10"/>
        <v>0</v>
      </c>
      <c r="Y41" s="32">
        <f t="shared" si="36"/>
        <v>0</v>
      </c>
      <c r="Z41" s="32">
        <v>0</v>
      </c>
      <c r="AA41" s="32">
        <f t="shared" si="11"/>
        <v>0</v>
      </c>
      <c r="AB41" s="32"/>
      <c r="AC41" s="42" t="s">
        <v>434</v>
      </c>
    </row>
    <row r="42" spans="1:29" s="7" customFormat="1" ht="37.5" hidden="1" x14ac:dyDescent="0.3">
      <c r="A42" s="96" t="s">
        <v>200</v>
      </c>
      <c r="B42" s="95" t="s">
        <v>57</v>
      </c>
      <c r="C42" s="34" t="s">
        <v>4</v>
      </c>
      <c r="D42" s="31">
        <v>136000</v>
      </c>
      <c r="E42" s="31">
        <v>107000</v>
      </c>
      <c r="F42" s="31">
        <v>356000</v>
      </c>
      <c r="G42" s="31">
        <v>113000</v>
      </c>
      <c r="H42" s="31">
        <v>169100</v>
      </c>
      <c r="I42" s="31">
        <v>0</v>
      </c>
      <c r="J42" s="31">
        <v>0</v>
      </c>
      <c r="K42" s="31">
        <v>243000</v>
      </c>
      <c r="L42" s="32">
        <f t="shared" si="37"/>
        <v>525100</v>
      </c>
      <c r="M42" s="32">
        <v>0</v>
      </c>
      <c r="N42" s="32">
        <v>0</v>
      </c>
      <c r="O42" s="32">
        <v>525100</v>
      </c>
      <c r="P42" s="32">
        <f t="shared" si="34"/>
        <v>301903.17</v>
      </c>
      <c r="Q42" s="32">
        <v>0</v>
      </c>
      <c r="R42" s="32">
        <v>0</v>
      </c>
      <c r="S42" s="32">
        <f t="shared" si="20"/>
        <v>301903.17</v>
      </c>
      <c r="T42" s="32">
        <f t="shared" si="38"/>
        <v>301903.17</v>
      </c>
      <c r="U42" s="32">
        <v>0</v>
      </c>
      <c r="V42" s="32">
        <v>0</v>
      </c>
      <c r="W42" s="32">
        <v>301903.17</v>
      </c>
      <c r="X42" s="32">
        <f t="shared" si="10"/>
        <v>57.494414397257664</v>
      </c>
      <c r="Y42" s="32"/>
      <c r="Z42" s="32">
        <v>0</v>
      </c>
      <c r="AA42" s="32">
        <f t="shared" si="11"/>
        <v>57.494414397257664</v>
      </c>
      <c r="AB42" s="32" t="e">
        <f t="shared" si="9"/>
        <v>#DIV/0!</v>
      </c>
      <c r="AC42" s="42" t="s">
        <v>434</v>
      </c>
    </row>
    <row r="43" spans="1:29" s="7" customFormat="1" ht="37.5" hidden="1" x14ac:dyDescent="0.3">
      <c r="A43" s="96" t="s">
        <v>114</v>
      </c>
      <c r="B43" s="95" t="s">
        <v>197</v>
      </c>
      <c r="C43" s="34" t="s">
        <v>4</v>
      </c>
      <c r="D43" s="31">
        <v>2181500</v>
      </c>
      <c r="E43" s="31">
        <v>3272250</v>
      </c>
      <c r="F43" s="31">
        <v>3181500</v>
      </c>
      <c r="G43" s="31">
        <v>3272250</v>
      </c>
      <c r="H43" s="31">
        <v>1710000</v>
      </c>
      <c r="I43" s="31">
        <v>0</v>
      </c>
      <c r="J43" s="31">
        <v>0</v>
      </c>
      <c r="K43" s="31">
        <v>5453750</v>
      </c>
      <c r="L43" s="32">
        <f t="shared" si="37"/>
        <v>3314814</v>
      </c>
      <c r="M43" s="32">
        <v>0</v>
      </c>
      <c r="N43" s="32">
        <v>0</v>
      </c>
      <c r="O43" s="32">
        <v>3314814</v>
      </c>
      <c r="P43" s="32">
        <f t="shared" si="34"/>
        <v>1814824.76</v>
      </c>
      <c r="Q43" s="32">
        <v>0</v>
      </c>
      <c r="R43" s="32">
        <v>0</v>
      </c>
      <c r="S43" s="32">
        <f t="shared" si="20"/>
        <v>1814824.76</v>
      </c>
      <c r="T43" s="32">
        <f t="shared" si="38"/>
        <v>1814824.76</v>
      </c>
      <c r="U43" s="32">
        <v>0</v>
      </c>
      <c r="V43" s="32">
        <v>0</v>
      </c>
      <c r="W43" s="32">
        <v>1814824.76</v>
      </c>
      <c r="X43" s="32">
        <f t="shared" si="10"/>
        <v>54.748916832135983</v>
      </c>
      <c r="Y43" s="32"/>
      <c r="Z43" s="32">
        <v>0</v>
      </c>
      <c r="AA43" s="32">
        <f t="shared" si="11"/>
        <v>54.748916832135983</v>
      </c>
      <c r="AB43" s="32" t="e">
        <f t="shared" si="9"/>
        <v>#DIV/0!</v>
      </c>
      <c r="AC43" s="42" t="s">
        <v>434</v>
      </c>
    </row>
    <row r="44" spans="1:29" s="7" customFormat="1" ht="37.5" hidden="1" x14ac:dyDescent="0.3">
      <c r="A44" s="96" t="s">
        <v>115</v>
      </c>
      <c r="B44" s="95" t="s">
        <v>358</v>
      </c>
      <c r="C44" s="34" t="s">
        <v>4</v>
      </c>
      <c r="D44" s="31"/>
      <c r="E44" s="31"/>
      <c r="F44" s="31">
        <v>6285797</v>
      </c>
      <c r="G44" s="31"/>
      <c r="H44" s="31"/>
      <c r="I44" s="31">
        <v>0</v>
      </c>
      <c r="J44" s="31">
        <v>0</v>
      </c>
      <c r="K44" s="31">
        <v>0</v>
      </c>
      <c r="L44" s="32">
        <f t="shared" si="37"/>
        <v>6285797</v>
      </c>
      <c r="M44" s="32">
        <v>0</v>
      </c>
      <c r="N44" s="32">
        <v>0</v>
      </c>
      <c r="O44" s="32">
        <v>6285797</v>
      </c>
      <c r="P44" s="32">
        <f t="shared" si="34"/>
        <v>6254368.0099999998</v>
      </c>
      <c r="Q44" s="32">
        <v>0</v>
      </c>
      <c r="R44" s="32">
        <v>0</v>
      </c>
      <c r="S44" s="32">
        <f t="shared" si="20"/>
        <v>6254368.0099999998</v>
      </c>
      <c r="T44" s="32">
        <f t="shared" si="38"/>
        <v>6254368.0099999998</v>
      </c>
      <c r="U44" s="32">
        <v>0</v>
      </c>
      <c r="V44" s="32">
        <v>0</v>
      </c>
      <c r="W44" s="32">
        <v>6254368.0099999998</v>
      </c>
      <c r="X44" s="32">
        <f t="shared" si="10"/>
        <v>99.499999920455579</v>
      </c>
      <c r="Y44" s="32"/>
      <c r="Z44" s="32">
        <v>0</v>
      </c>
      <c r="AA44" s="32">
        <f t="shared" si="11"/>
        <v>99.499999920455579</v>
      </c>
      <c r="AB44" s="32" t="e">
        <f t="shared" si="9"/>
        <v>#DIV/0!</v>
      </c>
      <c r="AC44" s="42" t="s">
        <v>434</v>
      </c>
    </row>
    <row r="45" spans="1:29" s="7" customFormat="1" ht="37.5" hidden="1" x14ac:dyDescent="0.3">
      <c r="A45" s="96" t="s">
        <v>362</v>
      </c>
      <c r="B45" s="95" t="s">
        <v>359</v>
      </c>
      <c r="C45" s="34" t="s">
        <v>4</v>
      </c>
      <c r="D45" s="31"/>
      <c r="E45" s="31"/>
      <c r="F45" s="31">
        <v>12681558</v>
      </c>
      <c r="G45" s="31"/>
      <c r="H45" s="31"/>
      <c r="I45" s="31">
        <v>0</v>
      </c>
      <c r="J45" s="31">
        <v>0</v>
      </c>
      <c r="K45" s="31">
        <v>0</v>
      </c>
      <c r="L45" s="32">
        <f t="shared" si="37"/>
        <v>12745284</v>
      </c>
      <c r="M45" s="32">
        <v>0</v>
      </c>
      <c r="N45" s="32">
        <v>0</v>
      </c>
      <c r="O45" s="32">
        <v>12745284</v>
      </c>
      <c r="P45" s="32">
        <f t="shared" si="34"/>
        <v>12681557.58</v>
      </c>
      <c r="Q45" s="32">
        <v>0</v>
      </c>
      <c r="R45" s="32">
        <v>0</v>
      </c>
      <c r="S45" s="32">
        <f t="shared" si="20"/>
        <v>12681557.58</v>
      </c>
      <c r="T45" s="32">
        <f t="shared" si="38"/>
        <v>12681557.58</v>
      </c>
      <c r="U45" s="32">
        <v>0</v>
      </c>
      <c r="V45" s="32">
        <v>0</v>
      </c>
      <c r="W45" s="32">
        <v>12681557.58</v>
      </c>
      <c r="X45" s="32">
        <f t="shared" si="10"/>
        <v>99.5</v>
      </c>
      <c r="Y45" s="32"/>
      <c r="Z45" s="32">
        <v>0</v>
      </c>
      <c r="AA45" s="32">
        <f t="shared" si="11"/>
        <v>99.5</v>
      </c>
      <c r="AB45" s="32" t="e">
        <f t="shared" si="9"/>
        <v>#DIV/0!</v>
      </c>
      <c r="AC45" s="42" t="s">
        <v>434</v>
      </c>
    </row>
    <row r="46" spans="1:29" s="7" customFormat="1" ht="37.5" hidden="1" x14ac:dyDescent="0.3">
      <c r="A46" s="96" t="s">
        <v>363</v>
      </c>
      <c r="B46" s="95" t="s">
        <v>360</v>
      </c>
      <c r="C46" s="34" t="s">
        <v>4</v>
      </c>
      <c r="D46" s="31"/>
      <c r="E46" s="31"/>
      <c r="F46" s="31">
        <v>9412768</v>
      </c>
      <c r="G46" s="31"/>
      <c r="H46" s="31"/>
      <c r="I46" s="31">
        <v>0</v>
      </c>
      <c r="J46" s="31">
        <v>0</v>
      </c>
      <c r="K46" s="31">
        <v>0</v>
      </c>
      <c r="L46" s="32">
        <f t="shared" si="37"/>
        <v>9412768</v>
      </c>
      <c r="M46" s="32">
        <v>0</v>
      </c>
      <c r="N46" s="32">
        <v>0</v>
      </c>
      <c r="O46" s="32">
        <v>9412768</v>
      </c>
      <c r="P46" s="32">
        <f t="shared" si="34"/>
        <v>9318640.3200000003</v>
      </c>
      <c r="Q46" s="32">
        <v>0</v>
      </c>
      <c r="R46" s="32">
        <v>0</v>
      </c>
      <c r="S46" s="32">
        <f t="shared" si="20"/>
        <v>9318640.3200000003</v>
      </c>
      <c r="T46" s="32">
        <f t="shared" si="38"/>
        <v>9318640.3200000003</v>
      </c>
      <c r="U46" s="32">
        <v>0</v>
      </c>
      <c r="V46" s="32">
        <v>0</v>
      </c>
      <c r="W46" s="32">
        <v>9318640.3200000003</v>
      </c>
      <c r="X46" s="32">
        <f t="shared" si="10"/>
        <v>99</v>
      </c>
      <c r="Y46" s="32"/>
      <c r="Z46" s="32">
        <v>0</v>
      </c>
      <c r="AA46" s="32">
        <f t="shared" si="11"/>
        <v>99</v>
      </c>
      <c r="AB46" s="32" t="e">
        <f t="shared" si="9"/>
        <v>#DIV/0!</v>
      </c>
      <c r="AC46" s="42" t="s">
        <v>434</v>
      </c>
    </row>
    <row r="47" spans="1:29" s="7" customFormat="1" ht="37.5" hidden="1" x14ac:dyDescent="0.3">
      <c r="A47" s="96" t="s">
        <v>364</v>
      </c>
      <c r="B47" s="95" t="s">
        <v>361</v>
      </c>
      <c r="C47" s="34" t="s">
        <v>4</v>
      </c>
      <c r="D47" s="31"/>
      <c r="E47" s="31"/>
      <c r="F47" s="31">
        <v>20044760</v>
      </c>
      <c r="G47" s="31"/>
      <c r="H47" s="31"/>
      <c r="I47" s="31">
        <v>0</v>
      </c>
      <c r="J47" s="31">
        <v>0</v>
      </c>
      <c r="K47" s="31">
        <v>0</v>
      </c>
      <c r="L47" s="32">
        <f t="shared" si="37"/>
        <v>20044760</v>
      </c>
      <c r="M47" s="32">
        <v>0</v>
      </c>
      <c r="N47" s="32">
        <v>0</v>
      </c>
      <c r="O47" s="32">
        <v>20044760</v>
      </c>
      <c r="P47" s="32">
        <f t="shared" si="34"/>
        <v>19431024.600000001</v>
      </c>
      <c r="Q47" s="32">
        <v>0</v>
      </c>
      <c r="R47" s="32">
        <v>0</v>
      </c>
      <c r="S47" s="32">
        <f t="shared" si="20"/>
        <v>19431024.600000001</v>
      </c>
      <c r="T47" s="32">
        <f t="shared" si="38"/>
        <v>19431024.600000001</v>
      </c>
      <c r="U47" s="32">
        <v>0</v>
      </c>
      <c r="V47" s="32">
        <v>0</v>
      </c>
      <c r="W47" s="32">
        <v>19431024.600000001</v>
      </c>
      <c r="X47" s="32">
        <f t="shared" si="10"/>
        <v>96.938175363536416</v>
      </c>
      <c r="Y47" s="32"/>
      <c r="Z47" s="32">
        <v>0</v>
      </c>
      <c r="AA47" s="32">
        <f t="shared" si="11"/>
        <v>96.938175363536416</v>
      </c>
      <c r="AB47" s="32" t="e">
        <f t="shared" si="9"/>
        <v>#DIV/0!</v>
      </c>
      <c r="AC47" s="42" t="s">
        <v>434</v>
      </c>
    </row>
    <row r="48" spans="1:29" s="7" customFormat="1" ht="37.5" hidden="1" x14ac:dyDescent="0.3">
      <c r="A48" s="96" t="s">
        <v>365</v>
      </c>
      <c r="B48" s="95" t="s">
        <v>377</v>
      </c>
      <c r="C48" s="34" t="s">
        <v>4</v>
      </c>
      <c r="D48" s="31"/>
      <c r="E48" s="31"/>
      <c r="F48" s="31">
        <v>1000000</v>
      </c>
      <c r="G48" s="31"/>
      <c r="H48" s="31"/>
      <c r="I48" s="31">
        <v>0</v>
      </c>
      <c r="J48" s="31">
        <v>0</v>
      </c>
      <c r="K48" s="31">
        <v>0</v>
      </c>
      <c r="L48" s="32">
        <f t="shared" si="37"/>
        <v>1000000</v>
      </c>
      <c r="M48" s="32">
        <v>0</v>
      </c>
      <c r="N48" s="32">
        <v>0</v>
      </c>
      <c r="O48" s="32">
        <v>1000000</v>
      </c>
      <c r="P48" s="32">
        <f t="shared" si="34"/>
        <v>999943</v>
      </c>
      <c r="Q48" s="32">
        <v>0</v>
      </c>
      <c r="R48" s="32">
        <v>0</v>
      </c>
      <c r="S48" s="32">
        <f t="shared" si="20"/>
        <v>999943</v>
      </c>
      <c r="T48" s="32">
        <f t="shared" si="38"/>
        <v>999943</v>
      </c>
      <c r="U48" s="32">
        <v>0</v>
      </c>
      <c r="V48" s="32">
        <v>0</v>
      </c>
      <c r="W48" s="32">
        <v>999943</v>
      </c>
      <c r="X48" s="32">
        <f t="shared" si="10"/>
        <v>99.99430000000001</v>
      </c>
      <c r="Y48" s="32"/>
      <c r="Z48" s="32">
        <v>0</v>
      </c>
      <c r="AA48" s="32">
        <f t="shared" si="11"/>
        <v>99.99430000000001</v>
      </c>
      <c r="AB48" s="32" t="e">
        <f t="shared" si="9"/>
        <v>#DIV/0!</v>
      </c>
      <c r="AC48" s="42" t="s">
        <v>434</v>
      </c>
    </row>
    <row r="49" spans="1:29" s="7" customFormat="1" ht="37.5" hidden="1" x14ac:dyDescent="0.3">
      <c r="A49" s="96" t="s">
        <v>378</v>
      </c>
      <c r="B49" s="95" t="s">
        <v>417</v>
      </c>
      <c r="C49" s="34" t="s">
        <v>4</v>
      </c>
      <c r="D49" s="31"/>
      <c r="E49" s="31"/>
      <c r="F49" s="31">
        <v>21166500</v>
      </c>
      <c r="G49" s="31"/>
      <c r="H49" s="31"/>
      <c r="I49" s="31"/>
      <c r="J49" s="31"/>
      <c r="K49" s="31"/>
      <c r="L49" s="32">
        <f t="shared" si="37"/>
        <v>72286606</v>
      </c>
      <c r="M49" s="32">
        <v>48564100</v>
      </c>
      <c r="N49" s="32">
        <v>0</v>
      </c>
      <c r="O49" s="32">
        <v>23722506</v>
      </c>
      <c r="P49" s="32">
        <f t="shared" si="34"/>
        <v>2815990.94</v>
      </c>
      <c r="Q49" s="32">
        <v>0</v>
      </c>
      <c r="R49" s="32">
        <v>0</v>
      </c>
      <c r="S49" s="32">
        <f t="shared" si="20"/>
        <v>2815990.94</v>
      </c>
      <c r="T49" s="32">
        <f t="shared" si="38"/>
        <v>2815990.94</v>
      </c>
      <c r="U49" s="32">
        <v>0</v>
      </c>
      <c r="V49" s="32">
        <v>0</v>
      </c>
      <c r="W49" s="32">
        <v>2815990.94</v>
      </c>
      <c r="X49" s="32">
        <f t="shared" si="10"/>
        <v>3.8955915844216009</v>
      </c>
      <c r="Y49" s="32">
        <f t="shared" si="36"/>
        <v>0</v>
      </c>
      <c r="Z49" s="32">
        <v>0</v>
      </c>
      <c r="AA49" s="32">
        <f t="shared" si="11"/>
        <v>11.87054580152704</v>
      </c>
      <c r="AB49" s="32"/>
      <c r="AC49" s="42" t="s">
        <v>434</v>
      </c>
    </row>
    <row r="50" spans="1:29" s="7" customFormat="1" hidden="1" x14ac:dyDescent="0.3">
      <c r="A50" s="96" t="s">
        <v>418</v>
      </c>
      <c r="B50" s="95" t="s">
        <v>58</v>
      </c>
      <c r="C50" s="34" t="s">
        <v>4</v>
      </c>
      <c r="D50" s="31">
        <v>30000000</v>
      </c>
      <c r="E50" s="31">
        <v>45000000</v>
      </c>
      <c r="F50" s="31">
        <v>108130000</v>
      </c>
      <c r="G50" s="31">
        <v>33130000</v>
      </c>
      <c r="H50" s="31">
        <v>39999381</v>
      </c>
      <c r="I50" s="31">
        <v>0</v>
      </c>
      <c r="J50" s="31">
        <v>0</v>
      </c>
      <c r="K50" s="31">
        <v>75000000</v>
      </c>
      <c r="L50" s="32">
        <f t="shared" si="37"/>
        <v>148129381</v>
      </c>
      <c r="M50" s="32">
        <v>0</v>
      </c>
      <c r="N50" s="32">
        <v>0</v>
      </c>
      <c r="O50" s="32">
        <v>148129381</v>
      </c>
      <c r="P50" s="32">
        <f t="shared" si="34"/>
        <v>111228214.81999999</v>
      </c>
      <c r="Q50" s="32">
        <v>0</v>
      </c>
      <c r="R50" s="32">
        <v>0</v>
      </c>
      <c r="S50" s="32">
        <f t="shared" si="20"/>
        <v>111228214.81999999</v>
      </c>
      <c r="T50" s="32">
        <f t="shared" si="38"/>
        <v>111228214.81999999</v>
      </c>
      <c r="U50" s="32">
        <v>0</v>
      </c>
      <c r="V50" s="32">
        <v>0</v>
      </c>
      <c r="W50" s="32">
        <v>111228214.81999999</v>
      </c>
      <c r="X50" s="32">
        <f t="shared" si="10"/>
        <v>75.088557090507251</v>
      </c>
      <c r="Y50" s="32"/>
      <c r="Z50" s="32">
        <v>0</v>
      </c>
      <c r="AA50" s="32">
        <f t="shared" si="11"/>
        <v>75.088557090507251</v>
      </c>
      <c r="AB50" s="32"/>
      <c r="AC50" s="39"/>
    </row>
    <row r="51" spans="1:29" s="15" customFormat="1" hidden="1" x14ac:dyDescent="0.25">
      <c r="A51" s="126" t="s">
        <v>201</v>
      </c>
      <c r="B51" s="127"/>
      <c r="C51" s="128"/>
      <c r="D51" s="45">
        <f t="shared" ref="D51:W51" si="39">D33+D7</f>
        <v>134668154</v>
      </c>
      <c r="E51" s="45">
        <f t="shared" si="39"/>
        <v>173236864</v>
      </c>
      <c r="F51" s="45">
        <f t="shared" si="39"/>
        <v>889051260</v>
      </c>
      <c r="G51" s="45">
        <f t="shared" si="39"/>
        <v>216206086</v>
      </c>
      <c r="H51" s="45">
        <f t="shared" si="39"/>
        <v>216717560</v>
      </c>
      <c r="I51" s="45">
        <f t="shared" si="39"/>
        <v>31014641</v>
      </c>
      <c r="J51" s="45">
        <f t="shared" si="39"/>
        <v>0</v>
      </c>
      <c r="K51" s="45">
        <f t="shared" si="39"/>
        <v>334163071</v>
      </c>
      <c r="L51" s="45">
        <f t="shared" si="39"/>
        <v>1478401279</v>
      </c>
      <c r="M51" s="45">
        <f t="shared" si="39"/>
        <v>347785097</v>
      </c>
      <c r="N51" s="45">
        <f t="shared" si="39"/>
        <v>0</v>
      </c>
      <c r="O51" s="45">
        <f t="shared" si="39"/>
        <v>1130616182</v>
      </c>
      <c r="P51" s="45">
        <f t="shared" si="39"/>
        <v>1015450951.86</v>
      </c>
      <c r="Q51" s="45">
        <f t="shared" si="39"/>
        <v>186567852.47999999</v>
      </c>
      <c r="R51" s="45">
        <f t="shared" si="39"/>
        <v>0</v>
      </c>
      <c r="S51" s="45">
        <f t="shared" si="39"/>
        <v>828883099.38</v>
      </c>
      <c r="T51" s="45">
        <f t="shared" si="39"/>
        <v>1000995537.8700001</v>
      </c>
      <c r="U51" s="45">
        <f t="shared" si="39"/>
        <v>172112438.49000001</v>
      </c>
      <c r="V51" s="45">
        <f t="shared" si="39"/>
        <v>0</v>
      </c>
      <c r="W51" s="45">
        <f t="shared" si="39"/>
        <v>828883099.38</v>
      </c>
      <c r="X51" s="2">
        <f t="shared" si="10"/>
        <v>67.707972935946032</v>
      </c>
      <c r="Y51" s="2">
        <f>U51/M51*100</f>
        <v>49.488158053534995</v>
      </c>
      <c r="Z51" s="32">
        <v>0</v>
      </c>
      <c r="AA51" s="2">
        <f t="shared" si="11"/>
        <v>73.312509813343524</v>
      </c>
      <c r="AB51" s="2">
        <f t="shared" si="9"/>
        <v>92.251926686271105</v>
      </c>
      <c r="AC51" s="40"/>
    </row>
    <row r="52" spans="1:29" s="8" customFormat="1" hidden="1" x14ac:dyDescent="0.3">
      <c r="A52" s="124" t="s">
        <v>14</v>
      </c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38"/>
    </row>
    <row r="53" spans="1:29" s="8" customFormat="1" ht="45.75" hidden="1" customHeight="1" x14ac:dyDescent="0.3">
      <c r="A53" s="1" t="s">
        <v>116</v>
      </c>
      <c r="B53" s="120" t="s">
        <v>30</v>
      </c>
      <c r="C53" s="121"/>
      <c r="D53" s="30">
        <f t="shared" ref="D53:W53" si="40">SUM(D54:D56)</f>
        <v>25060830</v>
      </c>
      <c r="E53" s="30">
        <f t="shared" si="40"/>
        <v>17270400</v>
      </c>
      <c r="F53" s="30">
        <f t="shared" si="40"/>
        <v>102256936</v>
      </c>
      <c r="G53" s="30">
        <f t="shared" si="40"/>
        <v>16824430</v>
      </c>
      <c r="H53" s="30">
        <f t="shared" si="40"/>
        <v>13315250</v>
      </c>
      <c r="I53" s="30">
        <f t="shared" si="40"/>
        <v>0</v>
      </c>
      <c r="J53" s="30">
        <f t="shared" si="40"/>
        <v>0</v>
      </c>
      <c r="K53" s="30">
        <f t="shared" si="40"/>
        <v>42325876</v>
      </c>
      <c r="L53" s="30">
        <f t="shared" si="40"/>
        <v>118603032</v>
      </c>
      <c r="M53" s="30">
        <f t="shared" si="40"/>
        <v>1598951</v>
      </c>
      <c r="N53" s="30">
        <f t="shared" si="40"/>
        <v>0</v>
      </c>
      <c r="O53" s="30">
        <f t="shared" si="40"/>
        <v>117004081</v>
      </c>
      <c r="P53" s="30">
        <f t="shared" si="40"/>
        <v>102348363.09999999</v>
      </c>
      <c r="Q53" s="30">
        <f t="shared" si="40"/>
        <v>1598950.21</v>
      </c>
      <c r="R53" s="30">
        <f t="shared" si="40"/>
        <v>0</v>
      </c>
      <c r="S53" s="30">
        <f t="shared" si="40"/>
        <v>100749412.89</v>
      </c>
      <c r="T53" s="30">
        <f t="shared" si="40"/>
        <v>100749412.89</v>
      </c>
      <c r="U53" s="30">
        <f t="shared" si="40"/>
        <v>0</v>
      </c>
      <c r="V53" s="30">
        <f t="shared" si="40"/>
        <v>0</v>
      </c>
      <c r="W53" s="30">
        <f t="shared" si="40"/>
        <v>100749412.89</v>
      </c>
      <c r="X53" s="2">
        <f>T53/L53*100</f>
        <v>84.946743090008013</v>
      </c>
      <c r="Y53" s="2">
        <f t="shared" ref="Y53" si="41">U53/M53*100</f>
        <v>0</v>
      </c>
      <c r="Z53" s="2"/>
      <c r="AA53" s="2">
        <f>W53/O53*100</f>
        <v>86.107605844961938</v>
      </c>
      <c r="AB53" s="2">
        <f t="shared" si="9"/>
        <v>0</v>
      </c>
      <c r="AC53" s="38"/>
    </row>
    <row r="54" spans="1:29" s="8" customFormat="1" ht="37.5" hidden="1" x14ac:dyDescent="0.3">
      <c r="A54" s="96" t="s">
        <v>117</v>
      </c>
      <c r="B54" s="95" t="s">
        <v>405</v>
      </c>
      <c r="C54" s="67" t="s">
        <v>6</v>
      </c>
      <c r="D54" s="33">
        <v>24910070</v>
      </c>
      <c r="E54" s="33">
        <v>15670400</v>
      </c>
      <c r="F54" s="31">
        <v>34626689</v>
      </c>
      <c r="G54" s="33">
        <v>14524430</v>
      </c>
      <c r="H54" s="33">
        <v>12539650</v>
      </c>
      <c r="I54" s="33">
        <v>0</v>
      </c>
      <c r="J54" s="33">
        <v>0</v>
      </c>
      <c r="K54" s="33">
        <v>40628728</v>
      </c>
      <c r="L54" s="31">
        <f t="shared" ref="L54:L56" si="42">M54+O54</f>
        <v>35338274</v>
      </c>
      <c r="M54" s="31">
        <v>0</v>
      </c>
      <c r="N54" s="31">
        <v>0</v>
      </c>
      <c r="O54" s="32">
        <v>35338274</v>
      </c>
      <c r="P54" s="32">
        <f>Q54+R54+S54</f>
        <v>33178965.010000002</v>
      </c>
      <c r="Q54" s="31">
        <v>0</v>
      </c>
      <c r="R54" s="31">
        <v>0</v>
      </c>
      <c r="S54" s="31">
        <f>W54</f>
        <v>33178965.010000002</v>
      </c>
      <c r="T54" s="31">
        <f>U54+W54</f>
        <v>33178965.010000002</v>
      </c>
      <c r="U54" s="31">
        <v>0</v>
      </c>
      <c r="V54" s="31">
        <v>0</v>
      </c>
      <c r="W54" s="31">
        <v>33178965.010000002</v>
      </c>
      <c r="X54" s="32">
        <f>T54/L54*100</f>
        <v>93.889602559536442</v>
      </c>
      <c r="Y54" s="2"/>
      <c r="Z54" s="32"/>
      <c r="AA54" s="32">
        <f>W54/O54*100</f>
        <v>93.889602559536442</v>
      </c>
      <c r="AB54" s="2"/>
      <c r="AC54" s="38"/>
    </row>
    <row r="55" spans="1:29" s="8" customFormat="1" ht="37.5" hidden="1" x14ac:dyDescent="0.3">
      <c r="A55" s="96" t="s">
        <v>118</v>
      </c>
      <c r="B55" s="95" t="s">
        <v>406</v>
      </c>
      <c r="C55" s="67" t="s">
        <v>6</v>
      </c>
      <c r="D55" s="33">
        <v>100000</v>
      </c>
      <c r="E55" s="33">
        <v>600000</v>
      </c>
      <c r="F55" s="31">
        <v>55620630</v>
      </c>
      <c r="G55" s="33">
        <v>1300000</v>
      </c>
      <c r="H55" s="33">
        <v>638100</v>
      </c>
      <c r="I55" s="33">
        <v>0</v>
      </c>
      <c r="J55" s="33">
        <v>0</v>
      </c>
      <c r="K55" s="33">
        <v>697148</v>
      </c>
      <c r="L55" s="31">
        <f t="shared" si="42"/>
        <v>67941002</v>
      </c>
      <c r="M55" s="31">
        <v>0</v>
      </c>
      <c r="N55" s="31">
        <v>0</v>
      </c>
      <c r="O55" s="32">
        <v>67941002</v>
      </c>
      <c r="P55" s="32">
        <f t="shared" ref="P55:P56" si="43">Q55+R55+S55</f>
        <v>57677937.240000002</v>
      </c>
      <c r="Q55" s="31">
        <v>0</v>
      </c>
      <c r="R55" s="31">
        <v>0</v>
      </c>
      <c r="S55" s="31">
        <f t="shared" ref="S55:S56" si="44">W55</f>
        <v>57677937.240000002</v>
      </c>
      <c r="T55" s="31">
        <f t="shared" ref="T55:T56" si="45">U55+W55</f>
        <v>57677937.240000002</v>
      </c>
      <c r="U55" s="31">
        <v>0</v>
      </c>
      <c r="V55" s="31">
        <v>0</v>
      </c>
      <c r="W55" s="31">
        <v>57677937.240000002</v>
      </c>
      <c r="X55" s="32">
        <f>T55/L55*100</f>
        <v>84.894151605241262</v>
      </c>
      <c r="Y55" s="2"/>
      <c r="Z55" s="32"/>
      <c r="AA55" s="32">
        <f>W55/O55*100</f>
        <v>84.894151605241262</v>
      </c>
      <c r="AB55" s="2"/>
      <c r="AC55" s="38"/>
    </row>
    <row r="56" spans="1:29" s="8" customFormat="1" ht="75" hidden="1" x14ac:dyDescent="0.3">
      <c r="A56" s="96" t="s">
        <v>119</v>
      </c>
      <c r="B56" s="95" t="s">
        <v>407</v>
      </c>
      <c r="C56" s="67" t="s">
        <v>3</v>
      </c>
      <c r="D56" s="33">
        <v>50760</v>
      </c>
      <c r="E56" s="33">
        <v>1000000</v>
      </c>
      <c r="F56" s="31">
        <v>12009617</v>
      </c>
      <c r="G56" s="33">
        <v>1000000</v>
      </c>
      <c r="H56" s="33">
        <v>137500</v>
      </c>
      <c r="I56" s="33">
        <v>0</v>
      </c>
      <c r="J56" s="33">
        <v>0</v>
      </c>
      <c r="K56" s="33">
        <v>1000000</v>
      </c>
      <c r="L56" s="31">
        <f t="shared" si="42"/>
        <v>15323756</v>
      </c>
      <c r="M56" s="31">
        <v>1598951</v>
      </c>
      <c r="N56" s="31">
        <v>0</v>
      </c>
      <c r="O56" s="32">
        <f>12376226+1348579</f>
        <v>13724805</v>
      </c>
      <c r="P56" s="32">
        <f t="shared" si="43"/>
        <v>11491460.850000001</v>
      </c>
      <c r="Q56" s="31">
        <v>1598950.21</v>
      </c>
      <c r="R56" s="31">
        <v>0</v>
      </c>
      <c r="S56" s="31">
        <f t="shared" si="44"/>
        <v>9892510.6400000006</v>
      </c>
      <c r="T56" s="31">
        <f t="shared" si="45"/>
        <v>9892510.6400000006</v>
      </c>
      <c r="U56" s="31">
        <v>0</v>
      </c>
      <c r="V56" s="31">
        <v>0</v>
      </c>
      <c r="W56" s="31">
        <v>9892510.6400000006</v>
      </c>
      <c r="X56" s="32">
        <f>T56/L56*100</f>
        <v>64.556696413072629</v>
      </c>
      <c r="Y56" s="32">
        <f>U56/M56*100</f>
        <v>0</v>
      </c>
      <c r="Z56" s="32"/>
      <c r="AA56" s="32">
        <f>W56/O56*100</f>
        <v>72.07760430840365</v>
      </c>
      <c r="AB56" s="32">
        <f>U56/Q56*100</f>
        <v>0</v>
      </c>
      <c r="AC56" s="42"/>
    </row>
    <row r="57" spans="1:29" s="8" customFormat="1" hidden="1" x14ac:dyDescent="0.3">
      <c r="A57" s="124" t="s">
        <v>13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38"/>
    </row>
    <row r="58" spans="1:29" s="8" customFormat="1" ht="52.5" hidden="1" customHeight="1" x14ac:dyDescent="0.3">
      <c r="A58" s="1" t="s">
        <v>120</v>
      </c>
      <c r="B58" s="116" t="s">
        <v>31</v>
      </c>
      <c r="C58" s="116"/>
      <c r="D58" s="30" t="e">
        <f>D59+D61+#REF!</f>
        <v>#REF!</v>
      </c>
      <c r="E58" s="30" t="e">
        <f>E59+E61+#REF!</f>
        <v>#REF!</v>
      </c>
      <c r="F58" s="30">
        <f t="shared" ref="F58:K58" si="46">F59+F61</f>
        <v>45697950</v>
      </c>
      <c r="G58" s="30">
        <f t="shared" si="46"/>
        <v>13771650</v>
      </c>
      <c r="H58" s="30">
        <f t="shared" si="46"/>
        <v>17146050</v>
      </c>
      <c r="I58" s="30">
        <f t="shared" si="46"/>
        <v>0</v>
      </c>
      <c r="J58" s="30">
        <f t="shared" si="46"/>
        <v>0</v>
      </c>
      <c r="K58" s="30">
        <f t="shared" si="46"/>
        <v>33415906</v>
      </c>
      <c r="L58" s="30">
        <f>L59+L61</f>
        <v>59160629</v>
      </c>
      <c r="M58" s="30">
        <f>M59+M61</f>
        <v>0</v>
      </c>
      <c r="N58" s="30">
        <f>N59+N61</f>
        <v>0</v>
      </c>
      <c r="O58" s="30">
        <f>O59+O61</f>
        <v>59160629</v>
      </c>
      <c r="P58" s="30">
        <f t="shared" ref="P58:W58" si="47">P59+P61</f>
        <v>51854709.990000002</v>
      </c>
      <c r="Q58" s="30">
        <f t="shared" si="47"/>
        <v>0</v>
      </c>
      <c r="R58" s="30">
        <f t="shared" si="47"/>
        <v>0</v>
      </c>
      <c r="S58" s="30">
        <f t="shared" si="47"/>
        <v>51854709.990000002</v>
      </c>
      <c r="T58" s="30">
        <f t="shared" si="47"/>
        <v>51854709.990000002</v>
      </c>
      <c r="U58" s="30">
        <f t="shared" si="47"/>
        <v>0</v>
      </c>
      <c r="V58" s="30">
        <f t="shared" si="47"/>
        <v>0</v>
      </c>
      <c r="W58" s="30">
        <f t="shared" si="47"/>
        <v>51854709.990000002</v>
      </c>
      <c r="X58" s="2">
        <f>T58/L58*100</f>
        <v>87.650707686018691</v>
      </c>
      <c r="Y58" s="2"/>
      <c r="Z58" s="2"/>
      <c r="AA58" s="2">
        <f>W58/O58*100</f>
        <v>87.650707686018691</v>
      </c>
      <c r="AB58" s="2"/>
      <c r="AC58" s="38"/>
    </row>
    <row r="59" spans="1:29" s="8" customFormat="1" ht="56.25" hidden="1" x14ac:dyDescent="0.3">
      <c r="A59" s="1" t="s">
        <v>121</v>
      </c>
      <c r="B59" s="94" t="s">
        <v>78</v>
      </c>
      <c r="C59" s="67"/>
      <c r="D59" s="3">
        <f>D60</f>
        <v>19403390</v>
      </c>
      <c r="E59" s="3">
        <f t="shared" ref="E59:K59" si="48">E60</f>
        <v>15358800</v>
      </c>
      <c r="F59" s="30">
        <f t="shared" si="48"/>
        <v>45697950</v>
      </c>
      <c r="G59" s="30">
        <f t="shared" si="48"/>
        <v>13771650</v>
      </c>
      <c r="H59" s="30">
        <f t="shared" si="48"/>
        <v>13546050</v>
      </c>
      <c r="I59" s="30">
        <f t="shared" si="48"/>
        <v>0</v>
      </c>
      <c r="J59" s="30">
        <f t="shared" si="48"/>
        <v>0</v>
      </c>
      <c r="K59" s="30">
        <f t="shared" si="48"/>
        <v>33415906</v>
      </c>
      <c r="L59" s="30">
        <f>L60</f>
        <v>57660629</v>
      </c>
      <c r="M59" s="30">
        <f t="shared" ref="M59:O59" si="49">M60</f>
        <v>0</v>
      </c>
      <c r="N59" s="30">
        <f t="shared" si="49"/>
        <v>0</v>
      </c>
      <c r="O59" s="30">
        <f t="shared" si="49"/>
        <v>57660629</v>
      </c>
      <c r="P59" s="30">
        <f>P60</f>
        <v>51304709.990000002</v>
      </c>
      <c r="Q59" s="30">
        <f t="shared" ref="Q59:S59" si="50">Q60</f>
        <v>0</v>
      </c>
      <c r="R59" s="30">
        <f t="shared" si="50"/>
        <v>0</v>
      </c>
      <c r="S59" s="30">
        <f t="shared" si="50"/>
        <v>51304709.990000002</v>
      </c>
      <c r="T59" s="30">
        <f t="shared" ref="T59:W59" si="51">T60</f>
        <v>51304709.990000002</v>
      </c>
      <c r="U59" s="30">
        <f t="shared" si="51"/>
        <v>0</v>
      </c>
      <c r="V59" s="30">
        <f t="shared" si="51"/>
        <v>0</v>
      </c>
      <c r="W59" s="30">
        <f t="shared" si="51"/>
        <v>51304709.990000002</v>
      </c>
      <c r="X59" s="2">
        <f>T59/L59*100</f>
        <v>88.977021027640887</v>
      </c>
      <c r="Y59" s="2"/>
      <c r="Z59" s="2"/>
      <c r="AA59" s="2">
        <f>W59/O59*100</f>
        <v>88.977021027640887</v>
      </c>
      <c r="AB59" s="2"/>
      <c r="AC59" s="38"/>
    </row>
    <row r="60" spans="1:29" s="8" customFormat="1" ht="37.5" hidden="1" x14ac:dyDescent="0.3">
      <c r="A60" s="96" t="s">
        <v>122</v>
      </c>
      <c r="B60" s="98" t="s">
        <v>73</v>
      </c>
      <c r="C60" s="67" t="s">
        <v>5</v>
      </c>
      <c r="D60" s="33">
        <v>19403390</v>
      </c>
      <c r="E60" s="33">
        <v>15358800</v>
      </c>
      <c r="F60" s="31">
        <v>45697950</v>
      </c>
      <c r="G60" s="33">
        <v>13771650</v>
      </c>
      <c r="H60" s="33">
        <v>13546050</v>
      </c>
      <c r="I60" s="33">
        <v>0</v>
      </c>
      <c r="J60" s="33">
        <v>0</v>
      </c>
      <c r="K60" s="31">
        <v>33415906</v>
      </c>
      <c r="L60" s="31">
        <f>M60+O60</f>
        <v>57660629</v>
      </c>
      <c r="M60" s="31">
        <v>0</v>
      </c>
      <c r="N60" s="31">
        <v>0</v>
      </c>
      <c r="O60" s="31">
        <v>57660629</v>
      </c>
      <c r="P60" s="32">
        <f t="shared" ref="P60:P78" si="52">Q60+R60+S60</f>
        <v>51304709.990000002</v>
      </c>
      <c r="Q60" s="31">
        <v>0</v>
      </c>
      <c r="R60" s="31">
        <v>0</v>
      </c>
      <c r="S60" s="32">
        <f t="shared" ref="S60" si="53">W60</f>
        <v>51304709.990000002</v>
      </c>
      <c r="T60" s="31">
        <f t="shared" ref="T60:T62" si="54">U60+W60</f>
        <v>51304709.990000002</v>
      </c>
      <c r="U60" s="31">
        <v>0</v>
      </c>
      <c r="V60" s="31">
        <v>0</v>
      </c>
      <c r="W60" s="31">
        <v>51304709.990000002</v>
      </c>
      <c r="X60" s="32">
        <f>T60/L60*100</f>
        <v>88.977021027640887</v>
      </c>
      <c r="Y60" s="32"/>
      <c r="Z60" s="32"/>
      <c r="AA60" s="32">
        <f>W60/O60*100</f>
        <v>88.977021027640887</v>
      </c>
      <c r="AB60" s="32"/>
      <c r="AC60" s="38"/>
    </row>
    <row r="61" spans="1:29" s="8" customFormat="1" ht="75" hidden="1" x14ac:dyDescent="0.3">
      <c r="A61" s="1" t="s">
        <v>123</v>
      </c>
      <c r="B61" s="94" t="s">
        <v>81</v>
      </c>
      <c r="C61" s="68"/>
      <c r="D61" s="3">
        <f>D62</f>
        <v>0</v>
      </c>
      <c r="E61" s="3">
        <f t="shared" ref="E61:K61" si="55">E62</f>
        <v>0</v>
      </c>
      <c r="F61" s="30">
        <f t="shared" si="55"/>
        <v>0</v>
      </c>
      <c r="G61" s="30">
        <f t="shared" si="55"/>
        <v>0</v>
      </c>
      <c r="H61" s="30">
        <f t="shared" si="55"/>
        <v>3600000</v>
      </c>
      <c r="I61" s="30">
        <f t="shared" si="55"/>
        <v>0</v>
      </c>
      <c r="J61" s="30">
        <f t="shared" si="55"/>
        <v>0</v>
      </c>
      <c r="K61" s="30">
        <f t="shared" si="55"/>
        <v>0</v>
      </c>
      <c r="L61" s="30">
        <f>L62</f>
        <v>1500000</v>
      </c>
      <c r="M61" s="30">
        <f>M62</f>
        <v>0</v>
      </c>
      <c r="N61" s="30">
        <f>N62</f>
        <v>0</v>
      </c>
      <c r="O61" s="30">
        <f>O62</f>
        <v>1500000</v>
      </c>
      <c r="P61" s="30">
        <f t="shared" ref="P61:W61" si="56">P62</f>
        <v>550000</v>
      </c>
      <c r="Q61" s="30">
        <f t="shared" si="56"/>
        <v>0</v>
      </c>
      <c r="R61" s="30">
        <f t="shared" si="56"/>
        <v>0</v>
      </c>
      <c r="S61" s="30">
        <f t="shared" si="56"/>
        <v>550000</v>
      </c>
      <c r="T61" s="30">
        <f t="shared" si="56"/>
        <v>550000</v>
      </c>
      <c r="U61" s="30">
        <f t="shared" si="56"/>
        <v>0</v>
      </c>
      <c r="V61" s="30">
        <f t="shared" si="56"/>
        <v>0</v>
      </c>
      <c r="W61" s="30">
        <f t="shared" si="56"/>
        <v>550000</v>
      </c>
      <c r="X61" s="2">
        <f>T61/L61*100</f>
        <v>36.666666666666664</v>
      </c>
      <c r="Y61" s="2"/>
      <c r="Z61" s="2"/>
      <c r="AA61" s="2">
        <f>W61/O61*100</f>
        <v>36.666666666666664</v>
      </c>
      <c r="AB61" s="2"/>
      <c r="AC61" s="38"/>
    </row>
    <row r="62" spans="1:29" s="8" customFormat="1" ht="56.25" hidden="1" x14ac:dyDescent="0.3">
      <c r="A62" s="96" t="s">
        <v>124</v>
      </c>
      <c r="B62" s="98" t="s">
        <v>82</v>
      </c>
      <c r="C62" s="67" t="s">
        <v>5</v>
      </c>
      <c r="D62" s="33">
        <v>0</v>
      </c>
      <c r="E62" s="33">
        <v>0</v>
      </c>
      <c r="F62" s="31">
        <f t="shared" ref="F62" si="57">D62+E62</f>
        <v>0</v>
      </c>
      <c r="G62" s="33">
        <v>0</v>
      </c>
      <c r="H62" s="33">
        <v>3600000</v>
      </c>
      <c r="I62" s="33">
        <v>0</v>
      </c>
      <c r="J62" s="33">
        <v>0</v>
      </c>
      <c r="K62" s="33">
        <v>0</v>
      </c>
      <c r="L62" s="31">
        <f>M62+O62</f>
        <v>1500000</v>
      </c>
      <c r="M62" s="31">
        <v>0</v>
      </c>
      <c r="N62" s="31">
        <v>0</v>
      </c>
      <c r="O62" s="31">
        <v>1500000</v>
      </c>
      <c r="P62" s="32">
        <f t="shared" si="52"/>
        <v>550000</v>
      </c>
      <c r="Q62" s="31">
        <v>0</v>
      </c>
      <c r="R62" s="31">
        <v>0</v>
      </c>
      <c r="S62" s="31">
        <f t="shared" ref="S62" si="58">W62</f>
        <v>550000</v>
      </c>
      <c r="T62" s="31">
        <f t="shared" si="54"/>
        <v>550000</v>
      </c>
      <c r="U62" s="32">
        <v>0</v>
      </c>
      <c r="V62" s="32">
        <v>0</v>
      </c>
      <c r="W62" s="32">
        <v>550000</v>
      </c>
      <c r="X62" s="32">
        <f>T62/L62*100</f>
        <v>36.666666666666664</v>
      </c>
      <c r="Y62" s="32"/>
      <c r="Z62" s="32"/>
      <c r="AA62" s="32">
        <f>W62/O62*100</f>
        <v>36.666666666666664</v>
      </c>
      <c r="AB62" s="32"/>
      <c r="AC62" s="38"/>
    </row>
    <row r="63" spans="1:29" s="9" customFormat="1" x14ac:dyDescent="0.3">
      <c r="A63" s="124" t="s">
        <v>15</v>
      </c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46"/>
    </row>
    <row r="64" spans="1:29" s="7" customFormat="1" ht="63.75" customHeight="1" x14ac:dyDescent="0.3">
      <c r="A64" s="1" t="s">
        <v>54</v>
      </c>
      <c r="B64" s="116" t="s">
        <v>32</v>
      </c>
      <c r="C64" s="116"/>
      <c r="D64" s="3">
        <f t="shared" ref="D64:W64" si="59">D65+D73</f>
        <v>101413490</v>
      </c>
      <c r="E64" s="3">
        <f t="shared" si="59"/>
        <v>149238908</v>
      </c>
      <c r="F64" s="3">
        <f t="shared" si="59"/>
        <v>381430601</v>
      </c>
      <c r="G64" s="3">
        <f t="shared" si="59"/>
        <v>111955614</v>
      </c>
      <c r="H64" s="3">
        <f t="shared" si="59"/>
        <v>162585441</v>
      </c>
      <c r="I64" s="3">
        <f t="shared" si="59"/>
        <v>6081118</v>
      </c>
      <c r="J64" s="3">
        <f t="shared" si="59"/>
        <v>0</v>
      </c>
      <c r="K64" s="3">
        <f t="shared" si="59"/>
        <v>242030309</v>
      </c>
      <c r="L64" s="3">
        <f t="shared" si="59"/>
        <v>530729070</v>
      </c>
      <c r="M64" s="3">
        <f t="shared" si="59"/>
        <v>66275297</v>
      </c>
      <c r="N64" s="3">
        <f t="shared" si="59"/>
        <v>0</v>
      </c>
      <c r="O64" s="3">
        <f t="shared" si="59"/>
        <v>464453773</v>
      </c>
      <c r="P64" s="3">
        <f t="shared" si="59"/>
        <v>439587820.23000002</v>
      </c>
      <c r="Q64" s="3">
        <f t="shared" si="59"/>
        <v>39702739.880000003</v>
      </c>
      <c r="R64" s="3">
        <f t="shared" si="59"/>
        <v>0</v>
      </c>
      <c r="S64" s="3">
        <f t="shared" si="59"/>
        <v>399885080.35000002</v>
      </c>
      <c r="T64" s="3">
        <f t="shared" si="59"/>
        <v>439587438.44</v>
      </c>
      <c r="U64" s="3">
        <f t="shared" si="59"/>
        <v>39702358.090000004</v>
      </c>
      <c r="V64" s="3">
        <f t="shared" si="59"/>
        <v>0</v>
      </c>
      <c r="W64" s="3">
        <f t="shared" si="59"/>
        <v>399885080.35000002</v>
      </c>
      <c r="X64" s="2">
        <f t="shared" ref="X64:Y65" si="60">T64/L64*100</f>
        <v>82.8270888647573</v>
      </c>
      <c r="Y64" s="2">
        <f t="shared" si="60"/>
        <v>59.905213385916632</v>
      </c>
      <c r="Z64" s="2"/>
      <c r="AA64" s="2">
        <f t="shared" ref="AA64:AA70" si="61">W64/O64*100</f>
        <v>86.09792913664198</v>
      </c>
      <c r="AB64" s="2">
        <f t="shared" si="9"/>
        <v>99.999038378708491</v>
      </c>
      <c r="AC64" s="39"/>
    </row>
    <row r="65" spans="1:29" s="7" customFormat="1" ht="75" x14ac:dyDescent="0.3">
      <c r="A65" s="1" t="s">
        <v>23</v>
      </c>
      <c r="B65" s="94" t="s">
        <v>83</v>
      </c>
      <c r="C65" s="94"/>
      <c r="D65" s="3">
        <f>SUM(D66:D72)</f>
        <v>95546500</v>
      </c>
      <c r="E65" s="3">
        <f>SUM(E66:E72)</f>
        <v>145272708</v>
      </c>
      <c r="F65" s="3">
        <f>SUM(F66:F72)</f>
        <v>351271591</v>
      </c>
      <c r="G65" s="3">
        <f t="shared" ref="G65:W65" si="62">SUM(G66:G72)</f>
        <v>107162134</v>
      </c>
      <c r="H65" s="3">
        <f t="shared" si="62"/>
        <v>120072921</v>
      </c>
      <c r="I65" s="3">
        <f t="shared" si="62"/>
        <v>6081118</v>
      </c>
      <c r="J65" s="3">
        <f t="shared" si="62"/>
        <v>0</v>
      </c>
      <c r="K65" s="3">
        <f t="shared" si="62"/>
        <v>232151864</v>
      </c>
      <c r="L65" s="3">
        <f t="shared" si="62"/>
        <v>458428441</v>
      </c>
      <c r="M65" s="3">
        <f t="shared" si="62"/>
        <v>19481897</v>
      </c>
      <c r="N65" s="3">
        <f t="shared" si="62"/>
        <v>0</v>
      </c>
      <c r="O65" s="3">
        <f t="shared" si="62"/>
        <v>438946544</v>
      </c>
      <c r="P65" s="3">
        <f t="shared" si="62"/>
        <v>394885528.53000003</v>
      </c>
      <c r="Q65" s="3">
        <f t="shared" si="62"/>
        <v>15172882</v>
      </c>
      <c r="R65" s="3">
        <f t="shared" si="62"/>
        <v>0</v>
      </c>
      <c r="S65" s="3">
        <f t="shared" si="62"/>
        <v>379712646.53000003</v>
      </c>
      <c r="T65" s="3">
        <f t="shared" si="62"/>
        <v>394885146.75</v>
      </c>
      <c r="U65" s="3">
        <f t="shared" si="62"/>
        <v>15172500.220000001</v>
      </c>
      <c r="V65" s="3">
        <f t="shared" si="62"/>
        <v>0</v>
      </c>
      <c r="W65" s="3">
        <f t="shared" si="62"/>
        <v>379712646.53000003</v>
      </c>
      <c r="X65" s="2">
        <f t="shared" si="60"/>
        <v>86.138884814522228</v>
      </c>
      <c r="Y65" s="2">
        <f t="shared" si="60"/>
        <v>77.879994027275671</v>
      </c>
      <c r="Z65" s="2"/>
      <c r="AA65" s="2">
        <f t="shared" si="61"/>
        <v>86.505441658062125</v>
      </c>
      <c r="AB65" s="2">
        <f t="shared" si="9"/>
        <v>99.997483800374908</v>
      </c>
      <c r="AC65" s="39"/>
    </row>
    <row r="66" spans="1:29" s="7" customFormat="1" ht="93.75" x14ac:dyDescent="0.3">
      <c r="A66" s="93" t="s">
        <v>125</v>
      </c>
      <c r="B66" s="99" t="s">
        <v>223</v>
      </c>
      <c r="C66" s="34" t="s">
        <v>7</v>
      </c>
      <c r="D66" s="31">
        <v>54400</v>
      </c>
      <c r="E66" s="31">
        <v>69300</v>
      </c>
      <c r="F66" s="33">
        <v>283570</v>
      </c>
      <c r="G66" s="31">
        <v>159870</v>
      </c>
      <c r="H66" s="31">
        <v>15600</v>
      </c>
      <c r="I66" s="31">
        <v>0</v>
      </c>
      <c r="J66" s="31">
        <v>0</v>
      </c>
      <c r="K66" s="31">
        <v>123700</v>
      </c>
      <c r="L66" s="31">
        <f t="shared" ref="L66:L72" si="63">M66+O66</f>
        <v>299170</v>
      </c>
      <c r="M66" s="31">
        <v>0</v>
      </c>
      <c r="N66" s="31">
        <v>0</v>
      </c>
      <c r="O66" s="31">
        <v>299170</v>
      </c>
      <c r="P66" s="32">
        <f t="shared" si="52"/>
        <v>278121</v>
      </c>
      <c r="Q66" s="31">
        <v>0</v>
      </c>
      <c r="R66" s="31">
        <v>0</v>
      </c>
      <c r="S66" s="31">
        <f t="shared" ref="S66:S72" si="64">W66</f>
        <v>278121</v>
      </c>
      <c r="T66" s="32">
        <f t="shared" ref="T66:T72" si="65">SUM(U66:W66)</f>
        <v>278121</v>
      </c>
      <c r="U66" s="32">
        <v>0</v>
      </c>
      <c r="V66" s="32">
        <v>0</v>
      </c>
      <c r="W66" s="32">
        <v>278121</v>
      </c>
      <c r="X66" s="32">
        <f t="shared" ref="X66:X72" si="66">T66/L66*100</f>
        <v>92.9642009559782</v>
      </c>
      <c r="Y66" s="32"/>
      <c r="Z66" s="32"/>
      <c r="AA66" s="32">
        <f t="shared" si="61"/>
        <v>92.9642009559782</v>
      </c>
      <c r="AB66" s="32"/>
      <c r="AC66" s="39"/>
    </row>
    <row r="67" spans="1:29" s="7" customFormat="1" ht="37.5" hidden="1" x14ac:dyDescent="0.3">
      <c r="A67" s="96" t="s">
        <v>126</v>
      </c>
      <c r="B67" s="98" t="s">
        <v>84</v>
      </c>
      <c r="C67" s="34" t="s">
        <v>8</v>
      </c>
      <c r="D67" s="31">
        <v>0</v>
      </c>
      <c r="E67" s="31">
        <v>222520</v>
      </c>
      <c r="F67" s="33">
        <v>327340</v>
      </c>
      <c r="G67" s="31">
        <v>104820</v>
      </c>
      <c r="H67" s="31">
        <v>0</v>
      </c>
      <c r="I67" s="31">
        <v>0</v>
      </c>
      <c r="J67" s="31">
        <v>0</v>
      </c>
      <c r="K67" s="31">
        <v>222520</v>
      </c>
      <c r="L67" s="31">
        <f t="shared" si="63"/>
        <v>327340</v>
      </c>
      <c r="M67" s="31">
        <v>0</v>
      </c>
      <c r="N67" s="31">
        <v>0</v>
      </c>
      <c r="O67" s="31">
        <v>327340</v>
      </c>
      <c r="P67" s="32">
        <f t="shared" si="52"/>
        <v>327307.59000000003</v>
      </c>
      <c r="Q67" s="31">
        <v>0</v>
      </c>
      <c r="R67" s="31">
        <v>0</v>
      </c>
      <c r="S67" s="31">
        <f t="shared" si="64"/>
        <v>327307.59000000003</v>
      </c>
      <c r="T67" s="32">
        <f t="shared" si="65"/>
        <v>327307.59000000003</v>
      </c>
      <c r="U67" s="32">
        <v>0</v>
      </c>
      <c r="V67" s="32">
        <v>0</v>
      </c>
      <c r="W67" s="31">
        <v>327307.59000000003</v>
      </c>
      <c r="X67" s="32">
        <f t="shared" si="66"/>
        <v>99.990098979654192</v>
      </c>
      <c r="Y67" s="32"/>
      <c r="Z67" s="32"/>
      <c r="AA67" s="32">
        <f t="shared" si="61"/>
        <v>99.990098979654192</v>
      </c>
      <c r="AB67" s="32"/>
      <c r="AC67" s="42"/>
    </row>
    <row r="68" spans="1:29" s="7" customFormat="1" ht="75" hidden="1" x14ac:dyDescent="0.3">
      <c r="A68" s="96" t="s">
        <v>127</v>
      </c>
      <c r="B68" s="98" t="s">
        <v>48</v>
      </c>
      <c r="C68" s="34" t="s">
        <v>8</v>
      </c>
      <c r="D68" s="31">
        <v>0</v>
      </c>
      <c r="E68" s="31">
        <v>0</v>
      </c>
      <c r="F68" s="33">
        <v>1267642</v>
      </c>
      <c r="G68" s="31">
        <v>887349</v>
      </c>
      <c r="H68" s="31">
        <v>328648</v>
      </c>
      <c r="I68" s="31">
        <v>0</v>
      </c>
      <c r="J68" s="31">
        <v>0</v>
      </c>
      <c r="K68" s="31">
        <v>0</v>
      </c>
      <c r="L68" s="31">
        <f t="shared" si="63"/>
        <v>1737139</v>
      </c>
      <c r="M68" s="31">
        <v>1215997</v>
      </c>
      <c r="N68" s="31">
        <v>0</v>
      </c>
      <c r="O68" s="31">
        <v>521142</v>
      </c>
      <c r="P68" s="32">
        <f t="shared" si="52"/>
        <v>1737138.9</v>
      </c>
      <c r="Q68" s="31">
        <v>1215997</v>
      </c>
      <c r="R68" s="31">
        <v>0</v>
      </c>
      <c r="S68" s="31">
        <f t="shared" si="64"/>
        <v>521141.9</v>
      </c>
      <c r="T68" s="32">
        <f>SUM(U68:W68)</f>
        <v>1737138.9</v>
      </c>
      <c r="U68" s="32">
        <v>1215997</v>
      </c>
      <c r="V68" s="32">
        <v>0</v>
      </c>
      <c r="W68" s="31">
        <v>521141.9</v>
      </c>
      <c r="X68" s="32">
        <f t="shared" si="66"/>
        <v>99.999994243408267</v>
      </c>
      <c r="Y68" s="32">
        <f t="shared" ref="Y68:Y73" si="67">U68/M68*100</f>
        <v>100</v>
      </c>
      <c r="Z68" s="32"/>
      <c r="AA68" s="32">
        <f t="shared" si="61"/>
        <v>99.999980811371955</v>
      </c>
      <c r="AB68" s="32">
        <f t="shared" si="9"/>
        <v>100</v>
      </c>
      <c r="AC68" s="39"/>
    </row>
    <row r="69" spans="1:29" s="7" customFormat="1" ht="56.25" hidden="1" x14ac:dyDescent="0.3">
      <c r="A69" s="96" t="s">
        <v>128</v>
      </c>
      <c r="B69" s="98" t="s">
        <v>72</v>
      </c>
      <c r="C69" s="34" t="s">
        <v>8</v>
      </c>
      <c r="D69" s="31">
        <v>93503854</v>
      </c>
      <c r="E69" s="31">
        <v>140888016</v>
      </c>
      <c r="F69" s="33">
        <v>339717006</v>
      </c>
      <c r="G69" s="31">
        <v>105090384</v>
      </c>
      <c r="H69" s="31">
        <v>117582402</v>
      </c>
      <c r="I69" s="31">
        <v>0</v>
      </c>
      <c r="J69" s="31">
        <v>0</v>
      </c>
      <c r="K69" s="31">
        <v>231805644</v>
      </c>
      <c r="L69" s="31">
        <f t="shared" si="63"/>
        <v>436941071</v>
      </c>
      <c r="M69" s="31">
        <v>0</v>
      </c>
      <c r="N69" s="31">
        <v>0</v>
      </c>
      <c r="O69" s="31">
        <v>436941071</v>
      </c>
      <c r="P69" s="32">
        <f t="shared" si="52"/>
        <v>377936120.24000001</v>
      </c>
      <c r="Q69" s="31">
        <v>0</v>
      </c>
      <c r="R69" s="31">
        <v>0</v>
      </c>
      <c r="S69" s="31">
        <f t="shared" si="64"/>
        <v>377936120.24000001</v>
      </c>
      <c r="T69" s="32">
        <f t="shared" si="65"/>
        <v>377936120.24000001</v>
      </c>
      <c r="U69" s="32">
        <v>0</v>
      </c>
      <c r="V69" s="32">
        <v>0</v>
      </c>
      <c r="W69" s="32">
        <v>377936120.24000001</v>
      </c>
      <c r="X69" s="32">
        <f t="shared" si="66"/>
        <v>86.495901924495442</v>
      </c>
      <c r="Y69" s="32"/>
      <c r="Z69" s="32"/>
      <c r="AA69" s="32">
        <f t="shared" si="61"/>
        <v>86.495901924495442</v>
      </c>
      <c r="AB69" s="32"/>
      <c r="AC69" s="39"/>
    </row>
    <row r="70" spans="1:29" s="7" customFormat="1" ht="187.5" hidden="1" x14ac:dyDescent="0.3">
      <c r="A70" s="96" t="s">
        <v>129</v>
      </c>
      <c r="B70" s="98" t="s">
        <v>224</v>
      </c>
      <c r="C70" s="34" t="s">
        <v>8</v>
      </c>
      <c r="D70" s="31">
        <v>1588246</v>
      </c>
      <c r="E70" s="31">
        <v>3594872</v>
      </c>
      <c r="F70" s="33">
        <v>7708033</v>
      </c>
      <c r="G70" s="31">
        <v>919711</v>
      </c>
      <c r="H70" s="31">
        <v>2146271</v>
      </c>
      <c r="I70" s="31">
        <v>5183118</v>
      </c>
      <c r="J70" s="31">
        <v>0</v>
      </c>
      <c r="K70" s="31">
        <v>0</v>
      </c>
      <c r="L70" s="31">
        <f t="shared" si="63"/>
        <v>17155721</v>
      </c>
      <c r="M70" s="31">
        <v>16297900</v>
      </c>
      <c r="N70" s="31">
        <v>0</v>
      </c>
      <c r="O70" s="31">
        <v>857821</v>
      </c>
      <c r="P70" s="32">
        <f t="shared" si="52"/>
        <v>12638840.800000001</v>
      </c>
      <c r="Q70" s="31">
        <f>11988550+335</f>
        <v>11988885</v>
      </c>
      <c r="R70" s="31">
        <v>0</v>
      </c>
      <c r="S70" s="31">
        <f t="shared" si="64"/>
        <v>649955.80000000005</v>
      </c>
      <c r="T70" s="32">
        <f t="shared" si="65"/>
        <v>12638459.020000001</v>
      </c>
      <c r="U70" s="32">
        <v>11988503.220000001</v>
      </c>
      <c r="V70" s="32">
        <v>0</v>
      </c>
      <c r="W70" s="32">
        <v>649955.80000000005</v>
      </c>
      <c r="X70" s="32">
        <f t="shared" si="66"/>
        <v>73.669063631892826</v>
      </c>
      <c r="Y70" s="32">
        <f t="shared" si="67"/>
        <v>73.558576381006148</v>
      </c>
      <c r="Z70" s="32"/>
      <c r="AA70" s="32">
        <f t="shared" si="61"/>
        <v>75.768231367616323</v>
      </c>
      <c r="AB70" s="32">
        <f t="shared" si="9"/>
        <v>99.996815550403568</v>
      </c>
      <c r="AC70" s="42"/>
    </row>
    <row r="71" spans="1:29" s="7" customFormat="1" ht="56.25" hidden="1" x14ac:dyDescent="0.3">
      <c r="A71" s="96" t="s">
        <v>193</v>
      </c>
      <c r="B71" s="98" t="s">
        <v>329</v>
      </c>
      <c r="C71" s="34" t="s">
        <v>8</v>
      </c>
      <c r="D71" s="31">
        <v>400000</v>
      </c>
      <c r="E71" s="31">
        <v>498000</v>
      </c>
      <c r="F71" s="33">
        <v>1898000</v>
      </c>
      <c r="G71" s="31">
        <v>0</v>
      </c>
      <c r="H71" s="31">
        <v>0</v>
      </c>
      <c r="I71" s="31">
        <v>898000</v>
      </c>
      <c r="J71" s="31">
        <v>0</v>
      </c>
      <c r="K71" s="31">
        <v>0</v>
      </c>
      <c r="L71" s="31">
        <f t="shared" si="63"/>
        <v>1898000</v>
      </c>
      <c r="M71" s="31">
        <v>1898000</v>
      </c>
      <c r="N71" s="31">
        <v>0</v>
      </c>
      <c r="O71" s="31">
        <v>0</v>
      </c>
      <c r="P71" s="32">
        <f t="shared" si="52"/>
        <v>1898000</v>
      </c>
      <c r="Q71" s="31">
        <v>1898000</v>
      </c>
      <c r="R71" s="31">
        <v>0</v>
      </c>
      <c r="S71" s="31">
        <f t="shared" si="64"/>
        <v>0</v>
      </c>
      <c r="T71" s="32">
        <f t="shared" si="65"/>
        <v>1898000</v>
      </c>
      <c r="U71" s="32">
        <v>1898000</v>
      </c>
      <c r="V71" s="32">
        <v>0</v>
      </c>
      <c r="W71" s="32">
        <v>0</v>
      </c>
      <c r="X71" s="32">
        <f t="shared" si="66"/>
        <v>100</v>
      </c>
      <c r="Y71" s="32">
        <f t="shared" si="67"/>
        <v>100</v>
      </c>
      <c r="Z71" s="32"/>
      <c r="AA71" s="32"/>
      <c r="AB71" s="32">
        <f t="shared" si="9"/>
        <v>100</v>
      </c>
      <c r="AC71" s="39"/>
    </row>
    <row r="72" spans="1:29" s="7" customFormat="1" ht="93.75" hidden="1" x14ac:dyDescent="0.3">
      <c r="A72" s="96" t="s">
        <v>330</v>
      </c>
      <c r="B72" s="98" t="s">
        <v>398</v>
      </c>
      <c r="C72" s="34" t="s">
        <v>8</v>
      </c>
      <c r="D72" s="31"/>
      <c r="E72" s="31"/>
      <c r="F72" s="33">
        <v>70000</v>
      </c>
      <c r="G72" s="31"/>
      <c r="H72" s="31"/>
      <c r="I72" s="31">
        <v>0</v>
      </c>
      <c r="J72" s="31">
        <v>0</v>
      </c>
      <c r="K72" s="31">
        <v>0</v>
      </c>
      <c r="L72" s="31">
        <f t="shared" si="63"/>
        <v>70000</v>
      </c>
      <c r="M72" s="31">
        <v>70000</v>
      </c>
      <c r="N72" s="31">
        <v>0</v>
      </c>
      <c r="O72" s="31">
        <v>0</v>
      </c>
      <c r="P72" s="32">
        <f t="shared" si="52"/>
        <v>70000</v>
      </c>
      <c r="Q72" s="31">
        <v>70000</v>
      </c>
      <c r="R72" s="31">
        <v>0</v>
      </c>
      <c r="S72" s="31">
        <f t="shared" si="64"/>
        <v>0</v>
      </c>
      <c r="T72" s="32">
        <f t="shared" si="65"/>
        <v>70000</v>
      </c>
      <c r="U72" s="32">
        <v>70000</v>
      </c>
      <c r="V72" s="32">
        <v>0</v>
      </c>
      <c r="W72" s="32">
        <v>0</v>
      </c>
      <c r="X72" s="32">
        <f t="shared" si="66"/>
        <v>100</v>
      </c>
      <c r="Y72" s="32">
        <f t="shared" si="67"/>
        <v>100</v>
      </c>
      <c r="Z72" s="32"/>
      <c r="AA72" s="32"/>
      <c r="AB72" s="32">
        <f t="shared" si="9"/>
        <v>100</v>
      </c>
      <c r="AC72" s="39"/>
    </row>
    <row r="73" spans="1:29" s="8" customFormat="1" ht="75" hidden="1" x14ac:dyDescent="0.3">
      <c r="A73" s="1" t="s">
        <v>24</v>
      </c>
      <c r="B73" s="94" t="s">
        <v>85</v>
      </c>
      <c r="C73" s="17"/>
      <c r="D73" s="30">
        <f t="shared" ref="D73:E73" si="68">SUM(D74:D77)</f>
        <v>5866990</v>
      </c>
      <c r="E73" s="30">
        <f t="shared" si="68"/>
        <v>3966200</v>
      </c>
      <c r="F73" s="30">
        <f>SUM(F74:F78)</f>
        <v>30159010</v>
      </c>
      <c r="G73" s="30">
        <f t="shared" ref="G73:W73" si="69">SUM(G74:G78)</f>
        <v>4793480</v>
      </c>
      <c r="H73" s="30">
        <f t="shared" si="69"/>
        <v>42512520</v>
      </c>
      <c r="I73" s="30">
        <f t="shared" si="69"/>
        <v>0</v>
      </c>
      <c r="J73" s="30">
        <f t="shared" si="69"/>
        <v>0</v>
      </c>
      <c r="K73" s="30">
        <f t="shared" si="69"/>
        <v>9878445</v>
      </c>
      <c r="L73" s="30">
        <f t="shared" si="69"/>
        <v>72300629</v>
      </c>
      <c r="M73" s="30">
        <f t="shared" si="69"/>
        <v>46793400</v>
      </c>
      <c r="N73" s="30">
        <f t="shared" si="69"/>
        <v>0</v>
      </c>
      <c r="O73" s="30">
        <f t="shared" si="69"/>
        <v>25507229</v>
      </c>
      <c r="P73" s="30">
        <f t="shared" si="69"/>
        <v>44702291.700000003</v>
      </c>
      <c r="Q73" s="30">
        <f t="shared" si="69"/>
        <v>24529857.880000003</v>
      </c>
      <c r="R73" s="30">
        <f t="shared" si="69"/>
        <v>0</v>
      </c>
      <c r="S73" s="30">
        <f t="shared" si="69"/>
        <v>20172433.82</v>
      </c>
      <c r="T73" s="30">
        <f t="shared" si="69"/>
        <v>44702291.689999998</v>
      </c>
      <c r="U73" s="30">
        <f t="shared" si="69"/>
        <v>24529857.870000001</v>
      </c>
      <c r="V73" s="30">
        <f t="shared" si="69"/>
        <v>0</v>
      </c>
      <c r="W73" s="30">
        <f t="shared" si="69"/>
        <v>20172433.82</v>
      </c>
      <c r="X73" s="2">
        <f t="shared" ref="X73:X78" si="70">T73/L73*100</f>
        <v>61.82835793862872</v>
      </c>
      <c r="Y73" s="2">
        <f t="shared" si="67"/>
        <v>52.421619010373256</v>
      </c>
      <c r="Z73" s="2"/>
      <c r="AA73" s="2">
        <f t="shared" ref="AA73:AA78" si="71">W73/O73*100</f>
        <v>79.085163739267799</v>
      </c>
      <c r="AB73" s="2">
        <f t="shared" si="9"/>
        <v>99.99999995923335</v>
      </c>
      <c r="AC73" s="38"/>
    </row>
    <row r="74" spans="1:29" s="7" customFormat="1" ht="37.5" hidden="1" x14ac:dyDescent="0.3">
      <c r="A74" s="96" t="s">
        <v>130</v>
      </c>
      <c r="B74" s="98" t="s">
        <v>86</v>
      </c>
      <c r="C74" s="34" t="s">
        <v>8</v>
      </c>
      <c r="D74" s="31">
        <v>5766990</v>
      </c>
      <c r="E74" s="31">
        <v>3966200</v>
      </c>
      <c r="F74" s="33">
        <v>14554145</v>
      </c>
      <c r="G74" s="31">
        <v>4793480</v>
      </c>
      <c r="H74" s="31">
        <v>4528320</v>
      </c>
      <c r="I74" s="31">
        <v>0</v>
      </c>
      <c r="J74" s="31">
        <v>0</v>
      </c>
      <c r="K74" s="31">
        <v>9778445</v>
      </c>
      <c r="L74" s="31">
        <f t="shared" ref="L74:L78" si="72">M74+O74</f>
        <v>18122100</v>
      </c>
      <c r="M74" s="31">
        <v>0</v>
      </c>
      <c r="N74" s="31">
        <v>0</v>
      </c>
      <c r="O74" s="31">
        <v>18122100</v>
      </c>
      <c r="P74" s="32">
        <f t="shared" si="52"/>
        <v>15908583.289999999</v>
      </c>
      <c r="Q74" s="31">
        <v>0</v>
      </c>
      <c r="R74" s="31">
        <v>0</v>
      </c>
      <c r="S74" s="31">
        <f>W74</f>
        <v>15908583.289999999</v>
      </c>
      <c r="T74" s="32">
        <f>U74+W74</f>
        <v>15908583.289999999</v>
      </c>
      <c r="U74" s="32">
        <v>0</v>
      </c>
      <c r="V74" s="32">
        <v>0</v>
      </c>
      <c r="W74" s="32">
        <v>15908583.289999999</v>
      </c>
      <c r="X74" s="32">
        <f t="shared" si="70"/>
        <v>87.785539700145122</v>
      </c>
      <c r="Y74" s="32"/>
      <c r="Z74" s="32"/>
      <c r="AA74" s="32">
        <f t="shared" si="71"/>
        <v>87.785539700145122</v>
      </c>
      <c r="AB74" s="32"/>
      <c r="AC74" s="39"/>
    </row>
    <row r="75" spans="1:29" s="7" customFormat="1" hidden="1" x14ac:dyDescent="0.3">
      <c r="A75" s="96" t="s">
        <v>366</v>
      </c>
      <c r="B75" s="98" t="s">
        <v>368</v>
      </c>
      <c r="C75" s="34" t="s">
        <v>8</v>
      </c>
      <c r="D75" s="31"/>
      <c r="E75" s="31"/>
      <c r="F75" s="33">
        <v>2973832</v>
      </c>
      <c r="G75" s="31"/>
      <c r="H75" s="31"/>
      <c r="I75" s="31">
        <v>0</v>
      </c>
      <c r="J75" s="31">
        <v>0</v>
      </c>
      <c r="K75" s="31">
        <v>0</v>
      </c>
      <c r="L75" s="31">
        <f t="shared" si="72"/>
        <v>2973832</v>
      </c>
      <c r="M75" s="31">
        <v>0</v>
      </c>
      <c r="N75" s="31">
        <v>0</v>
      </c>
      <c r="O75" s="31">
        <v>2973832</v>
      </c>
      <c r="P75" s="32">
        <f t="shared" si="52"/>
        <v>2973832</v>
      </c>
      <c r="Q75" s="31">
        <v>0</v>
      </c>
      <c r="R75" s="31">
        <v>0</v>
      </c>
      <c r="S75" s="31">
        <f>W75</f>
        <v>2973832</v>
      </c>
      <c r="T75" s="32">
        <f>U75+W75</f>
        <v>2973832</v>
      </c>
      <c r="U75" s="32">
        <v>0</v>
      </c>
      <c r="V75" s="32">
        <v>0</v>
      </c>
      <c r="W75" s="32">
        <v>2973832</v>
      </c>
      <c r="X75" s="32">
        <f t="shared" si="70"/>
        <v>100</v>
      </c>
      <c r="Y75" s="32"/>
      <c r="Z75" s="32"/>
      <c r="AA75" s="32">
        <f t="shared" si="71"/>
        <v>100</v>
      </c>
      <c r="AB75" s="32"/>
      <c r="AC75" s="39"/>
    </row>
    <row r="76" spans="1:29" s="7" customFormat="1" ht="75" hidden="1" x14ac:dyDescent="0.3">
      <c r="A76" s="96" t="s">
        <v>367</v>
      </c>
      <c r="B76" s="98" t="s">
        <v>422</v>
      </c>
      <c r="C76" s="34" t="s">
        <v>3</v>
      </c>
      <c r="D76" s="31"/>
      <c r="E76" s="31"/>
      <c r="F76" s="33">
        <v>0</v>
      </c>
      <c r="G76" s="31"/>
      <c r="H76" s="31"/>
      <c r="I76" s="31"/>
      <c r="J76" s="31"/>
      <c r="K76" s="31"/>
      <c r="L76" s="31">
        <f t="shared" si="72"/>
        <v>330000</v>
      </c>
      <c r="M76" s="31">
        <v>0</v>
      </c>
      <c r="N76" s="31">
        <v>0</v>
      </c>
      <c r="O76" s="31">
        <v>330000</v>
      </c>
      <c r="P76" s="32">
        <f t="shared" si="52"/>
        <v>0</v>
      </c>
      <c r="Q76" s="31">
        <v>0</v>
      </c>
      <c r="R76" s="31">
        <v>0</v>
      </c>
      <c r="S76" s="31">
        <f>W76</f>
        <v>0</v>
      </c>
      <c r="T76" s="32">
        <f>U76+W76</f>
        <v>0</v>
      </c>
      <c r="U76" s="32">
        <v>0</v>
      </c>
      <c r="V76" s="32">
        <v>0</v>
      </c>
      <c r="W76" s="32">
        <v>0</v>
      </c>
      <c r="X76" s="32">
        <f t="shared" si="70"/>
        <v>0</v>
      </c>
      <c r="Y76" s="32"/>
      <c r="Z76" s="32"/>
      <c r="AA76" s="32">
        <f t="shared" si="71"/>
        <v>0</v>
      </c>
      <c r="AB76" s="32"/>
      <c r="AC76" s="39"/>
    </row>
    <row r="77" spans="1:29" s="7" customFormat="1" ht="37.5" hidden="1" x14ac:dyDescent="0.3">
      <c r="A77" s="96" t="s">
        <v>423</v>
      </c>
      <c r="B77" s="95" t="s">
        <v>49</v>
      </c>
      <c r="C77" s="34" t="s">
        <v>3</v>
      </c>
      <c r="D77" s="31">
        <v>100000</v>
      </c>
      <c r="E77" s="31">
        <v>0</v>
      </c>
      <c r="F77" s="33">
        <v>12631033</v>
      </c>
      <c r="G77" s="31">
        <v>0</v>
      </c>
      <c r="H77" s="31">
        <v>37984200</v>
      </c>
      <c r="I77" s="31">
        <v>0</v>
      </c>
      <c r="J77" s="31">
        <v>0</v>
      </c>
      <c r="K77" s="31">
        <v>100000</v>
      </c>
      <c r="L77" s="31">
        <f t="shared" si="72"/>
        <v>49374697</v>
      </c>
      <c r="M77" s="31">
        <v>46793400</v>
      </c>
      <c r="N77" s="31">
        <v>0</v>
      </c>
      <c r="O77" s="31">
        <f>2462800+118497</f>
        <v>2581297</v>
      </c>
      <c r="P77" s="32">
        <f t="shared" si="52"/>
        <v>25819876.410000004</v>
      </c>
      <c r="Q77" s="31">
        <v>24529857.880000003</v>
      </c>
      <c r="R77" s="31">
        <v>0</v>
      </c>
      <c r="S77" s="31">
        <f>W77</f>
        <v>1290018.53</v>
      </c>
      <c r="T77" s="32">
        <f t="shared" ref="T77:T78" si="73">U77+W77</f>
        <v>25819876.400000002</v>
      </c>
      <c r="U77" s="32">
        <v>24529857.870000001</v>
      </c>
      <c r="V77" s="32">
        <v>0</v>
      </c>
      <c r="W77" s="32">
        <v>1290018.53</v>
      </c>
      <c r="X77" s="32">
        <f t="shared" si="70"/>
        <v>52.293741468428657</v>
      </c>
      <c r="Y77" s="32">
        <f t="shared" ref="Y77" si="74">U77/M77*100</f>
        <v>52.421619010373256</v>
      </c>
      <c r="Z77" s="32"/>
      <c r="AA77" s="32">
        <f t="shared" si="71"/>
        <v>49.975594826941652</v>
      </c>
      <c r="AB77" s="32">
        <f t="shared" ref="AB77:AB138" si="75">U77/Q77*100</f>
        <v>99.99999995923335</v>
      </c>
      <c r="AC77" s="42"/>
    </row>
    <row r="78" spans="1:29" s="7" customFormat="1" hidden="1" x14ac:dyDescent="0.3">
      <c r="A78" s="96" t="s">
        <v>425</v>
      </c>
      <c r="B78" s="95" t="s">
        <v>426</v>
      </c>
      <c r="C78" s="34" t="s">
        <v>8</v>
      </c>
      <c r="D78" s="31"/>
      <c r="E78" s="31"/>
      <c r="F78" s="33">
        <v>0</v>
      </c>
      <c r="G78" s="31"/>
      <c r="H78" s="31"/>
      <c r="I78" s="31"/>
      <c r="J78" s="31"/>
      <c r="K78" s="31"/>
      <c r="L78" s="31">
        <f t="shared" si="72"/>
        <v>1500000</v>
      </c>
      <c r="M78" s="31">
        <v>0</v>
      </c>
      <c r="N78" s="31">
        <v>0</v>
      </c>
      <c r="O78" s="31">
        <v>1500000</v>
      </c>
      <c r="P78" s="32">
        <f t="shared" si="52"/>
        <v>0</v>
      </c>
      <c r="Q78" s="31">
        <v>0</v>
      </c>
      <c r="R78" s="31">
        <v>0</v>
      </c>
      <c r="S78" s="31">
        <f>W78</f>
        <v>0</v>
      </c>
      <c r="T78" s="32">
        <f t="shared" si="73"/>
        <v>0</v>
      </c>
      <c r="U78" s="32">
        <v>0</v>
      </c>
      <c r="V78" s="32">
        <v>0</v>
      </c>
      <c r="W78" s="32">
        <v>0</v>
      </c>
      <c r="X78" s="32">
        <f t="shared" si="70"/>
        <v>0</v>
      </c>
      <c r="Y78" s="32"/>
      <c r="Z78" s="32"/>
      <c r="AA78" s="32">
        <f t="shared" si="71"/>
        <v>0</v>
      </c>
      <c r="AB78" s="32"/>
      <c r="AC78" s="39"/>
    </row>
    <row r="79" spans="1:29" s="8" customFormat="1" hidden="1" x14ac:dyDescent="0.3">
      <c r="A79" s="124" t="s">
        <v>11</v>
      </c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38"/>
    </row>
    <row r="80" spans="1:29" s="7" customFormat="1" ht="66" hidden="1" customHeight="1" x14ac:dyDescent="0.3">
      <c r="A80" s="1" t="s">
        <v>131</v>
      </c>
      <c r="B80" s="116" t="s">
        <v>33</v>
      </c>
      <c r="C80" s="116"/>
      <c r="D80" s="3">
        <f t="shared" ref="D80:W80" si="76">D81+D117</f>
        <v>95013924</v>
      </c>
      <c r="E80" s="3">
        <f t="shared" si="76"/>
        <v>146843425</v>
      </c>
      <c r="F80" s="3">
        <f t="shared" si="76"/>
        <v>348512346</v>
      </c>
      <c r="G80" s="3">
        <f t="shared" si="76"/>
        <v>104698508</v>
      </c>
      <c r="H80" s="3">
        <f t="shared" si="76"/>
        <v>114558989</v>
      </c>
      <c r="I80" s="3">
        <f t="shared" si="76"/>
        <v>18005718</v>
      </c>
      <c r="J80" s="3">
        <f t="shared" si="76"/>
        <v>37300</v>
      </c>
      <c r="K80" s="3">
        <f t="shared" si="76"/>
        <v>222190392</v>
      </c>
      <c r="L80" s="3">
        <f t="shared" si="76"/>
        <v>459690791</v>
      </c>
      <c r="M80" s="3">
        <f t="shared" si="76"/>
        <v>51214203</v>
      </c>
      <c r="N80" s="3">
        <f t="shared" si="76"/>
        <v>32000</v>
      </c>
      <c r="O80" s="3">
        <f t="shared" si="76"/>
        <v>408444588</v>
      </c>
      <c r="P80" s="3">
        <f t="shared" si="76"/>
        <v>396227052.83999997</v>
      </c>
      <c r="Q80" s="3">
        <f t="shared" si="76"/>
        <v>47085718</v>
      </c>
      <c r="R80" s="3">
        <f t="shared" si="76"/>
        <v>32000</v>
      </c>
      <c r="S80" s="3">
        <f t="shared" si="76"/>
        <v>349109334.84000003</v>
      </c>
      <c r="T80" s="3">
        <f t="shared" si="76"/>
        <v>394475539.31999999</v>
      </c>
      <c r="U80" s="3">
        <f t="shared" si="76"/>
        <v>45334204.479999997</v>
      </c>
      <c r="V80" s="3">
        <f t="shared" si="76"/>
        <v>32000</v>
      </c>
      <c r="W80" s="3">
        <f t="shared" si="76"/>
        <v>349109334.84000003</v>
      </c>
      <c r="X80" s="2">
        <f t="shared" ref="X80:AA82" si="77">T80/L80*100</f>
        <v>85.813235123085164</v>
      </c>
      <c r="Y80" s="2">
        <f t="shared" si="77"/>
        <v>88.518812798863621</v>
      </c>
      <c r="Z80" s="2">
        <f t="shared" si="77"/>
        <v>100</v>
      </c>
      <c r="AA80" s="2">
        <f t="shared" si="77"/>
        <v>85.472875659696584</v>
      </c>
      <c r="AB80" s="2">
        <f t="shared" si="75"/>
        <v>96.280159686637873</v>
      </c>
      <c r="AC80" s="39"/>
    </row>
    <row r="81" spans="1:29" s="7" customFormat="1" ht="66" hidden="1" customHeight="1" x14ac:dyDescent="0.3">
      <c r="A81" s="1" t="s">
        <v>132</v>
      </c>
      <c r="B81" s="94" t="s">
        <v>87</v>
      </c>
      <c r="C81" s="94"/>
      <c r="D81" s="3">
        <f>D82+D89+D94+D98+D103+D107+D111+D113</f>
        <v>86669924</v>
      </c>
      <c r="E81" s="3">
        <f>E82+E89+E94+E98+E103+E107+E111+E113</f>
        <v>141133325</v>
      </c>
      <c r="F81" s="3">
        <f t="shared" ref="F81:W81" si="78">F82+F89+F94+F98+F103+F107+F111+F113+F115</f>
        <v>329882426</v>
      </c>
      <c r="G81" s="3">
        <f t="shared" si="78"/>
        <v>100112308</v>
      </c>
      <c r="H81" s="3">
        <f t="shared" si="78"/>
        <v>110353689</v>
      </c>
      <c r="I81" s="3">
        <f t="shared" si="78"/>
        <v>18005718</v>
      </c>
      <c r="J81" s="3">
        <f t="shared" si="78"/>
        <v>37300</v>
      </c>
      <c r="K81" s="3">
        <f t="shared" si="78"/>
        <v>208164292</v>
      </c>
      <c r="L81" s="3">
        <f t="shared" si="78"/>
        <v>437051091</v>
      </c>
      <c r="M81" s="3">
        <f t="shared" si="78"/>
        <v>51214203</v>
      </c>
      <c r="N81" s="3">
        <f t="shared" si="78"/>
        <v>32000</v>
      </c>
      <c r="O81" s="3">
        <f t="shared" si="78"/>
        <v>385804888</v>
      </c>
      <c r="P81" s="3">
        <f t="shared" si="78"/>
        <v>376583986.20999998</v>
      </c>
      <c r="Q81" s="3">
        <f t="shared" si="78"/>
        <v>47085718</v>
      </c>
      <c r="R81" s="3">
        <f t="shared" si="78"/>
        <v>32000</v>
      </c>
      <c r="S81" s="3">
        <f t="shared" si="78"/>
        <v>329466268.21000004</v>
      </c>
      <c r="T81" s="3">
        <f t="shared" si="78"/>
        <v>374832472.69</v>
      </c>
      <c r="U81" s="3">
        <f t="shared" si="78"/>
        <v>45334204.479999997</v>
      </c>
      <c r="V81" s="3">
        <f t="shared" si="78"/>
        <v>32000</v>
      </c>
      <c r="W81" s="3">
        <f t="shared" si="78"/>
        <v>329466268.21000004</v>
      </c>
      <c r="X81" s="2">
        <f t="shared" si="77"/>
        <v>85.763994280934071</v>
      </c>
      <c r="Y81" s="2">
        <f t="shared" si="77"/>
        <v>88.518812798863621</v>
      </c>
      <c r="Z81" s="2">
        <f t="shared" si="77"/>
        <v>100</v>
      </c>
      <c r="AA81" s="2">
        <f t="shared" si="77"/>
        <v>85.397121306042152</v>
      </c>
      <c r="AB81" s="2">
        <f t="shared" si="75"/>
        <v>96.280159686637873</v>
      </c>
      <c r="AC81" s="39"/>
    </row>
    <row r="82" spans="1:29" s="7" customFormat="1" hidden="1" x14ac:dyDescent="0.3">
      <c r="A82" s="1" t="s">
        <v>133</v>
      </c>
      <c r="B82" s="94" t="s">
        <v>225</v>
      </c>
      <c r="C82" s="86"/>
      <c r="D82" s="2">
        <f>SUM(D83:D86)</f>
        <v>14627564</v>
      </c>
      <c r="E82" s="2">
        <f t="shared" ref="E82" si="79">SUM(E83:E86)</f>
        <v>19153557</v>
      </c>
      <c r="F82" s="2">
        <f>SUM(F83:F88)</f>
        <v>53427706</v>
      </c>
      <c r="G82" s="2">
        <f t="shared" ref="G82:W82" si="80">SUM(G83:G88)</f>
        <v>19232032</v>
      </c>
      <c r="H82" s="2">
        <f t="shared" si="80"/>
        <v>21591197</v>
      </c>
      <c r="I82" s="2">
        <f t="shared" si="80"/>
        <v>2412080</v>
      </c>
      <c r="J82" s="2">
        <f t="shared" si="80"/>
        <v>37300</v>
      </c>
      <c r="K82" s="2">
        <f t="shared" si="80"/>
        <v>31356741</v>
      </c>
      <c r="L82" s="2">
        <f>SUM(L83:L88)</f>
        <v>74422594</v>
      </c>
      <c r="M82" s="2">
        <f t="shared" si="80"/>
        <v>7390718</v>
      </c>
      <c r="N82" s="2">
        <f t="shared" si="80"/>
        <v>32000</v>
      </c>
      <c r="O82" s="2">
        <f t="shared" si="80"/>
        <v>66999876</v>
      </c>
      <c r="P82" s="2">
        <f t="shared" si="80"/>
        <v>65358568.329999998</v>
      </c>
      <c r="Q82" s="2">
        <f t="shared" si="80"/>
        <v>6657318</v>
      </c>
      <c r="R82" s="2">
        <f t="shared" si="80"/>
        <v>32000</v>
      </c>
      <c r="S82" s="2">
        <f t="shared" si="80"/>
        <v>58669250.329999998</v>
      </c>
      <c r="T82" s="2">
        <f t="shared" si="80"/>
        <v>64841518.030000001</v>
      </c>
      <c r="U82" s="2">
        <f t="shared" si="80"/>
        <v>6140267.7000000002</v>
      </c>
      <c r="V82" s="2">
        <f t="shared" si="80"/>
        <v>32000</v>
      </c>
      <c r="W82" s="2">
        <f t="shared" si="80"/>
        <v>58669250.329999998</v>
      </c>
      <c r="X82" s="2">
        <f t="shared" si="77"/>
        <v>87.126119293826292</v>
      </c>
      <c r="Y82" s="2">
        <f t="shared" si="77"/>
        <v>83.080800809880714</v>
      </c>
      <c r="Z82" s="2">
        <f t="shared" si="77"/>
        <v>100</v>
      </c>
      <c r="AA82" s="2">
        <f t="shared" si="77"/>
        <v>87.566207331488187</v>
      </c>
      <c r="AB82" s="2">
        <f t="shared" si="75"/>
        <v>92.233354332780863</v>
      </c>
      <c r="AC82" s="39"/>
    </row>
    <row r="83" spans="1:29" s="7" customFormat="1" ht="56.25" hidden="1" x14ac:dyDescent="0.3">
      <c r="A83" s="96" t="s">
        <v>226</v>
      </c>
      <c r="B83" s="18" t="s">
        <v>72</v>
      </c>
      <c r="C83" s="90" t="s">
        <v>29</v>
      </c>
      <c r="D83" s="32">
        <v>13648631</v>
      </c>
      <c r="E83" s="32">
        <v>17551256</v>
      </c>
      <c r="F83" s="33">
        <v>48491696</v>
      </c>
      <c r="G83" s="32">
        <v>16871956</v>
      </c>
      <c r="H83" s="32">
        <v>19949357</v>
      </c>
      <c r="I83" s="32">
        <v>0</v>
      </c>
      <c r="J83" s="32">
        <v>0</v>
      </c>
      <c r="K83" s="32">
        <v>31199887</v>
      </c>
      <c r="L83" s="33">
        <f>SUM(M83:O83)</f>
        <v>66525230</v>
      </c>
      <c r="M83" s="31">
        <v>0</v>
      </c>
      <c r="N83" s="31">
        <v>0</v>
      </c>
      <c r="O83" s="31">
        <v>66525230</v>
      </c>
      <c r="P83" s="32">
        <f t="shared" ref="P83:P149" si="81">Q83+R83+S83</f>
        <v>58242813.329999998</v>
      </c>
      <c r="Q83" s="33">
        <v>0</v>
      </c>
      <c r="R83" s="33">
        <v>0</v>
      </c>
      <c r="S83" s="33">
        <f>W83</f>
        <v>58242813.329999998</v>
      </c>
      <c r="T83" s="32">
        <f>SUM(U83:W83)</f>
        <v>58242813.329999998</v>
      </c>
      <c r="U83" s="32">
        <v>0</v>
      </c>
      <c r="V83" s="32">
        <v>0</v>
      </c>
      <c r="W83" s="32">
        <v>58242813.329999998</v>
      </c>
      <c r="X83" s="32">
        <f t="shared" ref="X83:X118" si="82">T83/L83*100</f>
        <v>87.549961616066568</v>
      </c>
      <c r="Y83" s="32"/>
      <c r="Z83" s="32"/>
      <c r="AA83" s="32">
        <f>W83/O83*100</f>
        <v>87.549961616066568</v>
      </c>
      <c r="AB83" s="32"/>
      <c r="AC83" s="39"/>
    </row>
    <row r="84" spans="1:29" s="7" customFormat="1" ht="75" hidden="1" x14ac:dyDescent="0.3">
      <c r="A84" s="96" t="s">
        <v>227</v>
      </c>
      <c r="B84" s="18" t="s">
        <v>231</v>
      </c>
      <c r="C84" s="90" t="s">
        <v>29</v>
      </c>
      <c r="D84" s="32">
        <v>0</v>
      </c>
      <c r="E84" s="32">
        <v>37300</v>
      </c>
      <c r="F84" s="33">
        <v>32000</v>
      </c>
      <c r="G84" s="32">
        <v>0</v>
      </c>
      <c r="H84" s="32">
        <v>0</v>
      </c>
      <c r="I84" s="32">
        <v>0</v>
      </c>
      <c r="J84" s="32">
        <v>37300</v>
      </c>
      <c r="K84" s="32">
        <v>0</v>
      </c>
      <c r="L84" s="33">
        <f t="shared" ref="L84:L88" si="83">SUM(M84:O84)</f>
        <v>32000</v>
      </c>
      <c r="M84" s="31">
        <v>0</v>
      </c>
      <c r="N84" s="31">
        <v>32000</v>
      </c>
      <c r="O84" s="31">
        <v>0</v>
      </c>
      <c r="P84" s="32">
        <f t="shared" si="81"/>
        <v>32000</v>
      </c>
      <c r="Q84" s="33">
        <v>0</v>
      </c>
      <c r="R84" s="33">
        <v>32000</v>
      </c>
      <c r="S84" s="33">
        <f t="shared" ref="S84:S88" si="84">W84</f>
        <v>0</v>
      </c>
      <c r="T84" s="32">
        <f>SUM(U84:W84)</f>
        <v>32000</v>
      </c>
      <c r="U84" s="32">
        <v>0</v>
      </c>
      <c r="V84" s="32">
        <v>32000</v>
      </c>
      <c r="W84" s="32">
        <v>0</v>
      </c>
      <c r="X84" s="32">
        <f t="shared" si="82"/>
        <v>100</v>
      </c>
      <c r="Y84" s="32"/>
      <c r="Z84" s="32">
        <f t="shared" ref="Z84" si="85">V84/N84*100</f>
        <v>100</v>
      </c>
      <c r="AA84" s="32"/>
      <c r="AB84" s="32"/>
      <c r="AC84" s="42"/>
    </row>
    <row r="85" spans="1:29" s="7" customFormat="1" ht="37.5" hidden="1" x14ac:dyDescent="0.3">
      <c r="A85" s="96" t="s">
        <v>228</v>
      </c>
      <c r="B85" s="18" t="s">
        <v>230</v>
      </c>
      <c r="C85" s="90" t="s">
        <v>29</v>
      </c>
      <c r="D85" s="32">
        <v>0</v>
      </c>
      <c r="E85" s="32">
        <v>258690</v>
      </c>
      <c r="F85" s="33">
        <v>1312455</v>
      </c>
      <c r="G85" s="32">
        <v>1053765</v>
      </c>
      <c r="H85" s="32">
        <v>88495</v>
      </c>
      <c r="I85" s="32">
        <v>241080</v>
      </c>
      <c r="J85" s="32">
        <v>0</v>
      </c>
      <c r="K85" s="32">
        <v>42610</v>
      </c>
      <c r="L85" s="33">
        <f t="shared" si="83"/>
        <v>1400950</v>
      </c>
      <c r="M85" s="31">
        <v>1190800</v>
      </c>
      <c r="N85" s="31">
        <v>0</v>
      </c>
      <c r="O85" s="31">
        <v>210150</v>
      </c>
      <c r="P85" s="32">
        <f t="shared" si="81"/>
        <v>1391425</v>
      </c>
      <c r="Q85" s="33">
        <v>1190800</v>
      </c>
      <c r="R85" s="33">
        <v>0</v>
      </c>
      <c r="S85" s="33">
        <f t="shared" si="84"/>
        <v>200625</v>
      </c>
      <c r="T85" s="32">
        <f t="shared" ref="T85:T93" si="86">U85+W85</f>
        <v>1374374.7</v>
      </c>
      <c r="U85" s="32">
        <v>1173749.7</v>
      </c>
      <c r="V85" s="32">
        <v>0</v>
      </c>
      <c r="W85" s="32">
        <v>200625</v>
      </c>
      <c r="X85" s="32">
        <f t="shared" si="82"/>
        <v>98.103051500767336</v>
      </c>
      <c r="Y85" s="32">
        <f>U85/M85*100</f>
        <v>98.568164259321449</v>
      </c>
      <c r="Z85" s="32"/>
      <c r="AA85" s="32">
        <f t="shared" ref="AA85:AA118" si="87">W85/O85*100</f>
        <v>95.46752319771592</v>
      </c>
      <c r="AB85" s="32">
        <f t="shared" si="75"/>
        <v>98.568164259321449</v>
      </c>
      <c r="AC85" s="42"/>
    </row>
    <row r="86" spans="1:29" s="7" customFormat="1" ht="187.5" hidden="1" x14ac:dyDescent="0.3">
      <c r="A86" s="96" t="s">
        <v>229</v>
      </c>
      <c r="B86" s="98" t="s">
        <v>224</v>
      </c>
      <c r="C86" s="90" t="s">
        <v>29</v>
      </c>
      <c r="D86" s="32">
        <v>978933</v>
      </c>
      <c r="E86" s="32">
        <v>1306311</v>
      </c>
      <c r="F86" s="33">
        <v>3591555</v>
      </c>
      <c r="G86" s="32">
        <v>1306311</v>
      </c>
      <c r="H86" s="32">
        <v>1553345</v>
      </c>
      <c r="I86" s="32">
        <v>2171000</v>
      </c>
      <c r="J86" s="32">
        <v>0</v>
      </c>
      <c r="K86" s="32">
        <v>114244</v>
      </c>
      <c r="L86" s="33">
        <f>SUM(M86:O86)</f>
        <v>5144900</v>
      </c>
      <c r="M86" s="31">
        <v>4887600</v>
      </c>
      <c r="N86" s="31">
        <v>0</v>
      </c>
      <c r="O86" s="31">
        <v>257300</v>
      </c>
      <c r="P86" s="32">
        <f t="shared" si="81"/>
        <v>4372817</v>
      </c>
      <c r="Q86" s="32">
        <v>4154200</v>
      </c>
      <c r="R86" s="33">
        <v>0</v>
      </c>
      <c r="S86" s="33">
        <f t="shared" si="84"/>
        <v>218617</v>
      </c>
      <c r="T86" s="32">
        <f t="shared" si="86"/>
        <v>4372817</v>
      </c>
      <c r="U86" s="32">
        <v>4154200</v>
      </c>
      <c r="V86" s="32">
        <v>0</v>
      </c>
      <c r="W86" s="32">
        <v>218617</v>
      </c>
      <c r="X86" s="32">
        <f t="shared" si="82"/>
        <v>84.993236020136436</v>
      </c>
      <c r="Y86" s="32">
        <f>U86/M86*100</f>
        <v>84.994680415745975</v>
      </c>
      <c r="Z86" s="32"/>
      <c r="AA86" s="32">
        <f t="shared" si="87"/>
        <v>84.965798678585315</v>
      </c>
      <c r="AB86" s="32">
        <f t="shared" si="75"/>
        <v>100</v>
      </c>
      <c r="AC86" s="39"/>
    </row>
    <row r="87" spans="1:29" s="7" customFormat="1" ht="56.25" hidden="1" x14ac:dyDescent="0.3">
      <c r="A87" s="96" t="s">
        <v>408</v>
      </c>
      <c r="B87" s="98" t="s">
        <v>419</v>
      </c>
      <c r="C87" s="90" t="s">
        <v>29</v>
      </c>
      <c r="D87" s="32"/>
      <c r="E87" s="32"/>
      <c r="F87" s="33">
        <v>0</v>
      </c>
      <c r="G87" s="32"/>
      <c r="H87" s="32"/>
      <c r="I87" s="32"/>
      <c r="J87" s="32"/>
      <c r="K87" s="32"/>
      <c r="L87" s="33">
        <f t="shared" si="83"/>
        <v>719514</v>
      </c>
      <c r="M87" s="31">
        <v>712318</v>
      </c>
      <c r="N87" s="31">
        <v>0</v>
      </c>
      <c r="O87" s="31">
        <v>7196</v>
      </c>
      <c r="P87" s="32">
        <f t="shared" si="81"/>
        <v>719513</v>
      </c>
      <c r="Q87" s="31">
        <v>712318</v>
      </c>
      <c r="R87" s="33">
        <v>0</v>
      </c>
      <c r="S87" s="33">
        <f t="shared" si="84"/>
        <v>7195</v>
      </c>
      <c r="T87" s="32">
        <f t="shared" si="86"/>
        <v>719513</v>
      </c>
      <c r="U87" s="32">
        <v>712318</v>
      </c>
      <c r="V87" s="32">
        <v>0</v>
      </c>
      <c r="W87" s="32">
        <v>7195</v>
      </c>
      <c r="X87" s="32">
        <f t="shared" si="82"/>
        <v>99.999861017297789</v>
      </c>
      <c r="Y87" s="32">
        <f>U87/M87*100</f>
        <v>100</v>
      </c>
      <c r="Z87" s="32"/>
      <c r="AA87" s="32">
        <f t="shared" si="87"/>
        <v>99.986103390772655</v>
      </c>
      <c r="AB87" s="32">
        <f t="shared" si="75"/>
        <v>100</v>
      </c>
      <c r="AC87" s="42"/>
    </row>
    <row r="88" spans="1:29" s="7" customFormat="1" ht="75" hidden="1" x14ac:dyDescent="0.3">
      <c r="A88" s="96" t="s">
        <v>420</v>
      </c>
      <c r="B88" s="98" t="s">
        <v>373</v>
      </c>
      <c r="C88" s="90" t="s">
        <v>29</v>
      </c>
      <c r="D88" s="32"/>
      <c r="E88" s="32"/>
      <c r="F88" s="33">
        <v>0</v>
      </c>
      <c r="G88" s="32"/>
      <c r="H88" s="32"/>
      <c r="I88" s="32"/>
      <c r="J88" s="32"/>
      <c r="K88" s="32"/>
      <c r="L88" s="33">
        <f t="shared" si="83"/>
        <v>600000</v>
      </c>
      <c r="M88" s="31">
        <v>600000</v>
      </c>
      <c r="N88" s="31">
        <v>0</v>
      </c>
      <c r="O88" s="31">
        <v>0</v>
      </c>
      <c r="P88" s="32">
        <f t="shared" si="81"/>
        <v>600000</v>
      </c>
      <c r="Q88" s="33">
        <v>600000</v>
      </c>
      <c r="R88" s="33">
        <v>0</v>
      </c>
      <c r="S88" s="33">
        <f t="shared" si="84"/>
        <v>0</v>
      </c>
      <c r="T88" s="32">
        <f t="shared" si="86"/>
        <v>100000</v>
      </c>
      <c r="U88" s="32">
        <v>100000</v>
      </c>
      <c r="V88" s="32">
        <v>0</v>
      </c>
      <c r="W88" s="32">
        <v>0</v>
      </c>
      <c r="X88" s="32">
        <f t="shared" si="82"/>
        <v>16.666666666666664</v>
      </c>
      <c r="Y88" s="32">
        <f>U88/M88*100</f>
        <v>16.666666666666664</v>
      </c>
      <c r="Z88" s="32"/>
      <c r="AA88" s="32"/>
      <c r="AB88" s="32">
        <f t="shared" si="75"/>
        <v>16.666666666666664</v>
      </c>
      <c r="AC88" s="42" t="s">
        <v>432</v>
      </c>
    </row>
    <row r="89" spans="1:29" s="7" customFormat="1" hidden="1" x14ac:dyDescent="0.3">
      <c r="A89" s="1" t="s">
        <v>134</v>
      </c>
      <c r="B89" s="16" t="s">
        <v>232</v>
      </c>
      <c r="C89" s="86"/>
      <c r="D89" s="2">
        <f t="shared" ref="D89:K89" si="88">SUM(D90:D92)</f>
        <v>6773930</v>
      </c>
      <c r="E89" s="2">
        <f t="shared" si="88"/>
        <v>7716720</v>
      </c>
      <c r="F89" s="2">
        <f t="shared" si="88"/>
        <v>22437715</v>
      </c>
      <c r="G89" s="2">
        <f t="shared" si="88"/>
        <v>7807958</v>
      </c>
      <c r="H89" s="2">
        <f t="shared" si="88"/>
        <v>6504492</v>
      </c>
      <c r="I89" s="2">
        <f t="shared" si="88"/>
        <v>1478000</v>
      </c>
      <c r="J89" s="2">
        <f t="shared" si="88"/>
        <v>0</v>
      </c>
      <c r="K89" s="2">
        <f t="shared" si="88"/>
        <v>12995057</v>
      </c>
      <c r="L89" s="2">
        <f>SUM(L90:L93)</f>
        <v>29961747</v>
      </c>
      <c r="M89" s="2">
        <f t="shared" ref="M89:W89" si="89">SUM(M90:M93)</f>
        <v>3904845</v>
      </c>
      <c r="N89" s="2">
        <f t="shared" si="89"/>
        <v>0</v>
      </c>
      <c r="O89" s="2">
        <f t="shared" si="89"/>
        <v>26056902</v>
      </c>
      <c r="P89" s="2">
        <f t="shared" si="89"/>
        <v>27454844.84</v>
      </c>
      <c r="Q89" s="2">
        <f t="shared" si="89"/>
        <v>3878045</v>
      </c>
      <c r="R89" s="2">
        <f t="shared" si="89"/>
        <v>0</v>
      </c>
      <c r="S89" s="2">
        <f t="shared" si="89"/>
        <v>23576799.84</v>
      </c>
      <c r="T89" s="2">
        <f t="shared" si="89"/>
        <v>26430381.859999999</v>
      </c>
      <c r="U89" s="2">
        <f t="shared" si="89"/>
        <v>2853582.02</v>
      </c>
      <c r="V89" s="2">
        <f t="shared" si="89"/>
        <v>0</v>
      </c>
      <c r="W89" s="2">
        <f t="shared" si="89"/>
        <v>23576799.84</v>
      </c>
      <c r="X89" s="2">
        <f t="shared" si="82"/>
        <v>88.213754224678553</v>
      </c>
      <c r="Y89" s="2">
        <f>U89/M89*100</f>
        <v>73.077984401429504</v>
      </c>
      <c r="Z89" s="2"/>
      <c r="AA89" s="32">
        <f t="shared" si="87"/>
        <v>90.481976099844871</v>
      </c>
      <c r="AB89" s="2">
        <f t="shared" si="75"/>
        <v>73.583004323054524</v>
      </c>
      <c r="AC89" s="39"/>
    </row>
    <row r="90" spans="1:29" s="7" customFormat="1" ht="56.25" hidden="1" x14ac:dyDescent="0.3">
      <c r="A90" s="96" t="s">
        <v>233</v>
      </c>
      <c r="B90" s="18" t="s">
        <v>72</v>
      </c>
      <c r="C90" s="90" t="s">
        <v>29</v>
      </c>
      <c r="D90" s="32">
        <v>6043430</v>
      </c>
      <c r="E90" s="32">
        <v>7136220</v>
      </c>
      <c r="F90" s="33">
        <v>20021215</v>
      </c>
      <c r="G90" s="32">
        <v>7227458</v>
      </c>
      <c r="H90" s="32">
        <v>5924592</v>
      </c>
      <c r="I90" s="32">
        <v>0</v>
      </c>
      <c r="J90" s="32">
        <v>0</v>
      </c>
      <c r="K90" s="32">
        <v>12937057</v>
      </c>
      <c r="L90" s="33">
        <f>M90+N90+O90</f>
        <v>25930555</v>
      </c>
      <c r="M90" s="31">
        <v>0</v>
      </c>
      <c r="N90" s="31">
        <v>0</v>
      </c>
      <c r="O90" s="31">
        <v>25930555</v>
      </c>
      <c r="P90" s="32">
        <f t="shared" si="81"/>
        <v>23483074.84</v>
      </c>
      <c r="Q90" s="33">
        <v>0</v>
      </c>
      <c r="R90" s="33">
        <v>0</v>
      </c>
      <c r="S90" s="33">
        <f>W90</f>
        <v>23483074.84</v>
      </c>
      <c r="T90" s="32">
        <f t="shared" si="86"/>
        <v>23483074.84</v>
      </c>
      <c r="U90" s="32">
        <v>0</v>
      </c>
      <c r="V90" s="32">
        <v>0</v>
      </c>
      <c r="W90" s="32">
        <v>23483074.84</v>
      </c>
      <c r="X90" s="32">
        <f t="shared" si="82"/>
        <v>90.561404644057944</v>
      </c>
      <c r="Y90" s="32"/>
      <c r="Z90" s="32"/>
      <c r="AA90" s="32">
        <f t="shared" si="87"/>
        <v>90.561404644057944</v>
      </c>
      <c r="AB90" s="32"/>
      <c r="AC90" s="39"/>
    </row>
    <row r="91" spans="1:29" s="7" customFormat="1" ht="187.5" hidden="1" x14ac:dyDescent="0.3">
      <c r="A91" s="96" t="s">
        <v>234</v>
      </c>
      <c r="B91" s="98" t="s">
        <v>224</v>
      </c>
      <c r="C91" s="90" t="s">
        <v>29</v>
      </c>
      <c r="D91" s="32">
        <v>580500</v>
      </c>
      <c r="E91" s="32">
        <v>580500</v>
      </c>
      <c r="F91" s="33">
        <v>1741500</v>
      </c>
      <c r="G91" s="32">
        <v>580500</v>
      </c>
      <c r="H91" s="32">
        <v>579900</v>
      </c>
      <c r="I91" s="32">
        <v>1103000</v>
      </c>
      <c r="J91" s="32">
        <v>0</v>
      </c>
      <c r="K91" s="32">
        <v>58000</v>
      </c>
      <c r="L91" s="33">
        <f t="shared" ref="L91:L93" si="90">M91+N91+O91</f>
        <v>2321400</v>
      </c>
      <c r="M91" s="31">
        <v>2205400</v>
      </c>
      <c r="N91" s="31">
        <v>0</v>
      </c>
      <c r="O91" s="31">
        <v>116000</v>
      </c>
      <c r="P91" s="32">
        <f t="shared" si="81"/>
        <v>2272325</v>
      </c>
      <c r="Q91" s="31">
        <v>2178600</v>
      </c>
      <c r="R91" s="33">
        <v>0</v>
      </c>
      <c r="S91" s="33">
        <f t="shared" ref="S91:S92" si="91">W91</f>
        <v>93725</v>
      </c>
      <c r="T91" s="32">
        <f t="shared" si="86"/>
        <v>2272307.02</v>
      </c>
      <c r="U91" s="32">
        <v>2178582.02</v>
      </c>
      <c r="V91" s="32">
        <v>0</v>
      </c>
      <c r="W91" s="32">
        <v>93725</v>
      </c>
      <c r="X91" s="32">
        <f t="shared" si="82"/>
        <v>97.885199448608589</v>
      </c>
      <c r="Y91" s="32">
        <f>U91/M91*100</f>
        <v>98.783985671533515</v>
      </c>
      <c r="Z91" s="32"/>
      <c r="AA91" s="32">
        <f t="shared" si="87"/>
        <v>80.797413793103445</v>
      </c>
      <c r="AB91" s="32">
        <f t="shared" si="75"/>
        <v>99.999174699348202</v>
      </c>
      <c r="AC91" s="39"/>
    </row>
    <row r="92" spans="1:29" s="7" customFormat="1" ht="56.25" hidden="1" x14ac:dyDescent="0.3">
      <c r="A92" s="96" t="s">
        <v>331</v>
      </c>
      <c r="B92" s="98" t="s">
        <v>329</v>
      </c>
      <c r="C92" s="90" t="s">
        <v>29</v>
      </c>
      <c r="D92" s="32">
        <v>150000</v>
      </c>
      <c r="E92" s="32"/>
      <c r="F92" s="33">
        <v>675000</v>
      </c>
      <c r="G92" s="32"/>
      <c r="H92" s="32"/>
      <c r="I92" s="32">
        <v>375000</v>
      </c>
      <c r="J92" s="32">
        <v>0</v>
      </c>
      <c r="K92" s="32">
        <v>0</v>
      </c>
      <c r="L92" s="33">
        <f t="shared" si="90"/>
        <v>675000</v>
      </c>
      <c r="M92" s="31">
        <v>675000</v>
      </c>
      <c r="N92" s="31">
        <v>0</v>
      </c>
      <c r="O92" s="31">
        <v>0</v>
      </c>
      <c r="P92" s="32">
        <f t="shared" si="81"/>
        <v>675000</v>
      </c>
      <c r="Q92" s="33">
        <v>675000</v>
      </c>
      <c r="R92" s="33">
        <v>0</v>
      </c>
      <c r="S92" s="33">
        <f t="shared" si="91"/>
        <v>0</v>
      </c>
      <c r="T92" s="32">
        <f t="shared" si="86"/>
        <v>675000</v>
      </c>
      <c r="U92" s="32">
        <v>675000</v>
      </c>
      <c r="V92" s="32">
        <v>0</v>
      </c>
      <c r="W92" s="32">
        <v>0</v>
      </c>
      <c r="X92" s="32">
        <f t="shared" si="82"/>
        <v>100</v>
      </c>
      <c r="Y92" s="32">
        <f>U92/M92*100</f>
        <v>100</v>
      </c>
      <c r="Z92" s="32"/>
      <c r="AA92" s="32"/>
      <c r="AB92" s="32">
        <f t="shared" si="75"/>
        <v>100</v>
      </c>
      <c r="AC92" s="42"/>
    </row>
    <row r="93" spans="1:29" s="7" customFormat="1" ht="56.25" hidden="1" x14ac:dyDescent="0.3">
      <c r="A93" s="96" t="s">
        <v>435</v>
      </c>
      <c r="B93" s="98" t="s">
        <v>419</v>
      </c>
      <c r="C93" s="90" t="s">
        <v>29</v>
      </c>
      <c r="D93" s="32"/>
      <c r="E93" s="32"/>
      <c r="F93" s="33"/>
      <c r="G93" s="32"/>
      <c r="H93" s="32"/>
      <c r="I93" s="32"/>
      <c r="J93" s="32"/>
      <c r="K93" s="32"/>
      <c r="L93" s="33">
        <f t="shared" si="90"/>
        <v>1034792</v>
      </c>
      <c r="M93" s="31">
        <v>1024445</v>
      </c>
      <c r="N93" s="31">
        <v>0</v>
      </c>
      <c r="O93" s="31">
        <v>10347</v>
      </c>
      <c r="P93" s="32">
        <f t="shared" si="81"/>
        <v>1024445</v>
      </c>
      <c r="Q93" s="31">
        <v>1024445</v>
      </c>
      <c r="R93" s="33">
        <v>0</v>
      </c>
      <c r="S93" s="33">
        <v>0</v>
      </c>
      <c r="T93" s="32">
        <f t="shared" si="86"/>
        <v>0</v>
      </c>
      <c r="U93" s="32">
        <v>0</v>
      </c>
      <c r="V93" s="32">
        <v>0</v>
      </c>
      <c r="W93" s="32">
        <v>0</v>
      </c>
      <c r="X93" s="32"/>
      <c r="Y93" s="32">
        <f>U93/M93*100</f>
        <v>0</v>
      </c>
      <c r="Z93" s="32"/>
      <c r="AA93" s="32"/>
      <c r="AB93" s="32">
        <f t="shared" si="75"/>
        <v>0</v>
      </c>
      <c r="AC93" s="42"/>
    </row>
    <row r="94" spans="1:29" s="7" customFormat="1" hidden="1" x14ac:dyDescent="0.3">
      <c r="A94" s="1" t="s">
        <v>135</v>
      </c>
      <c r="B94" s="16" t="s">
        <v>235</v>
      </c>
      <c r="C94" s="86"/>
      <c r="D94" s="2">
        <f>SUM(D95:D97)</f>
        <v>6047500</v>
      </c>
      <c r="E94" s="2">
        <f t="shared" ref="E94:W94" si="92">SUM(E95:E97)</f>
        <v>9700800</v>
      </c>
      <c r="F94" s="2">
        <f t="shared" si="92"/>
        <v>22366411</v>
      </c>
      <c r="G94" s="2">
        <f t="shared" si="92"/>
        <v>7063500</v>
      </c>
      <c r="H94" s="2">
        <f t="shared" si="92"/>
        <v>7739600</v>
      </c>
      <c r="I94" s="2">
        <f t="shared" si="92"/>
        <v>1406900</v>
      </c>
      <c r="J94" s="2">
        <f t="shared" si="92"/>
        <v>0</v>
      </c>
      <c r="K94" s="2">
        <f t="shared" si="92"/>
        <v>13909011</v>
      </c>
      <c r="L94" s="2">
        <f>SUM(L95:L97)</f>
        <v>29906865</v>
      </c>
      <c r="M94" s="2">
        <f>SUM(M95:M97)</f>
        <v>3043600</v>
      </c>
      <c r="N94" s="2">
        <f>SUM(N95:N97)</f>
        <v>0</v>
      </c>
      <c r="O94" s="2">
        <f>SUM(O95:O97)</f>
        <v>26863265</v>
      </c>
      <c r="P94" s="2">
        <f t="shared" si="92"/>
        <v>25269873.969999999</v>
      </c>
      <c r="Q94" s="2">
        <f t="shared" si="92"/>
        <v>2837513</v>
      </c>
      <c r="R94" s="2">
        <f t="shared" si="92"/>
        <v>0</v>
      </c>
      <c r="S94" s="2">
        <f t="shared" si="92"/>
        <v>22432360.969999999</v>
      </c>
      <c r="T94" s="2">
        <f t="shared" si="92"/>
        <v>25269873.969999999</v>
      </c>
      <c r="U94" s="2">
        <f t="shared" si="92"/>
        <v>2837513</v>
      </c>
      <c r="V94" s="2">
        <f t="shared" si="92"/>
        <v>0</v>
      </c>
      <c r="W94" s="2">
        <f t="shared" si="92"/>
        <v>22432360.969999999</v>
      </c>
      <c r="X94" s="2">
        <f t="shared" si="82"/>
        <v>84.495228670741653</v>
      </c>
      <c r="Y94" s="2">
        <f>U94/M94*100</f>
        <v>93.22884084636614</v>
      </c>
      <c r="Z94" s="2">
        <v>0</v>
      </c>
      <c r="AA94" s="32">
        <f t="shared" si="87"/>
        <v>83.505712987605932</v>
      </c>
      <c r="AB94" s="2">
        <f t="shared" si="75"/>
        <v>100</v>
      </c>
      <c r="AC94" s="39"/>
    </row>
    <row r="95" spans="1:29" s="7" customFormat="1" ht="56.25" hidden="1" x14ac:dyDescent="0.3">
      <c r="A95" s="96" t="s">
        <v>237</v>
      </c>
      <c r="B95" s="18" t="s">
        <v>72</v>
      </c>
      <c r="C95" s="90" t="s">
        <v>29</v>
      </c>
      <c r="D95" s="32">
        <v>5226500</v>
      </c>
      <c r="E95" s="32">
        <v>9049800</v>
      </c>
      <c r="F95" s="33">
        <v>20243411</v>
      </c>
      <c r="G95" s="32">
        <v>6412500</v>
      </c>
      <c r="H95" s="32">
        <v>7088800</v>
      </c>
      <c r="I95" s="32">
        <v>0</v>
      </c>
      <c r="J95" s="32">
        <v>0</v>
      </c>
      <c r="K95" s="32">
        <v>13843911</v>
      </c>
      <c r="L95" s="33">
        <f>SUM(M95:O95)</f>
        <v>26733065</v>
      </c>
      <c r="M95" s="31">
        <v>0</v>
      </c>
      <c r="N95" s="31">
        <v>0</v>
      </c>
      <c r="O95" s="31">
        <v>26733065</v>
      </c>
      <c r="P95" s="32">
        <f t="shared" si="81"/>
        <v>22329677.969999999</v>
      </c>
      <c r="Q95" s="33">
        <v>0</v>
      </c>
      <c r="R95" s="33">
        <v>0</v>
      </c>
      <c r="S95" s="33">
        <f>W95</f>
        <v>22329677.969999999</v>
      </c>
      <c r="T95" s="32">
        <f>SUM(U95:W95)</f>
        <v>22329677.969999999</v>
      </c>
      <c r="U95" s="32">
        <v>0</v>
      </c>
      <c r="V95" s="32">
        <v>0</v>
      </c>
      <c r="W95" s="32">
        <v>22329677.969999999</v>
      </c>
      <c r="X95" s="32">
        <f t="shared" si="82"/>
        <v>83.528312110863453</v>
      </c>
      <c r="Y95" s="32"/>
      <c r="Z95" s="32"/>
      <c r="AA95" s="32">
        <f t="shared" si="87"/>
        <v>83.528312110863453</v>
      </c>
      <c r="AB95" s="32"/>
      <c r="AC95" s="39"/>
    </row>
    <row r="96" spans="1:29" s="7" customFormat="1" ht="187.5" hidden="1" x14ac:dyDescent="0.3">
      <c r="A96" s="96" t="s">
        <v>238</v>
      </c>
      <c r="B96" s="98" t="s">
        <v>224</v>
      </c>
      <c r="C96" s="90" t="s">
        <v>29</v>
      </c>
      <c r="D96" s="32">
        <v>651000</v>
      </c>
      <c r="E96" s="32">
        <v>651000</v>
      </c>
      <c r="F96" s="33">
        <v>1953000</v>
      </c>
      <c r="G96" s="32">
        <v>651000</v>
      </c>
      <c r="H96" s="32">
        <v>650800</v>
      </c>
      <c r="I96" s="32">
        <v>1236900</v>
      </c>
      <c r="J96" s="32">
        <v>0</v>
      </c>
      <c r="K96" s="32">
        <v>65100</v>
      </c>
      <c r="L96" s="33">
        <f>SUM(M96:O96)</f>
        <v>2603800</v>
      </c>
      <c r="M96" s="31">
        <v>2473600</v>
      </c>
      <c r="N96" s="31">
        <v>0</v>
      </c>
      <c r="O96" s="31">
        <v>130200</v>
      </c>
      <c r="P96" s="32">
        <f t="shared" si="81"/>
        <v>2370196</v>
      </c>
      <c r="Q96" s="32">
        <v>2267513</v>
      </c>
      <c r="R96" s="33">
        <v>0</v>
      </c>
      <c r="S96" s="33">
        <f t="shared" ref="S96:S97" si="93">W96</f>
        <v>102683</v>
      </c>
      <c r="T96" s="32">
        <f t="shared" ref="T96:T118" si="94">SUM(U96:W96)</f>
        <v>2370196</v>
      </c>
      <c r="U96" s="32">
        <v>2267513</v>
      </c>
      <c r="V96" s="32">
        <v>0</v>
      </c>
      <c r="W96" s="32">
        <v>102683</v>
      </c>
      <c r="X96" s="32">
        <f t="shared" si="82"/>
        <v>91.028343190721245</v>
      </c>
      <c r="Y96" s="32">
        <f>U96/M96*100</f>
        <v>91.668539780077623</v>
      </c>
      <c r="Z96" s="32"/>
      <c r="AA96" s="32">
        <f t="shared" si="87"/>
        <v>78.865591397849471</v>
      </c>
      <c r="AB96" s="32">
        <f t="shared" si="75"/>
        <v>100</v>
      </c>
      <c r="AC96" s="39"/>
    </row>
    <row r="97" spans="1:29" s="7" customFormat="1" ht="56.25" hidden="1" x14ac:dyDescent="0.3">
      <c r="A97" s="96" t="s">
        <v>332</v>
      </c>
      <c r="B97" s="98" t="s">
        <v>329</v>
      </c>
      <c r="C97" s="90" t="s">
        <v>29</v>
      </c>
      <c r="D97" s="32">
        <v>170000</v>
      </c>
      <c r="E97" s="32"/>
      <c r="F97" s="33">
        <f t="shared" ref="F97:F108" si="95">D97+E97</f>
        <v>170000</v>
      </c>
      <c r="G97" s="32"/>
      <c r="H97" s="32"/>
      <c r="I97" s="32">
        <v>170000</v>
      </c>
      <c r="J97" s="32">
        <v>0</v>
      </c>
      <c r="K97" s="32">
        <v>0</v>
      </c>
      <c r="L97" s="33">
        <f>SUM(M97:O97)</f>
        <v>570000</v>
      </c>
      <c r="M97" s="31">
        <v>570000</v>
      </c>
      <c r="N97" s="31">
        <v>0</v>
      </c>
      <c r="O97" s="31">
        <v>0</v>
      </c>
      <c r="P97" s="32">
        <f t="shared" si="81"/>
        <v>570000</v>
      </c>
      <c r="Q97" s="33">
        <v>570000</v>
      </c>
      <c r="R97" s="33">
        <v>0</v>
      </c>
      <c r="S97" s="33">
        <f t="shared" si="93"/>
        <v>0</v>
      </c>
      <c r="T97" s="32">
        <f t="shared" si="94"/>
        <v>570000</v>
      </c>
      <c r="U97" s="32">
        <v>570000</v>
      </c>
      <c r="V97" s="32">
        <v>0</v>
      </c>
      <c r="W97" s="32">
        <v>0</v>
      </c>
      <c r="X97" s="32">
        <f t="shared" si="82"/>
        <v>100</v>
      </c>
      <c r="Y97" s="32">
        <f>U97/M97*100</f>
        <v>100</v>
      </c>
      <c r="Z97" s="32"/>
      <c r="AA97" s="32"/>
      <c r="AB97" s="32">
        <f t="shared" si="75"/>
        <v>100</v>
      </c>
      <c r="AC97" s="42"/>
    </row>
    <row r="98" spans="1:29" s="7" customFormat="1" ht="56.25" hidden="1" x14ac:dyDescent="0.3">
      <c r="A98" s="1" t="s">
        <v>136</v>
      </c>
      <c r="B98" s="16" t="s">
        <v>236</v>
      </c>
      <c r="C98" s="86"/>
      <c r="D98" s="2">
        <f>D102+D100+D99</f>
        <v>25467880</v>
      </c>
      <c r="E98" s="2">
        <f t="shared" ref="E98:K98" si="96">E102+E100+E99</f>
        <v>32567340</v>
      </c>
      <c r="F98" s="2">
        <f t="shared" si="96"/>
        <v>88229119</v>
      </c>
      <c r="G98" s="2">
        <f t="shared" si="96"/>
        <v>31358500</v>
      </c>
      <c r="H98" s="2">
        <f t="shared" si="96"/>
        <v>30801560</v>
      </c>
      <c r="I98" s="2">
        <f t="shared" si="96"/>
        <v>4834150</v>
      </c>
      <c r="J98" s="2">
        <f t="shared" si="96"/>
        <v>0</v>
      </c>
      <c r="K98" s="2">
        <f t="shared" si="96"/>
        <v>52590633</v>
      </c>
      <c r="L98" s="2">
        <f>SUM(L99:L102)</f>
        <v>122757975</v>
      </c>
      <c r="M98" s="2">
        <f t="shared" ref="M98:W98" si="97">SUM(M99:M102)</f>
        <v>13152857</v>
      </c>
      <c r="N98" s="2">
        <f t="shared" si="97"/>
        <v>0</v>
      </c>
      <c r="O98" s="2">
        <f t="shared" si="97"/>
        <v>109605118</v>
      </c>
      <c r="P98" s="2">
        <f t="shared" si="97"/>
        <v>106237085.95</v>
      </c>
      <c r="Q98" s="2">
        <f t="shared" si="97"/>
        <v>13000532</v>
      </c>
      <c r="R98" s="2">
        <f t="shared" si="97"/>
        <v>0</v>
      </c>
      <c r="S98" s="2">
        <f t="shared" si="97"/>
        <v>93236553.950000003</v>
      </c>
      <c r="T98" s="2">
        <f t="shared" si="97"/>
        <v>106027085.88</v>
      </c>
      <c r="U98" s="2">
        <f t="shared" si="97"/>
        <v>12790531.93</v>
      </c>
      <c r="V98" s="2">
        <f t="shared" si="97"/>
        <v>0</v>
      </c>
      <c r="W98" s="2">
        <f t="shared" si="97"/>
        <v>93236553.950000003</v>
      </c>
      <c r="X98" s="2">
        <f t="shared" si="82"/>
        <v>86.370833243216978</v>
      </c>
      <c r="Y98" s="2">
        <f>U98/M98*100</f>
        <v>97.245274771861347</v>
      </c>
      <c r="Z98" s="2">
        <v>0</v>
      </c>
      <c r="AA98" s="32">
        <f t="shared" si="87"/>
        <v>85.065876166476102</v>
      </c>
      <c r="AB98" s="2">
        <f t="shared" si="75"/>
        <v>98.384680949979582</v>
      </c>
      <c r="AC98" s="39"/>
    </row>
    <row r="99" spans="1:29" s="7" customFormat="1" ht="56.25" hidden="1" x14ac:dyDescent="0.3">
      <c r="A99" s="96" t="s">
        <v>239</v>
      </c>
      <c r="B99" s="18" t="s">
        <v>72</v>
      </c>
      <c r="C99" s="90" t="s">
        <v>29</v>
      </c>
      <c r="D99" s="32">
        <v>23052074</v>
      </c>
      <c r="E99" s="32">
        <v>30305067</v>
      </c>
      <c r="F99" s="33">
        <v>79994656</v>
      </c>
      <c r="G99" s="32">
        <v>29172116</v>
      </c>
      <c r="H99" s="32">
        <v>28615423</v>
      </c>
      <c r="I99" s="32">
        <v>0</v>
      </c>
      <c r="J99" s="32">
        <v>0</v>
      </c>
      <c r="K99" s="32">
        <v>52396704</v>
      </c>
      <c r="L99" s="33">
        <f>SUM(M99:O99)</f>
        <v>109163681</v>
      </c>
      <c r="M99" s="31">
        <v>0</v>
      </c>
      <c r="N99" s="31">
        <v>0</v>
      </c>
      <c r="O99" s="31">
        <v>109163681</v>
      </c>
      <c r="P99" s="32">
        <f t="shared" si="81"/>
        <v>92802670.939999998</v>
      </c>
      <c r="Q99" s="33">
        <v>0</v>
      </c>
      <c r="R99" s="33">
        <v>0</v>
      </c>
      <c r="S99" s="33">
        <f>W99</f>
        <v>92802670.939999998</v>
      </c>
      <c r="T99" s="32">
        <f>SUM(U99:W99)</f>
        <v>92802670.939999998</v>
      </c>
      <c r="U99" s="32">
        <v>0</v>
      </c>
      <c r="V99" s="32">
        <v>0</v>
      </c>
      <c r="W99" s="32">
        <v>92802670.939999998</v>
      </c>
      <c r="X99" s="32">
        <f t="shared" si="82"/>
        <v>85.012405307219353</v>
      </c>
      <c r="Y99" s="32"/>
      <c r="Z99" s="32"/>
      <c r="AA99" s="32">
        <f t="shared" si="87"/>
        <v>85.012405307219353</v>
      </c>
      <c r="AB99" s="32"/>
      <c r="AC99" s="39"/>
    </row>
    <row r="100" spans="1:29" s="7" customFormat="1" ht="187.5" hidden="1" x14ac:dyDescent="0.3">
      <c r="A100" s="96" t="s">
        <v>240</v>
      </c>
      <c r="B100" s="98" t="s">
        <v>224</v>
      </c>
      <c r="C100" s="90" t="s">
        <v>29</v>
      </c>
      <c r="D100" s="32">
        <v>1615806</v>
      </c>
      <c r="E100" s="32">
        <v>2262273</v>
      </c>
      <c r="F100" s="33">
        <v>6064463</v>
      </c>
      <c r="G100" s="32">
        <v>2186384</v>
      </c>
      <c r="H100" s="32">
        <v>2186137</v>
      </c>
      <c r="I100" s="32">
        <v>3684150</v>
      </c>
      <c r="J100" s="32">
        <v>0</v>
      </c>
      <c r="K100" s="32">
        <v>193929</v>
      </c>
      <c r="L100" s="33">
        <f>SUM(M100:O100)</f>
        <v>8250600</v>
      </c>
      <c r="M100" s="31">
        <v>7838100</v>
      </c>
      <c r="N100" s="31">
        <v>0</v>
      </c>
      <c r="O100" s="31">
        <v>412500</v>
      </c>
      <c r="P100" s="32">
        <f t="shared" si="81"/>
        <v>8090721.3099999996</v>
      </c>
      <c r="Q100" s="31">
        <v>7685775</v>
      </c>
      <c r="R100" s="33">
        <v>0</v>
      </c>
      <c r="S100" s="33">
        <f t="shared" ref="S100:S102" si="98">W100</f>
        <v>404946.31</v>
      </c>
      <c r="T100" s="32">
        <f t="shared" ref="T100:T102" si="99">SUM(U100:W100)</f>
        <v>8090721.2399999993</v>
      </c>
      <c r="U100" s="32">
        <v>7685774.9299999997</v>
      </c>
      <c r="V100" s="32">
        <v>0</v>
      </c>
      <c r="W100" s="32">
        <v>404946.31</v>
      </c>
      <c r="X100" s="32">
        <f t="shared" si="82"/>
        <v>98.062216566067917</v>
      </c>
      <c r="Y100" s="32">
        <f t="shared" ref="Y100:Y102" si="100">U100/M100*100</f>
        <v>98.056607213482863</v>
      </c>
      <c r="Z100" s="32"/>
      <c r="AA100" s="32">
        <f t="shared" si="87"/>
        <v>98.168802424242415</v>
      </c>
      <c r="AB100" s="32">
        <f t="shared" si="75"/>
        <v>99.99999908922652</v>
      </c>
      <c r="AC100" s="42"/>
    </row>
    <row r="101" spans="1:29" s="7" customFormat="1" ht="56.25" hidden="1" x14ac:dyDescent="0.3">
      <c r="A101" s="96" t="s">
        <v>333</v>
      </c>
      <c r="B101" s="98" t="s">
        <v>419</v>
      </c>
      <c r="C101" s="90" t="s">
        <v>29</v>
      </c>
      <c r="D101" s="32"/>
      <c r="E101" s="32"/>
      <c r="F101" s="33">
        <v>0</v>
      </c>
      <c r="G101" s="32"/>
      <c r="H101" s="32"/>
      <c r="I101" s="32"/>
      <c r="J101" s="32"/>
      <c r="K101" s="32"/>
      <c r="L101" s="33">
        <f>SUM(M101:O101)</f>
        <v>2893694</v>
      </c>
      <c r="M101" s="31">
        <v>2864757</v>
      </c>
      <c r="N101" s="31">
        <v>0</v>
      </c>
      <c r="O101" s="31">
        <v>28937</v>
      </c>
      <c r="P101" s="32">
        <f t="shared" si="81"/>
        <v>2893693.7</v>
      </c>
      <c r="Q101" s="31">
        <v>2864757</v>
      </c>
      <c r="R101" s="33">
        <v>0</v>
      </c>
      <c r="S101" s="33">
        <f t="shared" si="98"/>
        <v>28936.7</v>
      </c>
      <c r="T101" s="32">
        <f t="shared" si="99"/>
        <v>2893693.7</v>
      </c>
      <c r="U101" s="32">
        <v>2864757</v>
      </c>
      <c r="V101" s="32">
        <v>0</v>
      </c>
      <c r="W101" s="32">
        <v>28936.7</v>
      </c>
      <c r="X101" s="32">
        <f t="shared" si="82"/>
        <v>99.999989632628754</v>
      </c>
      <c r="Y101" s="32">
        <f t="shared" si="100"/>
        <v>100</v>
      </c>
      <c r="Z101" s="32"/>
      <c r="AA101" s="32">
        <f t="shared" si="87"/>
        <v>99.998963265024017</v>
      </c>
      <c r="AB101" s="32">
        <f t="shared" si="75"/>
        <v>100</v>
      </c>
      <c r="AC101" s="42"/>
    </row>
    <row r="102" spans="1:29" s="7" customFormat="1" ht="56.25" hidden="1" x14ac:dyDescent="0.3">
      <c r="A102" s="96" t="s">
        <v>421</v>
      </c>
      <c r="B102" s="98" t="s">
        <v>329</v>
      </c>
      <c r="C102" s="90" t="s">
        <v>29</v>
      </c>
      <c r="D102" s="32">
        <v>800000</v>
      </c>
      <c r="E102" s="32"/>
      <c r="F102" s="33">
        <v>2170000</v>
      </c>
      <c r="G102" s="32"/>
      <c r="H102" s="32"/>
      <c r="I102" s="32">
        <v>1150000</v>
      </c>
      <c r="J102" s="32">
        <v>0</v>
      </c>
      <c r="K102" s="32">
        <v>0</v>
      </c>
      <c r="L102" s="33">
        <f>SUM(M102:O102)</f>
        <v>2450000</v>
      </c>
      <c r="M102" s="31">
        <v>2450000</v>
      </c>
      <c r="N102" s="31">
        <v>0</v>
      </c>
      <c r="O102" s="31">
        <v>0</v>
      </c>
      <c r="P102" s="32">
        <f t="shared" si="81"/>
        <v>2450000</v>
      </c>
      <c r="Q102" s="33">
        <v>2450000</v>
      </c>
      <c r="R102" s="33">
        <v>0</v>
      </c>
      <c r="S102" s="33">
        <f t="shared" si="98"/>
        <v>0</v>
      </c>
      <c r="T102" s="32">
        <f t="shared" si="99"/>
        <v>2240000</v>
      </c>
      <c r="U102" s="32">
        <v>2240000</v>
      </c>
      <c r="V102" s="32">
        <v>0</v>
      </c>
      <c r="W102" s="32">
        <v>0</v>
      </c>
      <c r="X102" s="32">
        <f t="shared" si="82"/>
        <v>91.428571428571431</v>
      </c>
      <c r="Y102" s="32">
        <f t="shared" si="100"/>
        <v>91.428571428571431</v>
      </c>
      <c r="Z102" s="32"/>
      <c r="AA102" s="32"/>
      <c r="AB102" s="32">
        <f t="shared" si="75"/>
        <v>91.428571428571431</v>
      </c>
      <c r="AC102" s="42"/>
    </row>
    <row r="103" spans="1:29" s="7" customFormat="1" ht="37.5" hidden="1" x14ac:dyDescent="0.3">
      <c r="A103" s="1" t="s">
        <v>242</v>
      </c>
      <c r="B103" s="16" t="s">
        <v>241</v>
      </c>
      <c r="C103" s="86"/>
      <c r="D103" s="2">
        <f>SUM(D104:D106)</f>
        <v>33238050</v>
      </c>
      <c r="E103" s="2">
        <f t="shared" ref="E103:W103" si="101">SUM(E104:E106)</f>
        <v>69222550</v>
      </c>
      <c r="F103" s="2">
        <f t="shared" si="101"/>
        <v>134196324</v>
      </c>
      <c r="G103" s="2">
        <f t="shared" si="101"/>
        <v>33800200</v>
      </c>
      <c r="H103" s="2">
        <f t="shared" si="101"/>
        <v>42401800</v>
      </c>
      <c r="I103" s="2">
        <f t="shared" si="101"/>
        <v>6805900</v>
      </c>
      <c r="J103" s="2">
        <f t="shared" si="101"/>
        <v>0</v>
      </c>
      <c r="K103" s="2">
        <f t="shared" si="101"/>
        <v>94808180</v>
      </c>
      <c r="L103" s="2">
        <f>SUM(L104:L106)</f>
        <v>169458447</v>
      </c>
      <c r="M103" s="2">
        <f>SUM(M104:M106)</f>
        <v>21830595</v>
      </c>
      <c r="N103" s="2">
        <f>SUM(N104:N106)</f>
        <v>0</v>
      </c>
      <c r="O103" s="2">
        <f>SUM(O104:O106)</f>
        <v>147627852</v>
      </c>
      <c r="P103" s="2">
        <f t="shared" si="101"/>
        <v>142516245.20999998</v>
      </c>
      <c r="Q103" s="2">
        <f t="shared" si="101"/>
        <v>18820722</v>
      </c>
      <c r="R103" s="2">
        <f t="shared" si="101"/>
        <v>0</v>
      </c>
      <c r="S103" s="2">
        <f t="shared" si="101"/>
        <v>123695523.20999999</v>
      </c>
      <c r="T103" s="2">
        <f t="shared" si="101"/>
        <v>142516245.03999999</v>
      </c>
      <c r="U103" s="2">
        <f t="shared" si="101"/>
        <v>18820721.829999998</v>
      </c>
      <c r="V103" s="2">
        <f t="shared" si="101"/>
        <v>0</v>
      </c>
      <c r="W103" s="2">
        <f t="shared" si="101"/>
        <v>123695523.20999999</v>
      </c>
      <c r="X103" s="2">
        <f t="shared" si="82"/>
        <v>84.100997951432888</v>
      </c>
      <c r="Y103" s="2">
        <f>U103/M103*100</f>
        <v>86.212592144190296</v>
      </c>
      <c r="Z103" s="2">
        <v>0</v>
      </c>
      <c r="AA103" s="32">
        <f t="shared" si="87"/>
        <v>83.78874415242457</v>
      </c>
      <c r="AB103" s="2">
        <f t="shared" si="75"/>
        <v>99.999999096740282</v>
      </c>
      <c r="AC103" s="39"/>
    </row>
    <row r="104" spans="1:29" s="7" customFormat="1" ht="56.25" hidden="1" x14ac:dyDescent="0.3">
      <c r="A104" s="96" t="s">
        <v>243</v>
      </c>
      <c r="B104" s="18" t="s">
        <v>72</v>
      </c>
      <c r="C104" s="90" t="s">
        <v>29</v>
      </c>
      <c r="D104" s="32">
        <v>30738843</v>
      </c>
      <c r="E104" s="32">
        <v>64889196</v>
      </c>
      <c r="F104" s="33">
        <v>116815029</v>
      </c>
      <c r="G104" s="32">
        <v>31232629</v>
      </c>
      <c r="H104" s="32">
        <v>39226532</v>
      </c>
      <c r="I104" s="32">
        <v>0</v>
      </c>
      <c r="J104" s="32">
        <v>0</v>
      </c>
      <c r="K104" s="32">
        <v>94481519</v>
      </c>
      <c r="L104" s="33">
        <f>SUM(M104:O104)</f>
        <v>146541915</v>
      </c>
      <c r="M104" s="31">
        <v>0</v>
      </c>
      <c r="N104" s="31">
        <v>0</v>
      </c>
      <c r="O104" s="31">
        <v>146541915</v>
      </c>
      <c r="P104" s="32">
        <f t="shared" si="81"/>
        <v>122653783.20999999</v>
      </c>
      <c r="Q104" s="33">
        <v>0</v>
      </c>
      <c r="R104" s="33">
        <v>0</v>
      </c>
      <c r="S104" s="33">
        <f>W104</f>
        <v>122653783.20999999</v>
      </c>
      <c r="T104" s="32">
        <f t="shared" si="94"/>
        <v>122653783.20999999</v>
      </c>
      <c r="U104" s="32">
        <v>0</v>
      </c>
      <c r="V104" s="32">
        <v>0</v>
      </c>
      <c r="W104" s="32">
        <v>122653783.20999999</v>
      </c>
      <c r="X104" s="32">
        <f t="shared" si="82"/>
        <v>83.698771924742488</v>
      </c>
      <c r="Y104" s="32"/>
      <c r="Z104" s="32"/>
      <c r="AA104" s="32">
        <f t="shared" si="87"/>
        <v>83.698771924742488</v>
      </c>
      <c r="AB104" s="2"/>
      <c r="AC104" s="42"/>
    </row>
    <row r="105" spans="1:29" s="7" customFormat="1" ht="187.5" hidden="1" x14ac:dyDescent="0.3">
      <c r="A105" s="96" t="s">
        <v>244</v>
      </c>
      <c r="B105" s="98" t="s">
        <v>224</v>
      </c>
      <c r="C105" s="90" t="s">
        <v>29</v>
      </c>
      <c r="D105" s="32">
        <v>2199207</v>
      </c>
      <c r="E105" s="32">
        <v>4333354</v>
      </c>
      <c r="F105" s="33">
        <v>16182900</v>
      </c>
      <c r="G105" s="32">
        <v>2567571</v>
      </c>
      <c r="H105" s="32">
        <v>3175268</v>
      </c>
      <c r="I105" s="32">
        <v>6205900</v>
      </c>
      <c r="J105" s="32">
        <v>0</v>
      </c>
      <c r="K105" s="32">
        <v>326661</v>
      </c>
      <c r="L105" s="33">
        <f>SUM(M105:O105)</f>
        <v>21718137</v>
      </c>
      <c r="M105" s="31">
        <v>20632200</v>
      </c>
      <c r="N105" s="31">
        <v>0</v>
      </c>
      <c r="O105" s="31">
        <v>1085937</v>
      </c>
      <c r="P105" s="32">
        <f t="shared" si="81"/>
        <v>18664067</v>
      </c>
      <c r="Q105" s="31">
        <v>17622327</v>
      </c>
      <c r="R105" s="33">
        <v>0</v>
      </c>
      <c r="S105" s="33">
        <f t="shared" ref="S105:S106" si="102">W105</f>
        <v>1041740</v>
      </c>
      <c r="T105" s="32">
        <f t="shared" si="94"/>
        <v>18664066.829999998</v>
      </c>
      <c r="U105" s="32">
        <v>17622326.829999998</v>
      </c>
      <c r="V105" s="32">
        <v>0</v>
      </c>
      <c r="W105" s="32">
        <v>1041740</v>
      </c>
      <c r="X105" s="32">
        <f t="shared" si="82"/>
        <v>85.937697280388264</v>
      </c>
      <c r="Y105" s="32">
        <f>U105/M105*100</f>
        <v>85.411768158509503</v>
      </c>
      <c r="Z105" s="32"/>
      <c r="AA105" s="32">
        <f t="shared" si="87"/>
        <v>95.930058557724806</v>
      </c>
      <c r="AB105" s="32">
        <f t="shared" si="75"/>
        <v>99.999999035314673</v>
      </c>
      <c r="AC105" s="42"/>
    </row>
    <row r="106" spans="1:29" s="7" customFormat="1" ht="56.25" hidden="1" x14ac:dyDescent="0.3">
      <c r="A106" s="96" t="s">
        <v>334</v>
      </c>
      <c r="B106" s="98" t="s">
        <v>329</v>
      </c>
      <c r="C106" s="90" t="s">
        <v>29</v>
      </c>
      <c r="D106" s="32">
        <v>300000</v>
      </c>
      <c r="E106" s="32"/>
      <c r="F106" s="33">
        <v>1198395</v>
      </c>
      <c r="G106" s="32"/>
      <c r="H106" s="32"/>
      <c r="I106" s="32">
        <v>600000</v>
      </c>
      <c r="J106" s="32">
        <v>0</v>
      </c>
      <c r="K106" s="32">
        <v>0</v>
      </c>
      <c r="L106" s="33">
        <f>SUM(M106:O106)</f>
        <v>1198395</v>
      </c>
      <c r="M106" s="31">
        <v>1198395</v>
      </c>
      <c r="N106" s="31">
        <v>0</v>
      </c>
      <c r="O106" s="31">
        <v>0</v>
      </c>
      <c r="P106" s="32">
        <f t="shared" si="81"/>
        <v>1198395</v>
      </c>
      <c r="Q106" s="33">
        <v>1198395</v>
      </c>
      <c r="R106" s="33">
        <v>0</v>
      </c>
      <c r="S106" s="33">
        <f t="shared" si="102"/>
        <v>0</v>
      </c>
      <c r="T106" s="32">
        <f t="shared" si="94"/>
        <v>1198395</v>
      </c>
      <c r="U106" s="32">
        <v>1198395</v>
      </c>
      <c r="V106" s="32">
        <v>0</v>
      </c>
      <c r="W106" s="32">
        <v>0</v>
      </c>
      <c r="X106" s="32">
        <f t="shared" si="82"/>
        <v>100</v>
      </c>
      <c r="Y106" s="32">
        <f>U106/M106*100</f>
        <v>100</v>
      </c>
      <c r="Z106" s="32"/>
      <c r="AA106" s="32"/>
      <c r="AB106" s="32">
        <f t="shared" si="75"/>
        <v>100</v>
      </c>
      <c r="AC106" s="39"/>
    </row>
    <row r="107" spans="1:29" s="7" customFormat="1" ht="75" hidden="1" x14ac:dyDescent="0.3">
      <c r="A107" s="1" t="s">
        <v>246</v>
      </c>
      <c r="B107" s="16" t="s">
        <v>245</v>
      </c>
      <c r="C107" s="86"/>
      <c r="D107" s="2">
        <f>SUM(D108:D110)</f>
        <v>515000</v>
      </c>
      <c r="E107" s="2">
        <f t="shared" ref="E107:W107" si="103">SUM(E108:E110)</f>
        <v>2488358</v>
      </c>
      <c r="F107" s="2">
        <f t="shared" si="103"/>
        <v>4879358</v>
      </c>
      <c r="G107" s="2">
        <f t="shared" si="103"/>
        <v>140000</v>
      </c>
      <c r="H107" s="2">
        <f t="shared" si="103"/>
        <v>618000</v>
      </c>
      <c r="I107" s="2">
        <f t="shared" si="103"/>
        <v>805188</v>
      </c>
      <c r="J107" s="2">
        <f t="shared" si="103"/>
        <v>0</v>
      </c>
      <c r="K107" s="2">
        <f t="shared" si="103"/>
        <v>2458170</v>
      </c>
      <c r="L107" s="2">
        <f>SUM(L108:L110)</f>
        <v>5457358</v>
      </c>
      <c r="M107" s="2">
        <f>SUM(M108:M110)</f>
        <v>805188</v>
      </c>
      <c r="N107" s="2">
        <f>SUM(N108:N110)</f>
        <v>0</v>
      </c>
      <c r="O107" s="2">
        <f>SUM(O108:O110)</f>
        <v>4652170</v>
      </c>
      <c r="P107" s="2">
        <f t="shared" si="103"/>
        <v>4824303.4800000004</v>
      </c>
      <c r="Q107" s="2">
        <f t="shared" si="103"/>
        <v>805188</v>
      </c>
      <c r="R107" s="2">
        <f t="shared" si="103"/>
        <v>0</v>
      </c>
      <c r="S107" s="2">
        <f t="shared" si="103"/>
        <v>4019115.48</v>
      </c>
      <c r="T107" s="2">
        <f t="shared" si="103"/>
        <v>4824303.4800000004</v>
      </c>
      <c r="U107" s="2">
        <f t="shared" si="103"/>
        <v>805188</v>
      </c>
      <c r="V107" s="2">
        <f t="shared" si="103"/>
        <v>0</v>
      </c>
      <c r="W107" s="2">
        <f t="shared" si="103"/>
        <v>4019115.48</v>
      </c>
      <c r="X107" s="2">
        <f t="shared" si="82"/>
        <v>88.399981822706167</v>
      </c>
      <c r="Y107" s="2">
        <f>U107/M107*100</f>
        <v>100</v>
      </c>
      <c r="Z107" s="2"/>
      <c r="AA107" s="2">
        <f t="shared" si="87"/>
        <v>86.392274572941233</v>
      </c>
      <c r="AB107" s="2">
        <f t="shared" si="75"/>
        <v>100</v>
      </c>
      <c r="AC107" s="39"/>
    </row>
    <row r="108" spans="1:29" s="7" customFormat="1" ht="37.5" hidden="1" x14ac:dyDescent="0.3">
      <c r="A108" s="96" t="s">
        <v>248</v>
      </c>
      <c r="B108" s="18" t="s">
        <v>84</v>
      </c>
      <c r="C108" s="90" t="s">
        <v>29</v>
      </c>
      <c r="D108" s="32">
        <v>0</v>
      </c>
      <c r="E108" s="32">
        <v>608090</v>
      </c>
      <c r="F108" s="33">
        <f t="shared" si="95"/>
        <v>608090</v>
      </c>
      <c r="G108" s="32">
        <v>0</v>
      </c>
      <c r="H108" s="32">
        <v>0</v>
      </c>
      <c r="I108" s="32">
        <v>0</v>
      </c>
      <c r="J108" s="32">
        <v>0</v>
      </c>
      <c r="K108" s="32">
        <v>608090</v>
      </c>
      <c r="L108" s="33">
        <f>SUM(M108:O108)</f>
        <v>608090</v>
      </c>
      <c r="M108" s="31">
        <v>0</v>
      </c>
      <c r="N108" s="31">
        <v>0</v>
      </c>
      <c r="O108" s="31">
        <v>608090</v>
      </c>
      <c r="P108" s="32">
        <f t="shared" si="81"/>
        <v>608036.03</v>
      </c>
      <c r="Q108" s="33">
        <v>0</v>
      </c>
      <c r="R108" s="33">
        <v>0</v>
      </c>
      <c r="S108" s="33">
        <f>W108</f>
        <v>608036.03</v>
      </c>
      <c r="T108" s="32">
        <f t="shared" si="94"/>
        <v>608036.03</v>
      </c>
      <c r="U108" s="32">
        <v>0</v>
      </c>
      <c r="V108" s="32">
        <v>0</v>
      </c>
      <c r="W108" s="32">
        <v>608036.03</v>
      </c>
      <c r="X108" s="32">
        <f t="shared" si="82"/>
        <v>99.991124669045703</v>
      </c>
      <c r="Y108" s="32"/>
      <c r="Z108" s="32"/>
      <c r="AA108" s="32">
        <f t="shared" si="87"/>
        <v>99.991124669045703</v>
      </c>
      <c r="AB108" s="2"/>
      <c r="AC108" s="42"/>
    </row>
    <row r="109" spans="1:29" s="7" customFormat="1" ht="56.25" hidden="1" x14ac:dyDescent="0.3">
      <c r="A109" s="96" t="s">
        <v>249</v>
      </c>
      <c r="B109" s="98" t="s">
        <v>247</v>
      </c>
      <c r="C109" s="90" t="s">
        <v>29</v>
      </c>
      <c r="D109" s="32">
        <v>0</v>
      </c>
      <c r="E109" s="32">
        <v>1150268</v>
      </c>
      <c r="F109" s="33">
        <v>1150268</v>
      </c>
      <c r="G109" s="32">
        <v>0</v>
      </c>
      <c r="H109" s="32">
        <v>0</v>
      </c>
      <c r="I109" s="32">
        <v>805188</v>
      </c>
      <c r="J109" s="32">
        <v>0</v>
      </c>
      <c r="K109" s="32">
        <v>345080</v>
      </c>
      <c r="L109" s="33">
        <f>SUM(M109:O109)</f>
        <v>1150268</v>
      </c>
      <c r="M109" s="31">
        <v>805188</v>
      </c>
      <c r="N109" s="31">
        <v>0</v>
      </c>
      <c r="O109" s="31">
        <v>345080</v>
      </c>
      <c r="P109" s="32">
        <f t="shared" si="81"/>
        <v>1150267.45</v>
      </c>
      <c r="Q109" s="31">
        <v>805188</v>
      </c>
      <c r="R109" s="33">
        <v>0</v>
      </c>
      <c r="S109" s="33">
        <f t="shared" ref="S109:S110" si="104">W109</f>
        <v>345079.45</v>
      </c>
      <c r="T109" s="32">
        <f t="shared" si="94"/>
        <v>1150267.45</v>
      </c>
      <c r="U109" s="32">
        <v>805188</v>
      </c>
      <c r="V109" s="32">
        <v>0</v>
      </c>
      <c r="W109" s="32">
        <v>345079.45</v>
      </c>
      <c r="X109" s="32">
        <f t="shared" si="82"/>
        <v>99.999952185056003</v>
      </c>
      <c r="Y109" s="32">
        <f>U109/M109*100</f>
        <v>100</v>
      </c>
      <c r="Z109" s="32"/>
      <c r="AA109" s="32">
        <f t="shared" si="87"/>
        <v>99.999840616668607</v>
      </c>
      <c r="AB109" s="32">
        <f t="shared" si="75"/>
        <v>100</v>
      </c>
      <c r="AC109" s="42"/>
    </row>
    <row r="110" spans="1:29" s="7" customFormat="1" hidden="1" x14ac:dyDescent="0.3">
      <c r="A110" s="96" t="s">
        <v>251</v>
      </c>
      <c r="B110" s="18" t="s">
        <v>250</v>
      </c>
      <c r="C110" s="90" t="s">
        <v>29</v>
      </c>
      <c r="D110" s="32">
        <v>515000</v>
      </c>
      <c r="E110" s="32">
        <v>730000</v>
      </c>
      <c r="F110" s="33">
        <v>3121000</v>
      </c>
      <c r="G110" s="32">
        <v>140000</v>
      </c>
      <c r="H110" s="32">
        <v>618000</v>
      </c>
      <c r="I110" s="32">
        <v>0</v>
      </c>
      <c r="J110" s="32">
        <v>0</v>
      </c>
      <c r="K110" s="32">
        <v>1505000</v>
      </c>
      <c r="L110" s="33">
        <f>SUM(M110:O110)</f>
        <v>3699000</v>
      </c>
      <c r="M110" s="31">
        <v>0</v>
      </c>
      <c r="N110" s="31">
        <v>0</v>
      </c>
      <c r="O110" s="31">
        <v>3699000</v>
      </c>
      <c r="P110" s="32">
        <f t="shared" si="81"/>
        <v>3066000</v>
      </c>
      <c r="Q110" s="33">
        <v>0</v>
      </c>
      <c r="R110" s="33">
        <v>0</v>
      </c>
      <c r="S110" s="33">
        <f t="shared" si="104"/>
        <v>3066000</v>
      </c>
      <c r="T110" s="32">
        <f t="shared" si="94"/>
        <v>3066000</v>
      </c>
      <c r="U110" s="32">
        <v>0</v>
      </c>
      <c r="V110" s="32">
        <v>0</v>
      </c>
      <c r="W110" s="32">
        <v>3066000</v>
      </c>
      <c r="X110" s="32">
        <f t="shared" si="82"/>
        <v>82.887266828872669</v>
      </c>
      <c r="Y110" s="32"/>
      <c r="Z110" s="32"/>
      <c r="AA110" s="32">
        <f t="shared" si="87"/>
        <v>82.887266828872669</v>
      </c>
      <c r="AB110" s="32"/>
      <c r="AC110" s="39"/>
    </row>
    <row r="111" spans="1:29" s="7" customFormat="1" ht="37.5" hidden="1" x14ac:dyDescent="0.3">
      <c r="A111" s="1" t="s">
        <v>137</v>
      </c>
      <c r="B111" s="16" t="s">
        <v>252</v>
      </c>
      <c r="C111" s="86"/>
      <c r="D111" s="2">
        <f>D112</f>
        <v>0</v>
      </c>
      <c r="E111" s="2">
        <f t="shared" ref="E111:W111" si="105">E112</f>
        <v>284000</v>
      </c>
      <c r="F111" s="2">
        <f t="shared" si="105"/>
        <v>1059118</v>
      </c>
      <c r="G111" s="2">
        <f t="shared" si="105"/>
        <v>710118</v>
      </c>
      <c r="H111" s="2">
        <f t="shared" si="105"/>
        <v>284000</v>
      </c>
      <c r="I111" s="2">
        <f t="shared" si="105"/>
        <v>263500</v>
      </c>
      <c r="J111" s="2">
        <f t="shared" si="105"/>
        <v>0</v>
      </c>
      <c r="K111" s="2">
        <f t="shared" si="105"/>
        <v>46500</v>
      </c>
      <c r="L111" s="2">
        <f>L112</f>
        <v>1278118</v>
      </c>
      <c r="M111" s="2">
        <f>M112</f>
        <v>1086400</v>
      </c>
      <c r="N111" s="2">
        <f>N112</f>
        <v>0</v>
      </c>
      <c r="O111" s="2">
        <f>O112</f>
        <v>191718</v>
      </c>
      <c r="P111" s="2">
        <f t="shared" si="105"/>
        <v>1278118</v>
      </c>
      <c r="Q111" s="2">
        <f t="shared" si="105"/>
        <v>1086400</v>
      </c>
      <c r="R111" s="2">
        <f t="shared" si="105"/>
        <v>0</v>
      </c>
      <c r="S111" s="2">
        <f t="shared" si="105"/>
        <v>191718</v>
      </c>
      <c r="T111" s="2">
        <f t="shared" si="105"/>
        <v>1278118</v>
      </c>
      <c r="U111" s="2">
        <f t="shared" si="105"/>
        <v>1086400</v>
      </c>
      <c r="V111" s="2">
        <f t="shared" si="105"/>
        <v>0</v>
      </c>
      <c r="W111" s="2">
        <f t="shared" si="105"/>
        <v>191718</v>
      </c>
      <c r="X111" s="2">
        <f t="shared" si="82"/>
        <v>100</v>
      </c>
      <c r="Y111" s="2">
        <f>U111/M111*100</f>
        <v>100</v>
      </c>
      <c r="Z111" s="2"/>
      <c r="AA111" s="2">
        <f t="shared" si="87"/>
        <v>100</v>
      </c>
      <c r="AB111" s="2">
        <f t="shared" si="75"/>
        <v>100</v>
      </c>
      <c r="AC111" s="39"/>
    </row>
    <row r="112" spans="1:29" s="7" customFormat="1" ht="56.25" hidden="1" x14ac:dyDescent="0.3">
      <c r="A112" s="96" t="s">
        <v>254</v>
      </c>
      <c r="B112" s="18" t="s">
        <v>253</v>
      </c>
      <c r="C112" s="90" t="s">
        <v>29</v>
      </c>
      <c r="D112" s="32">
        <v>0</v>
      </c>
      <c r="E112" s="32">
        <v>284000</v>
      </c>
      <c r="F112" s="33">
        <v>1059118</v>
      </c>
      <c r="G112" s="32">
        <v>710118</v>
      </c>
      <c r="H112" s="32">
        <v>284000</v>
      </c>
      <c r="I112" s="32">
        <v>263500</v>
      </c>
      <c r="J112" s="32">
        <v>0</v>
      </c>
      <c r="K112" s="32">
        <v>46500</v>
      </c>
      <c r="L112" s="33">
        <f>SUM(M112:O112)</f>
        <v>1278118</v>
      </c>
      <c r="M112" s="31">
        <v>1086400</v>
      </c>
      <c r="N112" s="31">
        <v>0</v>
      </c>
      <c r="O112" s="31">
        <v>191718</v>
      </c>
      <c r="P112" s="32">
        <f t="shared" si="81"/>
        <v>1278118</v>
      </c>
      <c r="Q112" s="33">
        <v>1086400</v>
      </c>
      <c r="R112" s="33">
        <v>0</v>
      </c>
      <c r="S112" s="33">
        <f>W112</f>
        <v>191718</v>
      </c>
      <c r="T112" s="32">
        <f>SUM(U112:W112)</f>
        <v>1278118</v>
      </c>
      <c r="U112" s="32">
        <v>1086400</v>
      </c>
      <c r="V112" s="32">
        <v>0</v>
      </c>
      <c r="W112" s="32">
        <v>191718</v>
      </c>
      <c r="X112" s="32">
        <f t="shared" si="82"/>
        <v>100</v>
      </c>
      <c r="Y112" s="32">
        <f>U112/M112*100</f>
        <v>100</v>
      </c>
      <c r="Z112" s="32"/>
      <c r="AA112" s="32">
        <f t="shared" si="87"/>
        <v>100</v>
      </c>
      <c r="AB112" s="32">
        <f t="shared" si="75"/>
        <v>100</v>
      </c>
      <c r="AC112" s="42"/>
    </row>
    <row r="113" spans="1:29" s="7" customFormat="1" ht="56.25" hidden="1" x14ac:dyDescent="0.3">
      <c r="A113" s="1" t="s">
        <v>138</v>
      </c>
      <c r="B113" s="16" t="s">
        <v>255</v>
      </c>
      <c r="C113" s="86"/>
      <c r="D113" s="2">
        <f>D114</f>
        <v>0</v>
      </c>
      <c r="E113" s="2">
        <f t="shared" ref="E113:W113" si="106">E114</f>
        <v>0</v>
      </c>
      <c r="F113" s="2">
        <f t="shared" si="106"/>
        <v>250000</v>
      </c>
      <c r="G113" s="2">
        <f t="shared" si="106"/>
        <v>0</v>
      </c>
      <c r="H113" s="2">
        <f t="shared" si="106"/>
        <v>413040</v>
      </c>
      <c r="I113" s="2">
        <f t="shared" si="106"/>
        <v>0</v>
      </c>
      <c r="J113" s="2">
        <f t="shared" si="106"/>
        <v>0</v>
      </c>
      <c r="K113" s="2">
        <f t="shared" si="106"/>
        <v>0</v>
      </c>
      <c r="L113" s="2">
        <f>L114</f>
        <v>413040</v>
      </c>
      <c r="M113" s="2">
        <f>M114</f>
        <v>0</v>
      </c>
      <c r="N113" s="2">
        <f>N114</f>
        <v>0</v>
      </c>
      <c r="O113" s="2">
        <f>O114</f>
        <v>413040</v>
      </c>
      <c r="P113" s="2">
        <f t="shared" si="106"/>
        <v>250000</v>
      </c>
      <c r="Q113" s="2">
        <f t="shared" si="106"/>
        <v>0</v>
      </c>
      <c r="R113" s="2">
        <f t="shared" si="106"/>
        <v>0</v>
      </c>
      <c r="S113" s="2">
        <f t="shared" si="106"/>
        <v>250000</v>
      </c>
      <c r="T113" s="2">
        <f t="shared" si="106"/>
        <v>250000</v>
      </c>
      <c r="U113" s="2">
        <f t="shared" si="106"/>
        <v>0</v>
      </c>
      <c r="V113" s="2">
        <f t="shared" si="106"/>
        <v>0</v>
      </c>
      <c r="W113" s="2">
        <f t="shared" si="106"/>
        <v>250000</v>
      </c>
      <c r="X113" s="2">
        <f t="shared" si="82"/>
        <v>60.526825489056748</v>
      </c>
      <c r="Y113" s="2"/>
      <c r="Z113" s="2"/>
      <c r="AA113" s="2">
        <f t="shared" si="87"/>
        <v>60.526825489056748</v>
      </c>
      <c r="AB113" s="2"/>
      <c r="AC113" s="39"/>
    </row>
    <row r="114" spans="1:29" s="7" customFormat="1" ht="37.5" hidden="1" x14ac:dyDescent="0.3">
      <c r="A114" s="96" t="s">
        <v>256</v>
      </c>
      <c r="B114" s="18" t="s">
        <v>257</v>
      </c>
      <c r="C114" s="90" t="s">
        <v>29</v>
      </c>
      <c r="D114" s="32">
        <v>0</v>
      </c>
      <c r="E114" s="32">
        <v>0</v>
      </c>
      <c r="F114" s="33">
        <v>250000</v>
      </c>
      <c r="G114" s="32">
        <v>0</v>
      </c>
      <c r="H114" s="32">
        <v>413040</v>
      </c>
      <c r="I114" s="32">
        <v>0</v>
      </c>
      <c r="J114" s="32">
        <v>0</v>
      </c>
      <c r="K114" s="32">
        <v>0</v>
      </c>
      <c r="L114" s="33">
        <f t="shared" ref="L114" si="107">SUM(M114:O114)</f>
        <v>413040</v>
      </c>
      <c r="M114" s="31">
        <v>0</v>
      </c>
      <c r="N114" s="31">
        <v>0</v>
      </c>
      <c r="O114" s="31">
        <v>413040</v>
      </c>
      <c r="P114" s="32">
        <f t="shared" si="81"/>
        <v>250000</v>
      </c>
      <c r="Q114" s="33">
        <v>0</v>
      </c>
      <c r="R114" s="33">
        <v>0</v>
      </c>
      <c r="S114" s="33">
        <f>W114</f>
        <v>250000</v>
      </c>
      <c r="T114" s="32">
        <f t="shared" si="94"/>
        <v>250000</v>
      </c>
      <c r="U114" s="32">
        <v>0</v>
      </c>
      <c r="V114" s="32">
        <v>0</v>
      </c>
      <c r="W114" s="32">
        <v>250000</v>
      </c>
      <c r="X114" s="32">
        <f t="shared" si="82"/>
        <v>60.526825489056748</v>
      </c>
      <c r="Y114" s="32"/>
      <c r="Z114" s="32"/>
      <c r="AA114" s="32">
        <f t="shared" si="87"/>
        <v>60.526825489056748</v>
      </c>
      <c r="AB114" s="32"/>
      <c r="AC114" s="39"/>
    </row>
    <row r="115" spans="1:29" s="8" customFormat="1" ht="75" hidden="1" x14ac:dyDescent="0.3">
      <c r="A115" s="1" t="s">
        <v>369</v>
      </c>
      <c r="B115" s="16" t="s">
        <v>370</v>
      </c>
      <c r="C115" s="86"/>
      <c r="D115" s="2"/>
      <c r="E115" s="2"/>
      <c r="F115" s="3">
        <f>F116</f>
        <v>3036675</v>
      </c>
      <c r="G115" s="3">
        <f t="shared" ref="G115:K115" si="108">G116</f>
        <v>0</v>
      </c>
      <c r="H115" s="3">
        <f t="shared" si="108"/>
        <v>0</v>
      </c>
      <c r="I115" s="3">
        <f t="shared" si="108"/>
        <v>0</v>
      </c>
      <c r="J115" s="3">
        <f t="shared" si="108"/>
        <v>0</v>
      </c>
      <c r="K115" s="3">
        <f t="shared" si="108"/>
        <v>0</v>
      </c>
      <c r="L115" s="3">
        <f>L116</f>
        <v>3394947</v>
      </c>
      <c r="M115" s="3">
        <f>M116</f>
        <v>0</v>
      </c>
      <c r="N115" s="3">
        <f>N116</f>
        <v>0</v>
      </c>
      <c r="O115" s="3">
        <f>O116</f>
        <v>3394947</v>
      </c>
      <c r="P115" s="3">
        <f t="shared" ref="P115:W115" si="109">P116</f>
        <v>3394946.43</v>
      </c>
      <c r="Q115" s="3">
        <f t="shared" si="109"/>
        <v>0</v>
      </c>
      <c r="R115" s="3">
        <f t="shared" si="109"/>
        <v>0</v>
      </c>
      <c r="S115" s="3">
        <f t="shared" si="109"/>
        <v>3394946.43</v>
      </c>
      <c r="T115" s="3">
        <f t="shared" si="109"/>
        <v>3394946.43</v>
      </c>
      <c r="U115" s="3">
        <f t="shared" si="109"/>
        <v>0</v>
      </c>
      <c r="V115" s="3">
        <f t="shared" si="109"/>
        <v>0</v>
      </c>
      <c r="W115" s="3">
        <f t="shared" si="109"/>
        <v>3394946.43</v>
      </c>
      <c r="X115" s="2">
        <f t="shared" si="82"/>
        <v>99.999983210341725</v>
      </c>
      <c r="Y115" s="2"/>
      <c r="Z115" s="2"/>
      <c r="AA115" s="32">
        <f t="shared" si="87"/>
        <v>99.999983210341725</v>
      </c>
      <c r="AB115" s="32"/>
      <c r="AC115" s="38"/>
    </row>
    <row r="116" spans="1:29" s="7" customFormat="1" hidden="1" x14ac:dyDescent="0.3">
      <c r="A116" s="96" t="s">
        <v>371</v>
      </c>
      <c r="B116" s="18" t="s">
        <v>431</v>
      </c>
      <c r="C116" s="90" t="s">
        <v>29</v>
      </c>
      <c r="D116" s="32"/>
      <c r="E116" s="32"/>
      <c r="F116" s="33">
        <v>3036675</v>
      </c>
      <c r="G116" s="32"/>
      <c r="H116" s="32"/>
      <c r="I116" s="32">
        <v>0</v>
      </c>
      <c r="J116" s="32">
        <v>0</v>
      </c>
      <c r="K116" s="32">
        <v>0</v>
      </c>
      <c r="L116" s="33">
        <f>SUM(M116:O116)</f>
        <v>3394947</v>
      </c>
      <c r="M116" s="31">
        <v>0</v>
      </c>
      <c r="N116" s="31">
        <v>0</v>
      </c>
      <c r="O116" s="31">
        <v>3394947</v>
      </c>
      <c r="P116" s="33">
        <f>SUM(Q116:S116)</f>
        <v>3394946.43</v>
      </c>
      <c r="Q116" s="33">
        <v>0</v>
      </c>
      <c r="R116" s="33">
        <v>0</v>
      </c>
      <c r="S116" s="33">
        <f>W116</f>
        <v>3394946.43</v>
      </c>
      <c r="T116" s="32">
        <f>SUM(U116:W116)</f>
        <v>3394946.43</v>
      </c>
      <c r="U116" s="32">
        <v>0</v>
      </c>
      <c r="V116" s="32">
        <v>0</v>
      </c>
      <c r="W116" s="32">
        <v>3394946.43</v>
      </c>
      <c r="X116" s="32">
        <f t="shared" si="82"/>
        <v>99.999983210341725</v>
      </c>
      <c r="Y116" s="32"/>
      <c r="Z116" s="32"/>
      <c r="AA116" s="32">
        <f t="shared" si="87"/>
        <v>99.999983210341725</v>
      </c>
      <c r="AB116" s="32"/>
      <c r="AC116" s="39"/>
    </row>
    <row r="117" spans="1:29" s="8" customFormat="1" ht="37.5" hidden="1" x14ac:dyDescent="0.3">
      <c r="A117" s="1" t="s">
        <v>139</v>
      </c>
      <c r="B117" s="16" t="s">
        <v>69</v>
      </c>
      <c r="C117" s="86"/>
      <c r="D117" s="2">
        <f>D118</f>
        <v>8344000</v>
      </c>
      <c r="E117" s="2">
        <f t="shared" ref="E117:W117" si="110">E118</f>
        <v>5710100</v>
      </c>
      <c r="F117" s="2">
        <f t="shared" si="110"/>
        <v>18629920</v>
      </c>
      <c r="G117" s="2">
        <f t="shared" si="110"/>
        <v>4586200</v>
      </c>
      <c r="H117" s="2">
        <f t="shared" si="110"/>
        <v>4205300</v>
      </c>
      <c r="I117" s="2">
        <f>I118</f>
        <v>0</v>
      </c>
      <c r="J117" s="2">
        <f t="shared" si="110"/>
        <v>0</v>
      </c>
      <c r="K117" s="2">
        <f>K118</f>
        <v>14026100</v>
      </c>
      <c r="L117" s="2">
        <f>L118</f>
        <v>22639700</v>
      </c>
      <c r="M117" s="2">
        <f>M118</f>
        <v>0</v>
      </c>
      <c r="N117" s="2">
        <f>N118</f>
        <v>0</v>
      </c>
      <c r="O117" s="2">
        <f>O118</f>
        <v>22639700</v>
      </c>
      <c r="P117" s="2">
        <f t="shared" si="110"/>
        <v>19643066.629999999</v>
      </c>
      <c r="Q117" s="2">
        <f t="shared" si="110"/>
        <v>0</v>
      </c>
      <c r="R117" s="2">
        <f t="shared" si="110"/>
        <v>0</v>
      </c>
      <c r="S117" s="2">
        <f t="shared" si="110"/>
        <v>19643066.629999999</v>
      </c>
      <c r="T117" s="2">
        <f t="shared" si="110"/>
        <v>19643066.629999999</v>
      </c>
      <c r="U117" s="2">
        <f t="shared" si="110"/>
        <v>0</v>
      </c>
      <c r="V117" s="2">
        <f t="shared" si="110"/>
        <v>0</v>
      </c>
      <c r="W117" s="2">
        <f t="shared" si="110"/>
        <v>19643066.629999999</v>
      </c>
      <c r="X117" s="2">
        <f t="shared" si="82"/>
        <v>86.763811490434932</v>
      </c>
      <c r="Y117" s="2"/>
      <c r="Z117" s="2"/>
      <c r="AA117" s="2">
        <f t="shared" si="87"/>
        <v>86.763811490434932</v>
      </c>
      <c r="AB117" s="2"/>
      <c r="AC117" s="38"/>
    </row>
    <row r="118" spans="1:29" s="7" customFormat="1" ht="37.5" hidden="1" x14ac:dyDescent="0.3">
      <c r="A118" s="96" t="s">
        <v>140</v>
      </c>
      <c r="B118" s="18" t="s">
        <v>258</v>
      </c>
      <c r="C118" s="90" t="s">
        <v>29</v>
      </c>
      <c r="D118" s="32">
        <v>8344000</v>
      </c>
      <c r="E118" s="32">
        <v>5710100</v>
      </c>
      <c r="F118" s="33">
        <v>18629920</v>
      </c>
      <c r="G118" s="32">
        <v>4586200</v>
      </c>
      <c r="H118" s="32">
        <v>4205300</v>
      </c>
      <c r="I118" s="32">
        <v>0</v>
      </c>
      <c r="J118" s="32">
        <v>0</v>
      </c>
      <c r="K118" s="32">
        <v>14026100</v>
      </c>
      <c r="L118" s="31">
        <f>M118+O118</f>
        <v>22639700</v>
      </c>
      <c r="M118" s="31">
        <v>0</v>
      </c>
      <c r="N118" s="31">
        <v>0</v>
      </c>
      <c r="O118" s="31">
        <v>22639700</v>
      </c>
      <c r="P118" s="32">
        <f t="shared" si="81"/>
        <v>19643066.629999999</v>
      </c>
      <c r="Q118" s="31">
        <v>0</v>
      </c>
      <c r="R118" s="31">
        <v>0</v>
      </c>
      <c r="S118" s="31">
        <f>W118</f>
        <v>19643066.629999999</v>
      </c>
      <c r="T118" s="32">
        <f t="shared" si="94"/>
        <v>19643066.629999999</v>
      </c>
      <c r="U118" s="32">
        <v>0</v>
      </c>
      <c r="V118" s="32">
        <v>0</v>
      </c>
      <c r="W118" s="32">
        <v>19643066.629999999</v>
      </c>
      <c r="X118" s="32">
        <f t="shared" si="82"/>
        <v>86.763811490434932</v>
      </c>
      <c r="Y118" s="32"/>
      <c r="Z118" s="32"/>
      <c r="AA118" s="32">
        <f t="shared" si="87"/>
        <v>86.763811490434932</v>
      </c>
      <c r="AB118" s="32"/>
      <c r="AC118" s="39"/>
    </row>
    <row r="119" spans="1:29" s="8" customFormat="1" x14ac:dyDescent="0.3">
      <c r="A119" s="124" t="s">
        <v>12</v>
      </c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  <c r="AA119" s="125"/>
      <c r="AB119" s="125"/>
      <c r="AC119" s="38"/>
    </row>
    <row r="120" spans="1:29" s="7" customFormat="1" ht="63" customHeight="1" x14ac:dyDescent="0.3">
      <c r="A120" s="1" t="s">
        <v>174</v>
      </c>
      <c r="B120" s="116" t="s">
        <v>34</v>
      </c>
      <c r="C120" s="116"/>
      <c r="D120" s="3">
        <f t="shared" ref="D120:W120" si="111">D121+D142+D144+D148+D154</f>
        <v>617358326</v>
      </c>
      <c r="E120" s="3">
        <f t="shared" si="111"/>
        <v>1084597137</v>
      </c>
      <c r="F120" s="3">
        <f t="shared" si="111"/>
        <v>2298199311</v>
      </c>
      <c r="G120" s="3">
        <f t="shared" si="111"/>
        <v>585395009</v>
      </c>
      <c r="H120" s="3">
        <f t="shared" si="111"/>
        <v>1001658234</v>
      </c>
      <c r="I120" s="3">
        <f t="shared" si="111"/>
        <v>1358940682</v>
      </c>
      <c r="J120" s="3">
        <f t="shared" si="111"/>
        <v>0</v>
      </c>
      <c r="K120" s="3">
        <f t="shared" si="111"/>
        <v>358014625</v>
      </c>
      <c r="L120" s="3">
        <f t="shared" si="111"/>
        <v>3251533935</v>
      </c>
      <c r="M120" s="3">
        <f t="shared" si="111"/>
        <v>2535581057</v>
      </c>
      <c r="N120" s="3">
        <f t="shared" si="111"/>
        <v>0</v>
      </c>
      <c r="O120" s="3">
        <f t="shared" si="111"/>
        <v>715952878</v>
      </c>
      <c r="P120" s="3">
        <f t="shared" si="111"/>
        <v>2809372082.7500005</v>
      </c>
      <c r="Q120" s="3">
        <f t="shared" si="111"/>
        <v>2249964927.2800002</v>
      </c>
      <c r="R120" s="3">
        <f t="shared" si="111"/>
        <v>0</v>
      </c>
      <c r="S120" s="3">
        <f t="shared" si="111"/>
        <v>559407155.47000003</v>
      </c>
      <c r="T120" s="3">
        <f t="shared" si="111"/>
        <v>2644407090.5100007</v>
      </c>
      <c r="U120" s="3">
        <f t="shared" si="111"/>
        <v>2084999935.0400002</v>
      </c>
      <c r="V120" s="3">
        <f t="shared" si="111"/>
        <v>0</v>
      </c>
      <c r="W120" s="3">
        <f t="shared" si="111"/>
        <v>559407155.47000003</v>
      </c>
      <c r="X120" s="2">
        <f t="shared" ref="X120:Y122" si="112">T120/L120*100</f>
        <v>81.327986832467133</v>
      </c>
      <c r="Y120" s="2">
        <f t="shared" si="112"/>
        <v>82.229669971856083</v>
      </c>
      <c r="Z120" s="2"/>
      <c r="AA120" s="2">
        <f>W120/O120*100</f>
        <v>78.134633250262596</v>
      </c>
      <c r="AB120" s="2">
        <f t="shared" si="75"/>
        <v>92.668108278495367</v>
      </c>
      <c r="AC120" s="39"/>
    </row>
    <row r="121" spans="1:29" s="8" customFormat="1" ht="37.5" x14ac:dyDescent="0.3">
      <c r="A121" s="1" t="s">
        <v>175</v>
      </c>
      <c r="B121" s="94" t="s">
        <v>88</v>
      </c>
      <c r="C121" s="17"/>
      <c r="D121" s="30">
        <f t="shared" ref="D121:W121" si="113">D122+D137</f>
        <v>575359852</v>
      </c>
      <c r="E121" s="30">
        <f t="shared" si="113"/>
        <v>1019550450</v>
      </c>
      <c r="F121" s="30">
        <f t="shared" si="113"/>
        <v>2143258123</v>
      </c>
      <c r="G121" s="30">
        <f t="shared" si="113"/>
        <v>538032447</v>
      </c>
      <c r="H121" s="30">
        <f t="shared" si="113"/>
        <v>961396454</v>
      </c>
      <c r="I121" s="30">
        <f t="shared" si="113"/>
        <v>1340443089</v>
      </c>
      <c r="J121" s="30">
        <f t="shared" si="113"/>
        <v>0</v>
      </c>
      <c r="K121" s="30">
        <f t="shared" si="113"/>
        <v>272354085</v>
      </c>
      <c r="L121" s="30">
        <f t="shared" si="113"/>
        <v>3058603452</v>
      </c>
      <c r="M121" s="30">
        <f t="shared" si="113"/>
        <v>2502351762</v>
      </c>
      <c r="N121" s="30">
        <f t="shared" si="113"/>
        <v>0</v>
      </c>
      <c r="O121" s="30">
        <f t="shared" si="113"/>
        <v>556251690</v>
      </c>
      <c r="P121" s="30">
        <f t="shared" si="113"/>
        <v>2636136985.8300004</v>
      </c>
      <c r="Q121" s="30">
        <f t="shared" si="113"/>
        <v>2216775094</v>
      </c>
      <c r="R121" s="30">
        <f t="shared" si="113"/>
        <v>0</v>
      </c>
      <c r="S121" s="30">
        <f t="shared" si="113"/>
        <v>419361891.82999998</v>
      </c>
      <c r="T121" s="30">
        <f t="shared" si="113"/>
        <v>2471990610.8200006</v>
      </c>
      <c r="U121" s="30">
        <f t="shared" si="113"/>
        <v>2052628718.9900002</v>
      </c>
      <c r="V121" s="30">
        <f t="shared" si="113"/>
        <v>0</v>
      </c>
      <c r="W121" s="30">
        <f t="shared" si="113"/>
        <v>419361891.82999998</v>
      </c>
      <c r="X121" s="2">
        <f t="shared" si="112"/>
        <v>80.820892594088406</v>
      </c>
      <c r="Y121" s="2">
        <f t="shared" si="112"/>
        <v>82.027984640714166</v>
      </c>
      <c r="Z121" s="2"/>
      <c r="AA121" s="2">
        <f>W121/O121*100</f>
        <v>75.3906728499108</v>
      </c>
      <c r="AB121" s="2">
        <f t="shared" si="75"/>
        <v>92.595262575157761</v>
      </c>
      <c r="AC121" s="38"/>
    </row>
    <row r="122" spans="1:29" s="8" customFormat="1" ht="37.5" x14ac:dyDescent="0.3">
      <c r="A122" s="1" t="s">
        <v>176</v>
      </c>
      <c r="B122" s="94" t="s">
        <v>259</v>
      </c>
      <c r="C122" s="17"/>
      <c r="D122" s="30">
        <f t="shared" ref="D122:W122" si="114">SUM(D123:D136)</f>
        <v>575359852</v>
      </c>
      <c r="E122" s="30">
        <f t="shared" si="114"/>
        <v>1014497150</v>
      </c>
      <c r="F122" s="30">
        <f t="shared" si="114"/>
        <v>2129841428</v>
      </c>
      <c r="G122" s="30">
        <f t="shared" si="114"/>
        <v>524581547</v>
      </c>
      <c r="H122" s="30">
        <f t="shared" si="114"/>
        <v>961396454</v>
      </c>
      <c r="I122" s="30">
        <f t="shared" si="114"/>
        <v>1335440289</v>
      </c>
      <c r="J122" s="30">
        <f t="shared" si="114"/>
        <v>0</v>
      </c>
      <c r="K122" s="30">
        <f t="shared" si="114"/>
        <v>272303585</v>
      </c>
      <c r="L122" s="30">
        <f t="shared" si="114"/>
        <v>2997777923</v>
      </c>
      <c r="M122" s="30">
        <f t="shared" si="114"/>
        <v>2482700320</v>
      </c>
      <c r="N122" s="30">
        <f t="shared" si="114"/>
        <v>0</v>
      </c>
      <c r="O122" s="30">
        <f t="shared" si="114"/>
        <v>515077603</v>
      </c>
      <c r="P122" s="30">
        <f t="shared" si="114"/>
        <v>2613234148.5500002</v>
      </c>
      <c r="Q122" s="30">
        <f t="shared" si="114"/>
        <v>2197486694</v>
      </c>
      <c r="R122" s="30">
        <f t="shared" si="114"/>
        <v>0</v>
      </c>
      <c r="S122" s="30">
        <f t="shared" si="114"/>
        <v>415747454.55000001</v>
      </c>
      <c r="T122" s="30">
        <f t="shared" si="114"/>
        <v>2454143914.5600004</v>
      </c>
      <c r="U122" s="30">
        <f t="shared" si="114"/>
        <v>2038396460.0100002</v>
      </c>
      <c r="V122" s="30">
        <f t="shared" si="114"/>
        <v>0</v>
      </c>
      <c r="W122" s="30">
        <f t="shared" si="114"/>
        <v>415747454.55000001</v>
      </c>
      <c r="X122" s="2">
        <f t="shared" si="112"/>
        <v>81.865434251515111</v>
      </c>
      <c r="Y122" s="2">
        <f t="shared" si="112"/>
        <v>82.104007623844026</v>
      </c>
      <c r="Z122" s="2"/>
      <c r="AA122" s="2">
        <f>W122/O122*100</f>
        <v>80.715498427525304</v>
      </c>
      <c r="AB122" s="2">
        <f t="shared" si="75"/>
        <v>92.760355071801868</v>
      </c>
      <c r="AC122" s="38"/>
    </row>
    <row r="123" spans="1:29" s="7" customFormat="1" ht="56.25" x14ac:dyDescent="0.3">
      <c r="A123" s="96" t="s">
        <v>266</v>
      </c>
      <c r="B123" s="18" t="s">
        <v>72</v>
      </c>
      <c r="C123" s="34" t="s">
        <v>7</v>
      </c>
      <c r="D123" s="31">
        <v>128224525</v>
      </c>
      <c r="E123" s="31">
        <v>142922200</v>
      </c>
      <c r="F123" s="33">
        <v>408360857</v>
      </c>
      <c r="G123" s="31">
        <v>121370197</v>
      </c>
      <c r="H123" s="31">
        <v>126302381</v>
      </c>
      <c r="I123" s="31">
        <v>0</v>
      </c>
      <c r="J123" s="31">
        <v>0</v>
      </c>
      <c r="K123" s="31">
        <v>270483173</v>
      </c>
      <c r="L123" s="31">
        <f>M123+O123</f>
        <v>510615708</v>
      </c>
      <c r="M123" s="31">
        <v>0</v>
      </c>
      <c r="N123" s="31">
        <v>0</v>
      </c>
      <c r="O123" s="31">
        <v>510615708</v>
      </c>
      <c r="P123" s="32">
        <f t="shared" si="81"/>
        <v>412843939.73000002</v>
      </c>
      <c r="Q123" s="31">
        <v>0</v>
      </c>
      <c r="R123" s="31">
        <v>0</v>
      </c>
      <c r="S123" s="31">
        <f>W123</f>
        <v>412843939.73000002</v>
      </c>
      <c r="T123" s="31">
        <f>U123+W123</f>
        <v>412843939.73000002</v>
      </c>
      <c r="U123" s="31">
        <v>0</v>
      </c>
      <c r="V123" s="31">
        <v>0</v>
      </c>
      <c r="W123" s="31">
        <v>412843939.73000002</v>
      </c>
      <c r="X123" s="32">
        <f t="shared" ref="X123:X135" si="115">T123/L123*100</f>
        <v>80.852181643029283</v>
      </c>
      <c r="Y123" s="32"/>
      <c r="Z123" s="32"/>
      <c r="AA123" s="32">
        <f>W123/O123*100</f>
        <v>80.852181643029283</v>
      </c>
      <c r="AB123" s="32"/>
      <c r="AC123" s="39"/>
    </row>
    <row r="124" spans="1:29" s="7" customFormat="1" ht="187.5" x14ac:dyDescent="0.3">
      <c r="A124" s="96" t="s">
        <v>267</v>
      </c>
      <c r="B124" s="98" t="s">
        <v>224</v>
      </c>
      <c r="C124" s="34" t="s">
        <v>7</v>
      </c>
      <c r="D124" s="31">
        <v>1060000</v>
      </c>
      <c r="E124" s="31">
        <v>1831000</v>
      </c>
      <c r="F124" s="33">
        <v>3180000</v>
      </c>
      <c r="G124" s="31">
        <v>386000</v>
      </c>
      <c r="H124" s="31">
        <v>1133500</v>
      </c>
      <c r="I124" s="31">
        <v>2826000</v>
      </c>
      <c r="J124" s="31">
        <v>0</v>
      </c>
      <c r="K124" s="31">
        <v>0</v>
      </c>
      <c r="L124" s="31">
        <f t="shared" ref="L124:L141" si="116">M124+O124</f>
        <v>12483400</v>
      </c>
      <c r="M124" s="31">
        <v>12483400</v>
      </c>
      <c r="N124" s="31">
        <v>0</v>
      </c>
      <c r="O124" s="31">
        <v>0</v>
      </c>
      <c r="P124" s="32">
        <f t="shared" si="81"/>
        <v>12483000</v>
      </c>
      <c r="Q124" s="31">
        <v>12483000</v>
      </c>
      <c r="R124" s="31">
        <v>0</v>
      </c>
      <c r="S124" s="31">
        <f t="shared" ref="S124:S136" si="117">W124</f>
        <v>0</v>
      </c>
      <c r="T124" s="31">
        <f t="shared" ref="T124:T136" si="118">U124+W124</f>
        <v>12483400</v>
      </c>
      <c r="U124" s="31">
        <v>12483400</v>
      </c>
      <c r="V124" s="31">
        <v>0</v>
      </c>
      <c r="W124" s="31">
        <v>0</v>
      </c>
      <c r="X124" s="32">
        <f t="shared" si="115"/>
        <v>100</v>
      </c>
      <c r="Y124" s="32">
        <f t="shared" ref="Y124:Y132" si="119">U124/M124*100</f>
        <v>100</v>
      </c>
      <c r="Z124" s="32"/>
      <c r="AA124" s="32"/>
      <c r="AB124" s="32">
        <f t="shared" si="75"/>
        <v>100.00320435792678</v>
      </c>
      <c r="AC124" s="42"/>
    </row>
    <row r="125" spans="1:29" s="7" customFormat="1" ht="56.25" x14ac:dyDescent="0.3">
      <c r="A125" s="96" t="s">
        <v>268</v>
      </c>
      <c r="B125" s="18" t="s">
        <v>337</v>
      </c>
      <c r="C125" s="34" t="s">
        <v>7</v>
      </c>
      <c r="D125" s="31">
        <v>14685000</v>
      </c>
      <c r="E125" s="31">
        <v>41462600</v>
      </c>
      <c r="F125" s="33">
        <v>43463600</v>
      </c>
      <c r="G125" s="31">
        <v>14929600</v>
      </c>
      <c r="H125" s="31">
        <v>52424900</v>
      </c>
      <c r="I125" s="31">
        <v>38083485</v>
      </c>
      <c r="J125" s="31">
        <v>0</v>
      </c>
      <c r="K125" s="31">
        <v>0</v>
      </c>
      <c r="L125" s="31">
        <f t="shared" si="116"/>
        <v>72547500</v>
      </c>
      <c r="M125" s="31">
        <v>72547500</v>
      </c>
      <c r="N125" s="31">
        <v>0</v>
      </c>
      <c r="O125" s="31">
        <v>0</v>
      </c>
      <c r="P125" s="32">
        <f t="shared" si="81"/>
        <v>65081000</v>
      </c>
      <c r="Q125" s="31">
        <v>65081000</v>
      </c>
      <c r="R125" s="31">
        <v>0</v>
      </c>
      <c r="S125" s="31">
        <f t="shared" si="117"/>
        <v>0</v>
      </c>
      <c r="T125" s="31">
        <f t="shared" si="118"/>
        <v>55051962.880000003</v>
      </c>
      <c r="U125" s="31">
        <v>55051962.880000003</v>
      </c>
      <c r="V125" s="31">
        <v>0</v>
      </c>
      <c r="W125" s="31">
        <v>0</v>
      </c>
      <c r="X125" s="32">
        <f t="shared" si="115"/>
        <v>75.884024783762371</v>
      </c>
      <c r="Y125" s="32">
        <f t="shared" si="119"/>
        <v>75.884024783762371</v>
      </c>
      <c r="Z125" s="32"/>
      <c r="AA125" s="32"/>
      <c r="AB125" s="32">
        <f t="shared" si="75"/>
        <v>84.589915459197002</v>
      </c>
      <c r="AC125" s="42"/>
    </row>
    <row r="126" spans="1:29" s="7" customFormat="1" ht="150" x14ac:dyDescent="0.3">
      <c r="A126" s="96" t="s">
        <v>269</v>
      </c>
      <c r="B126" s="18" t="s">
        <v>260</v>
      </c>
      <c r="C126" s="34" t="s">
        <v>7</v>
      </c>
      <c r="D126" s="31">
        <v>1800000</v>
      </c>
      <c r="E126" s="31">
        <v>1800000</v>
      </c>
      <c r="F126" s="33">
        <f t="shared" ref="F126" si="120">E126+D126</f>
        <v>3600000</v>
      </c>
      <c r="G126" s="31">
        <v>0</v>
      </c>
      <c r="H126" s="31">
        <v>0</v>
      </c>
      <c r="I126" s="31">
        <v>3600000</v>
      </c>
      <c r="J126" s="31">
        <v>0</v>
      </c>
      <c r="K126" s="31">
        <v>0</v>
      </c>
      <c r="L126" s="31">
        <f t="shared" si="116"/>
        <v>6840000</v>
      </c>
      <c r="M126" s="31">
        <v>6840000</v>
      </c>
      <c r="N126" s="31">
        <v>0</v>
      </c>
      <c r="O126" s="31">
        <v>0</v>
      </c>
      <c r="P126" s="32">
        <f t="shared" si="81"/>
        <v>6200000</v>
      </c>
      <c r="Q126" s="31">
        <v>6200000</v>
      </c>
      <c r="R126" s="31">
        <v>0</v>
      </c>
      <c r="S126" s="31">
        <f t="shared" si="117"/>
        <v>0</v>
      </c>
      <c r="T126" s="31">
        <f t="shared" si="118"/>
        <v>6200000</v>
      </c>
      <c r="U126" s="31">
        <v>6200000</v>
      </c>
      <c r="V126" s="31">
        <v>0</v>
      </c>
      <c r="W126" s="31">
        <v>0</v>
      </c>
      <c r="X126" s="32">
        <f t="shared" si="115"/>
        <v>90.643274853801174</v>
      </c>
      <c r="Y126" s="32">
        <f t="shared" si="119"/>
        <v>90.643274853801174</v>
      </c>
      <c r="Z126" s="32"/>
      <c r="AA126" s="32"/>
      <c r="AB126" s="32">
        <f t="shared" si="75"/>
        <v>100</v>
      </c>
      <c r="AC126" s="42"/>
    </row>
    <row r="127" spans="1:29" s="7" customFormat="1" ht="56.25" x14ac:dyDescent="0.3">
      <c r="A127" s="96" t="s">
        <v>270</v>
      </c>
      <c r="B127" s="18" t="s">
        <v>261</v>
      </c>
      <c r="C127" s="34" t="s">
        <v>7</v>
      </c>
      <c r="D127" s="31">
        <v>258464400</v>
      </c>
      <c r="E127" s="31">
        <v>559022200</v>
      </c>
      <c r="F127" s="33">
        <v>1040109300</v>
      </c>
      <c r="G127" s="31">
        <v>231026200</v>
      </c>
      <c r="H127" s="31">
        <v>456415000</v>
      </c>
      <c r="I127" s="31">
        <v>817486600</v>
      </c>
      <c r="J127" s="31">
        <v>0</v>
      </c>
      <c r="K127" s="31">
        <v>0</v>
      </c>
      <c r="L127" s="31">
        <f t="shared" si="116"/>
        <v>1500587600</v>
      </c>
      <c r="M127" s="31">
        <v>1500587600</v>
      </c>
      <c r="N127" s="31">
        <v>0</v>
      </c>
      <c r="O127" s="31">
        <v>0</v>
      </c>
      <c r="P127" s="32">
        <f t="shared" si="81"/>
        <v>1354651000</v>
      </c>
      <c r="Q127" s="31">
        <v>1354651000</v>
      </c>
      <c r="R127" s="31">
        <v>0</v>
      </c>
      <c r="S127" s="31">
        <f t="shared" si="117"/>
        <v>0</v>
      </c>
      <c r="T127" s="31">
        <f t="shared" si="118"/>
        <v>1225406495.3499999</v>
      </c>
      <c r="U127" s="31">
        <v>1225406495.3499999</v>
      </c>
      <c r="V127" s="31">
        <v>0</v>
      </c>
      <c r="W127" s="31">
        <v>0</v>
      </c>
      <c r="X127" s="32">
        <f t="shared" si="115"/>
        <v>81.661776716667518</v>
      </c>
      <c r="Y127" s="32">
        <f t="shared" si="119"/>
        <v>81.661776716667518</v>
      </c>
      <c r="Z127" s="32"/>
      <c r="AA127" s="32"/>
      <c r="AB127" s="32">
        <f t="shared" si="75"/>
        <v>90.459202802050115</v>
      </c>
      <c r="AC127" s="39"/>
    </row>
    <row r="128" spans="1:29" s="8" customFormat="1" ht="93.75" x14ac:dyDescent="0.3">
      <c r="A128" s="96" t="s">
        <v>271</v>
      </c>
      <c r="B128" s="18" t="s">
        <v>262</v>
      </c>
      <c r="C128" s="34" t="s">
        <v>7</v>
      </c>
      <c r="D128" s="31">
        <v>133082415</v>
      </c>
      <c r="E128" s="31">
        <v>249044750</v>
      </c>
      <c r="F128" s="33">
        <v>531167217</v>
      </c>
      <c r="G128" s="31">
        <v>146881750</v>
      </c>
      <c r="H128" s="31">
        <v>265462485</v>
      </c>
      <c r="I128" s="31">
        <v>385280467</v>
      </c>
      <c r="J128" s="31">
        <v>0</v>
      </c>
      <c r="K128" s="31">
        <v>0</v>
      </c>
      <c r="L128" s="31">
        <f t="shared" si="116"/>
        <v>747501900</v>
      </c>
      <c r="M128" s="31">
        <v>747501900</v>
      </c>
      <c r="N128" s="31">
        <v>0</v>
      </c>
      <c r="O128" s="31">
        <v>0</v>
      </c>
      <c r="P128" s="32">
        <f t="shared" si="81"/>
        <v>633748300</v>
      </c>
      <c r="Q128" s="31">
        <v>633748300</v>
      </c>
      <c r="R128" s="31">
        <v>0</v>
      </c>
      <c r="S128" s="31">
        <f t="shared" si="117"/>
        <v>0</v>
      </c>
      <c r="T128" s="31">
        <f t="shared" si="118"/>
        <v>625638213.57000005</v>
      </c>
      <c r="U128" s="31">
        <v>625638213.57000005</v>
      </c>
      <c r="V128" s="31">
        <v>0</v>
      </c>
      <c r="W128" s="31">
        <v>0</v>
      </c>
      <c r="X128" s="32">
        <f t="shared" si="115"/>
        <v>83.697207133520337</v>
      </c>
      <c r="Y128" s="32">
        <f t="shared" si="119"/>
        <v>83.697207133520337</v>
      </c>
      <c r="Z128" s="32"/>
      <c r="AA128" s="32"/>
      <c r="AB128" s="32">
        <f t="shared" si="75"/>
        <v>98.720298511254398</v>
      </c>
      <c r="AC128" s="38"/>
    </row>
    <row r="129" spans="1:32" s="8" customFormat="1" ht="230.25" customHeight="1" x14ac:dyDescent="0.3">
      <c r="A129" s="96" t="s">
        <v>272</v>
      </c>
      <c r="B129" s="18" t="s">
        <v>346</v>
      </c>
      <c r="C129" s="34" t="s">
        <v>7</v>
      </c>
      <c r="D129" s="31">
        <v>12220000</v>
      </c>
      <c r="E129" s="31"/>
      <c r="F129" s="33">
        <v>40426277</v>
      </c>
      <c r="G129" s="31"/>
      <c r="H129" s="31"/>
      <c r="I129" s="31">
        <v>34381497</v>
      </c>
      <c r="J129" s="31">
        <v>0</v>
      </c>
      <c r="K129" s="31">
        <v>0</v>
      </c>
      <c r="L129" s="31">
        <f t="shared" si="116"/>
        <v>70834600</v>
      </c>
      <c r="M129" s="31">
        <v>70834600</v>
      </c>
      <c r="N129" s="31">
        <v>0</v>
      </c>
      <c r="O129" s="31">
        <v>0</v>
      </c>
      <c r="P129" s="32">
        <f t="shared" si="81"/>
        <v>55280000</v>
      </c>
      <c r="Q129" s="31">
        <v>55280000</v>
      </c>
      <c r="R129" s="31">
        <v>0</v>
      </c>
      <c r="S129" s="31">
        <f t="shared" si="117"/>
        <v>0</v>
      </c>
      <c r="T129" s="31">
        <f t="shared" si="118"/>
        <v>50547341.450000003</v>
      </c>
      <c r="U129" s="31">
        <v>50547341.450000003</v>
      </c>
      <c r="V129" s="31">
        <v>0</v>
      </c>
      <c r="W129" s="31">
        <v>0</v>
      </c>
      <c r="X129" s="32">
        <f t="shared" si="115"/>
        <v>71.359676556372179</v>
      </c>
      <c r="Y129" s="32">
        <f t="shared" si="119"/>
        <v>71.359676556372179</v>
      </c>
      <c r="Z129" s="32"/>
      <c r="AA129" s="32"/>
      <c r="AB129" s="32">
        <f t="shared" si="75"/>
        <v>91.438750814037633</v>
      </c>
      <c r="AC129" s="42"/>
    </row>
    <row r="130" spans="1:32" s="8" customFormat="1" ht="56.25" x14ac:dyDescent="0.3">
      <c r="A130" s="96" t="s">
        <v>273</v>
      </c>
      <c r="B130" s="18" t="s">
        <v>263</v>
      </c>
      <c r="C130" s="34" t="s">
        <v>7</v>
      </c>
      <c r="D130" s="31">
        <v>825000</v>
      </c>
      <c r="E130" s="31">
        <v>840000</v>
      </c>
      <c r="F130" s="33">
        <v>2488800</v>
      </c>
      <c r="G130" s="31">
        <v>823800</v>
      </c>
      <c r="H130" s="31">
        <v>893700</v>
      </c>
      <c r="I130" s="31">
        <v>1665000</v>
      </c>
      <c r="J130" s="31">
        <v>0</v>
      </c>
      <c r="K130" s="31">
        <v>0</v>
      </c>
      <c r="L130" s="31">
        <f t="shared" si="116"/>
        <v>3382500</v>
      </c>
      <c r="M130" s="31">
        <v>3382500</v>
      </c>
      <c r="N130" s="31">
        <v>0</v>
      </c>
      <c r="O130" s="31">
        <v>0</v>
      </c>
      <c r="P130" s="32">
        <f t="shared" si="81"/>
        <v>3051000</v>
      </c>
      <c r="Q130" s="31">
        <v>3051000</v>
      </c>
      <c r="R130" s="31">
        <v>0</v>
      </c>
      <c r="S130" s="31">
        <f t="shared" si="117"/>
        <v>0</v>
      </c>
      <c r="T130" s="31">
        <f t="shared" si="118"/>
        <v>2813524.21</v>
      </c>
      <c r="U130" s="31">
        <v>2813524.21</v>
      </c>
      <c r="V130" s="31">
        <v>0</v>
      </c>
      <c r="W130" s="31">
        <v>0</v>
      </c>
      <c r="X130" s="32">
        <f t="shared" si="115"/>
        <v>83.178838433111608</v>
      </c>
      <c r="Y130" s="32">
        <f t="shared" si="119"/>
        <v>83.178838433111608</v>
      </c>
      <c r="Z130" s="32"/>
      <c r="AA130" s="32"/>
      <c r="AB130" s="32">
        <f t="shared" si="75"/>
        <v>92.216460504752547</v>
      </c>
      <c r="AC130" s="38"/>
    </row>
    <row r="131" spans="1:32" s="8" customFormat="1" ht="112.5" x14ac:dyDescent="0.3">
      <c r="A131" s="96" t="s">
        <v>274</v>
      </c>
      <c r="B131" s="18" t="s">
        <v>264</v>
      </c>
      <c r="C131" s="34" t="s">
        <v>7</v>
      </c>
      <c r="D131" s="31">
        <v>23968000</v>
      </c>
      <c r="E131" s="31">
        <v>16051000</v>
      </c>
      <c r="F131" s="33">
        <v>47773145</v>
      </c>
      <c r="G131" s="31">
        <v>8909000</v>
      </c>
      <c r="H131" s="31">
        <v>56942000</v>
      </c>
      <c r="I131" s="31">
        <v>50089090</v>
      </c>
      <c r="J131" s="31">
        <v>0</v>
      </c>
      <c r="K131" s="31">
        <v>0</v>
      </c>
      <c r="L131" s="31">
        <f t="shared" si="116"/>
        <v>60737000</v>
      </c>
      <c r="M131" s="31">
        <v>60737000</v>
      </c>
      <c r="N131" s="31">
        <v>0</v>
      </c>
      <c r="O131" s="31">
        <v>0</v>
      </c>
      <c r="P131" s="32">
        <f t="shared" si="81"/>
        <v>59352000</v>
      </c>
      <c r="Q131" s="31">
        <v>59352000</v>
      </c>
      <c r="R131" s="31">
        <v>0</v>
      </c>
      <c r="S131" s="31">
        <f t="shared" si="117"/>
        <v>0</v>
      </c>
      <c r="T131" s="31">
        <f t="shared" si="118"/>
        <v>52960313.460000001</v>
      </c>
      <c r="U131" s="31">
        <v>52960313.460000001</v>
      </c>
      <c r="V131" s="31">
        <v>0</v>
      </c>
      <c r="W131" s="31">
        <v>0</v>
      </c>
      <c r="X131" s="32">
        <f t="shared" si="115"/>
        <v>87.196129970199394</v>
      </c>
      <c r="Y131" s="32">
        <f t="shared" si="119"/>
        <v>87.196129970199394</v>
      </c>
      <c r="Z131" s="32"/>
      <c r="AA131" s="32"/>
      <c r="AB131" s="32">
        <f t="shared" si="75"/>
        <v>89.230882632430252</v>
      </c>
      <c r="AC131" s="42"/>
    </row>
    <row r="132" spans="1:32" s="8" customFormat="1" ht="37.5" x14ac:dyDescent="0.3">
      <c r="A132" s="96" t="s">
        <v>275</v>
      </c>
      <c r="B132" s="18" t="s">
        <v>265</v>
      </c>
      <c r="C132" s="34" t="s">
        <v>7</v>
      </c>
      <c r="D132" s="31">
        <v>0</v>
      </c>
      <c r="E132" s="31">
        <v>145400</v>
      </c>
      <c r="F132" s="33">
        <v>218070</v>
      </c>
      <c r="G132" s="31">
        <v>0</v>
      </c>
      <c r="H132" s="31">
        <v>0</v>
      </c>
      <c r="I132" s="31">
        <v>145400</v>
      </c>
      <c r="J132" s="31">
        <v>0</v>
      </c>
      <c r="K132" s="31">
        <v>0</v>
      </c>
      <c r="L132" s="31">
        <f t="shared" si="116"/>
        <v>218070</v>
      </c>
      <c r="M132" s="31">
        <v>218070</v>
      </c>
      <c r="N132" s="31">
        <v>0</v>
      </c>
      <c r="O132" s="31">
        <v>0</v>
      </c>
      <c r="P132" s="32">
        <f t="shared" si="81"/>
        <v>72690</v>
      </c>
      <c r="Q132" s="31">
        <v>72690</v>
      </c>
      <c r="R132" s="31">
        <v>0</v>
      </c>
      <c r="S132" s="31">
        <f t="shared" si="117"/>
        <v>0</v>
      </c>
      <c r="T132" s="31">
        <f t="shared" si="118"/>
        <v>72690</v>
      </c>
      <c r="U132" s="31">
        <v>72690</v>
      </c>
      <c r="V132" s="31">
        <v>0</v>
      </c>
      <c r="W132" s="31">
        <v>0</v>
      </c>
      <c r="X132" s="32">
        <f t="shared" si="115"/>
        <v>33.333333333333329</v>
      </c>
      <c r="Y132" s="32">
        <f t="shared" si="119"/>
        <v>33.333333333333329</v>
      </c>
      <c r="Z132" s="32"/>
      <c r="AA132" s="32"/>
      <c r="AB132" s="32">
        <f>U132/Q132*100</f>
        <v>100</v>
      </c>
      <c r="AC132" s="42"/>
    </row>
    <row r="133" spans="1:32" s="8" customFormat="1" x14ac:dyDescent="0.3">
      <c r="A133" s="92" t="s">
        <v>335</v>
      </c>
      <c r="B133" s="97" t="s">
        <v>250</v>
      </c>
      <c r="C133" s="34" t="s">
        <v>7</v>
      </c>
      <c r="D133" s="31">
        <v>530512</v>
      </c>
      <c r="E133" s="31">
        <v>1178000</v>
      </c>
      <c r="F133" s="33">
        <v>2039412</v>
      </c>
      <c r="G133" s="31">
        <v>255000</v>
      </c>
      <c r="H133" s="31">
        <v>1822488</v>
      </c>
      <c r="I133" s="31">
        <v>0</v>
      </c>
      <c r="J133" s="31">
        <v>0</v>
      </c>
      <c r="K133" s="31">
        <v>1705412</v>
      </c>
      <c r="L133" s="31">
        <f t="shared" si="116"/>
        <v>3804900</v>
      </c>
      <c r="M133" s="31">
        <v>0</v>
      </c>
      <c r="N133" s="31">
        <v>0</v>
      </c>
      <c r="O133" s="31">
        <v>3804900</v>
      </c>
      <c r="P133" s="32">
        <f t="shared" si="81"/>
        <v>2246519.8199999998</v>
      </c>
      <c r="Q133" s="31">
        <v>0</v>
      </c>
      <c r="R133" s="31">
        <v>0</v>
      </c>
      <c r="S133" s="31">
        <f t="shared" si="117"/>
        <v>2246519.8199999998</v>
      </c>
      <c r="T133" s="31">
        <f>U133+W133</f>
        <v>2246519.8199999998</v>
      </c>
      <c r="U133" s="31">
        <v>0</v>
      </c>
      <c r="V133" s="31">
        <v>0</v>
      </c>
      <c r="W133" s="31">
        <v>2246519.8199999998</v>
      </c>
      <c r="X133" s="32">
        <f t="shared" si="115"/>
        <v>59.042808483797202</v>
      </c>
      <c r="Y133" s="32"/>
      <c r="Z133" s="32"/>
      <c r="AA133" s="32">
        <f>W133/O133*100</f>
        <v>59.042808483797202</v>
      </c>
      <c r="AB133" s="32"/>
      <c r="AC133" s="42"/>
    </row>
    <row r="134" spans="1:32" s="8" customFormat="1" ht="56.25" x14ac:dyDescent="0.3">
      <c r="A134" s="96" t="s">
        <v>345</v>
      </c>
      <c r="B134" s="98" t="s">
        <v>329</v>
      </c>
      <c r="C134" s="34" t="s">
        <v>7</v>
      </c>
      <c r="D134" s="31">
        <v>450000</v>
      </c>
      <c r="E134" s="31">
        <v>200000</v>
      </c>
      <c r="F134" s="33">
        <v>4967750</v>
      </c>
      <c r="G134" s="31">
        <v>0</v>
      </c>
      <c r="H134" s="31">
        <v>0</v>
      </c>
      <c r="I134" s="31">
        <v>1882750</v>
      </c>
      <c r="J134" s="31">
        <v>0</v>
      </c>
      <c r="K134" s="31">
        <v>0</v>
      </c>
      <c r="L134" s="31">
        <f t="shared" si="116"/>
        <v>5667750</v>
      </c>
      <c r="M134" s="31">
        <v>5667750</v>
      </c>
      <c r="N134" s="31">
        <v>0</v>
      </c>
      <c r="O134" s="31">
        <v>0</v>
      </c>
      <c r="P134" s="32">
        <f t="shared" si="81"/>
        <v>5667704</v>
      </c>
      <c r="Q134" s="31">
        <f>5667750-46</f>
        <v>5667704</v>
      </c>
      <c r="R134" s="31">
        <v>0</v>
      </c>
      <c r="S134" s="31">
        <f t="shared" si="117"/>
        <v>0</v>
      </c>
      <c r="T134" s="31">
        <f t="shared" si="118"/>
        <v>5422703.1100000003</v>
      </c>
      <c r="U134" s="31">
        <v>5422703.1100000003</v>
      </c>
      <c r="V134" s="31">
        <v>0</v>
      </c>
      <c r="W134" s="31">
        <v>0</v>
      </c>
      <c r="X134" s="32">
        <f t="shared" si="115"/>
        <v>95.676469674915097</v>
      </c>
      <c r="Y134" s="32">
        <f>U134/M134*100</f>
        <v>95.676469674915097</v>
      </c>
      <c r="Z134" s="32"/>
      <c r="AA134" s="32"/>
      <c r="AB134" s="32">
        <f t="shared" si="75"/>
        <v>95.677246200577883</v>
      </c>
      <c r="AC134" s="42"/>
    </row>
    <row r="135" spans="1:32" s="8" customFormat="1" ht="75" x14ac:dyDescent="0.3">
      <c r="A135" s="96" t="s">
        <v>347</v>
      </c>
      <c r="B135" s="18" t="s">
        <v>397</v>
      </c>
      <c r="C135" s="34" t="s">
        <v>7</v>
      </c>
      <c r="D135" s="31"/>
      <c r="E135" s="31"/>
      <c r="F135" s="33">
        <v>1900000</v>
      </c>
      <c r="G135" s="31"/>
      <c r="H135" s="31"/>
      <c r="I135" s="31">
        <v>0</v>
      </c>
      <c r="J135" s="31">
        <v>0</v>
      </c>
      <c r="K135" s="31">
        <v>0</v>
      </c>
      <c r="L135" s="31">
        <f t="shared" si="116"/>
        <v>1900000</v>
      </c>
      <c r="M135" s="31">
        <v>1900000</v>
      </c>
      <c r="N135" s="31">
        <v>0</v>
      </c>
      <c r="O135" s="31">
        <v>0</v>
      </c>
      <c r="P135" s="32">
        <f t="shared" si="81"/>
        <v>1900000</v>
      </c>
      <c r="Q135" s="31">
        <v>1900000</v>
      </c>
      <c r="R135" s="31">
        <v>0</v>
      </c>
      <c r="S135" s="31">
        <f t="shared" si="117"/>
        <v>0</v>
      </c>
      <c r="T135" s="31">
        <f t="shared" si="118"/>
        <v>1799815.98</v>
      </c>
      <c r="U135" s="31">
        <v>1799815.98</v>
      </c>
      <c r="V135" s="31">
        <v>0</v>
      </c>
      <c r="W135" s="31">
        <v>0</v>
      </c>
      <c r="X135" s="32">
        <f t="shared" si="115"/>
        <v>94.727156842105259</v>
      </c>
      <c r="Y135" s="32">
        <f>U135/M135*100</f>
        <v>94.727156842105259</v>
      </c>
      <c r="Z135" s="32"/>
      <c r="AA135" s="32"/>
      <c r="AB135" s="32">
        <f t="shared" si="75"/>
        <v>94.727156842105259</v>
      </c>
      <c r="AC135" s="38"/>
    </row>
    <row r="136" spans="1:32" s="8" customFormat="1" ht="187.5" x14ac:dyDescent="0.3">
      <c r="A136" s="96" t="s">
        <v>348</v>
      </c>
      <c r="B136" s="18" t="s">
        <v>224</v>
      </c>
      <c r="C136" s="34" t="s">
        <v>7</v>
      </c>
      <c r="D136" s="31">
        <v>50000</v>
      </c>
      <c r="E136" s="31"/>
      <c r="F136" s="33">
        <v>147000</v>
      </c>
      <c r="G136" s="31"/>
      <c r="H136" s="31"/>
      <c r="I136" s="31">
        <v>0</v>
      </c>
      <c r="J136" s="31">
        <v>0</v>
      </c>
      <c r="K136" s="31">
        <v>115000</v>
      </c>
      <c r="L136" s="31">
        <f t="shared" si="116"/>
        <v>656995</v>
      </c>
      <c r="M136" s="31">
        <v>0</v>
      </c>
      <c r="N136" s="31">
        <v>0</v>
      </c>
      <c r="O136" s="31">
        <v>656995</v>
      </c>
      <c r="P136" s="32">
        <f t="shared" si="81"/>
        <v>656995</v>
      </c>
      <c r="Q136" s="31">
        <v>0</v>
      </c>
      <c r="R136" s="31">
        <v>0</v>
      </c>
      <c r="S136" s="31">
        <f t="shared" si="117"/>
        <v>656995</v>
      </c>
      <c r="T136" s="31">
        <f t="shared" si="118"/>
        <v>656995</v>
      </c>
      <c r="U136" s="31">
        <v>0</v>
      </c>
      <c r="V136" s="31">
        <v>0</v>
      </c>
      <c r="W136" s="31">
        <v>656995</v>
      </c>
      <c r="X136" s="32">
        <f t="shared" ref="X136:X156" si="121">T136/L136*100</f>
        <v>100</v>
      </c>
      <c r="Y136" s="32"/>
      <c r="Z136" s="32"/>
      <c r="AA136" s="32">
        <f t="shared" ref="AA136:AA141" si="122">W136/O136*100</f>
        <v>100</v>
      </c>
      <c r="AB136" s="32"/>
      <c r="AC136" s="38"/>
      <c r="AE136" s="41"/>
      <c r="AF136" s="41"/>
    </row>
    <row r="137" spans="1:32" s="8" customFormat="1" ht="37.5" x14ac:dyDescent="0.3">
      <c r="A137" s="1" t="s">
        <v>177</v>
      </c>
      <c r="B137" s="16" t="s">
        <v>276</v>
      </c>
      <c r="C137" s="17"/>
      <c r="D137" s="30">
        <f t="shared" ref="D137:W137" si="123">SUM(D138:D141)</f>
        <v>0</v>
      </c>
      <c r="E137" s="30">
        <f t="shared" si="123"/>
        <v>5053300</v>
      </c>
      <c r="F137" s="30">
        <f t="shared" si="123"/>
        <v>13416695</v>
      </c>
      <c r="G137" s="30">
        <f t="shared" si="123"/>
        <v>13450900</v>
      </c>
      <c r="H137" s="30">
        <f t="shared" si="123"/>
        <v>0</v>
      </c>
      <c r="I137" s="30">
        <f t="shared" si="123"/>
        <v>5002800</v>
      </c>
      <c r="J137" s="30">
        <f t="shared" si="123"/>
        <v>0</v>
      </c>
      <c r="K137" s="30">
        <f t="shared" si="123"/>
        <v>50500</v>
      </c>
      <c r="L137" s="30">
        <f>SUM(L138:L141)</f>
        <v>60825529</v>
      </c>
      <c r="M137" s="30">
        <f t="shared" si="123"/>
        <v>19651442</v>
      </c>
      <c r="N137" s="30">
        <f t="shared" si="123"/>
        <v>0</v>
      </c>
      <c r="O137" s="30">
        <f t="shared" si="123"/>
        <v>41174087</v>
      </c>
      <c r="P137" s="30">
        <f t="shared" si="123"/>
        <v>22902837.279999997</v>
      </c>
      <c r="Q137" s="30">
        <f t="shared" si="123"/>
        <v>19288400</v>
      </c>
      <c r="R137" s="30">
        <f t="shared" si="123"/>
        <v>0</v>
      </c>
      <c r="S137" s="30">
        <f t="shared" si="123"/>
        <v>3614437.2800000003</v>
      </c>
      <c r="T137" s="30">
        <f t="shared" si="123"/>
        <v>17846696.259999998</v>
      </c>
      <c r="U137" s="30">
        <f t="shared" si="123"/>
        <v>14232258.98</v>
      </c>
      <c r="V137" s="30">
        <f t="shared" si="123"/>
        <v>0</v>
      </c>
      <c r="W137" s="30">
        <f t="shared" si="123"/>
        <v>3614437.2800000003</v>
      </c>
      <c r="X137" s="2">
        <f t="shared" si="121"/>
        <v>29.340799091118463</v>
      </c>
      <c r="Y137" s="2">
        <f t="shared" ref="Y137:Y143" si="124">U137/M137*100</f>
        <v>72.423484139230084</v>
      </c>
      <c r="Z137" s="2"/>
      <c r="AA137" s="2">
        <f t="shared" si="122"/>
        <v>8.778427266644675</v>
      </c>
      <c r="AB137" s="2">
        <f t="shared" si="75"/>
        <v>73.786622944360346</v>
      </c>
      <c r="AC137" s="38"/>
    </row>
    <row r="138" spans="1:32" s="8" customFormat="1" ht="85.5" customHeight="1" x14ac:dyDescent="0.3">
      <c r="A138" s="114" t="s">
        <v>277</v>
      </c>
      <c r="B138" s="129" t="s">
        <v>419</v>
      </c>
      <c r="C138" s="34" t="s">
        <v>7</v>
      </c>
      <c r="D138" s="31">
        <v>0</v>
      </c>
      <c r="E138" s="31">
        <v>0</v>
      </c>
      <c r="F138" s="33">
        <v>6385708</v>
      </c>
      <c r="G138" s="31">
        <v>1000000</v>
      </c>
      <c r="H138" s="31">
        <v>0</v>
      </c>
      <c r="I138" s="31">
        <v>0</v>
      </c>
      <c r="J138" s="31">
        <v>0</v>
      </c>
      <c r="K138" s="31">
        <v>0</v>
      </c>
      <c r="L138" s="31">
        <f>M138+O138</f>
        <v>6385708</v>
      </c>
      <c r="M138" s="31">
        <v>6321900</v>
      </c>
      <c r="N138" s="31">
        <v>0</v>
      </c>
      <c r="O138" s="31">
        <v>63808</v>
      </c>
      <c r="P138" s="32">
        <f t="shared" si="81"/>
        <v>6369180.8399999999</v>
      </c>
      <c r="Q138" s="31">
        <v>6321900</v>
      </c>
      <c r="R138" s="31">
        <v>0</v>
      </c>
      <c r="S138" s="31">
        <f>W138</f>
        <v>47280.84</v>
      </c>
      <c r="T138" s="31">
        <f>SUM(U138:W138)</f>
        <v>4728092</v>
      </c>
      <c r="U138" s="31">
        <v>4680811.16</v>
      </c>
      <c r="V138" s="31">
        <v>0</v>
      </c>
      <c r="W138" s="31">
        <v>47280.84</v>
      </c>
      <c r="X138" s="32">
        <f t="shared" si="121"/>
        <v>74.041782054550566</v>
      </c>
      <c r="Y138" s="32">
        <f t="shared" si="124"/>
        <v>74.041208497445382</v>
      </c>
      <c r="Z138" s="32"/>
      <c r="AA138" s="32">
        <f t="shared" si="122"/>
        <v>74.098608324974919</v>
      </c>
      <c r="AB138" s="32">
        <f t="shared" si="75"/>
        <v>74.041208497445382</v>
      </c>
      <c r="AC138" s="42" t="s">
        <v>433</v>
      </c>
    </row>
    <row r="139" spans="1:32" s="8" customFormat="1" x14ac:dyDescent="0.3">
      <c r="A139" s="115"/>
      <c r="B139" s="130"/>
      <c r="C139" s="34" t="s">
        <v>3</v>
      </c>
      <c r="D139" s="31"/>
      <c r="E139" s="31"/>
      <c r="F139" s="33">
        <v>5654954</v>
      </c>
      <c r="G139" s="31"/>
      <c r="H139" s="31"/>
      <c r="I139" s="31"/>
      <c r="J139" s="31"/>
      <c r="K139" s="31"/>
      <c r="L139" s="31">
        <f>M139+O139</f>
        <v>13467242</v>
      </c>
      <c r="M139" s="31">
        <v>13329542</v>
      </c>
      <c r="N139" s="31">
        <v>0</v>
      </c>
      <c r="O139" s="31">
        <v>137700</v>
      </c>
      <c r="P139" s="32">
        <f t="shared" si="81"/>
        <v>13062996.529999999</v>
      </c>
      <c r="Q139" s="31">
        <f>13329542-363042</f>
        <v>12966500</v>
      </c>
      <c r="R139" s="31">
        <v>0</v>
      </c>
      <c r="S139" s="31">
        <f>W139</f>
        <v>96496.53</v>
      </c>
      <c r="T139" s="31">
        <f>SUM(U139:W139)</f>
        <v>9647944.3499999996</v>
      </c>
      <c r="U139" s="31">
        <v>9551447.8200000003</v>
      </c>
      <c r="V139" s="31">
        <v>0</v>
      </c>
      <c r="W139" s="31">
        <v>96496.53</v>
      </c>
      <c r="X139" s="32">
        <f t="shared" si="121"/>
        <v>71.640090450591146</v>
      </c>
      <c r="Y139" s="32">
        <f t="shared" si="124"/>
        <v>71.656234100166387</v>
      </c>
      <c r="Z139" s="32"/>
      <c r="AA139" s="32">
        <f t="shared" si="122"/>
        <v>70.077363834422655</v>
      </c>
      <c r="AB139" s="32">
        <f t="shared" ref="AB139:AB201" si="125">U139/Q139*100</f>
        <v>73.66249812979602</v>
      </c>
      <c r="AC139" s="42"/>
    </row>
    <row r="140" spans="1:32" s="8" customFormat="1" x14ac:dyDescent="0.3">
      <c r="A140" s="114" t="s">
        <v>278</v>
      </c>
      <c r="B140" s="129" t="s">
        <v>250</v>
      </c>
      <c r="C140" s="34" t="s">
        <v>4</v>
      </c>
      <c r="D140" s="31">
        <v>0</v>
      </c>
      <c r="E140" s="31">
        <v>4954400</v>
      </c>
      <c r="F140" s="33">
        <v>849825</v>
      </c>
      <c r="G140" s="31">
        <v>11560500</v>
      </c>
      <c r="H140" s="31">
        <v>0</v>
      </c>
      <c r="I140" s="31">
        <v>4904900</v>
      </c>
      <c r="J140" s="31">
        <v>0</v>
      </c>
      <c r="K140" s="31">
        <v>49500</v>
      </c>
      <c r="L140" s="31">
        <f t="shared" si="116"/>
        <v>29647000</v>
      </c>
      <c r="M140" s="31">
        <v>0</v>
      </c>
      <c r="N140" s="31">
        <v>0</v>
      </c>
      <c r="O140" s="31">
        <v>29647000</v>
      </c>
      <c r="P140" s="32">
        <f t="shared" si="81"/>
        <v>849824.27</v>
      </c>
      <c r="Q140" s="31">
        <v>0</v>
      </c>
      <c r="R140" s="31">
        <v>0</v>
      </c>
      <c r="S140" s="31">
        <f t="shared" ref="S140:S141" si="126">W140</f>
        <v>849824.27</v>
      </c>
      <c r="T140" s="31">
        <f t="shared" ref="T140:T141" si="127">SUM(U140:W140)</f>
        <v>849824.27</v>
      </c>
      <c r="U140" s="31">
        <v>0</v>
      </c>
      <c r="V140" s="31">
        <v>0</v>
      </c>
      <c r="W140" s="31">
        <v>849824.27</v>
      </c>
      <c r="X140" s="32">
        <f t="shared" si="121"/>
        <v>2.8664764394373798</v>
      </c>
      <c r="Y140" s="32"/>
      <c r="Z140" s="32"/>
      <c r="AA140" s="32">
        <f t="shared" si="122"/>
        <v>2.8664764394373798</v>
      </c>
      <c r="AB140" s="32"/>
      <c r="AC140" s="42"/>
    </row>
    <row r="141" spans="1:32" s="8" customFormat="1" x14ac:dyDescent="0.3">
      <c r="A141" s="115"/>
      <c r="B141" s="130"/>
      <c r="C141" s="34" t="s">
        <v>3</v>
      </c>
      <c r="D141" s="31">
        <v>0</v>
      </c>
      <c r="E141" s="31">
        <v>98900</v>
      </c>
      <c r="F141" s="33">
        <v>526208</v>
      </c>
      <c r="G141" s="31">
        <v>890400</v>
      </c>
      <c r="H141" s="31">
        <v>0</v>
      </c>
      <c r="I141" s="31">
        <v>97900</v>
      </c>
      <c r="J141" s="31">
        <v>0</v>
      </c>
      <c r="K141" s="31">
        <v>1000</v>
      </c>
      <c r="L141" s="31">
        <f t="shared" si="116"/>
        <v>11325579</v>
      </c>
      <c r="M141" s="31">
        <v>0</v>
      </c>
      <c r="N141" s="31">
        <v>0</v>
      </c>
      <c r="O141" s="31">
        <v>11325579</v>
      </c>
      <c r="P141" s="32">
        <f t="shared" si="81"/>
        <v>2620835.64</v>
      </c>
      <c r="Q141" s="31">
        <v>0</v>
      </c>
      <c r="R141" s="31">
        <v>0</v>
      </c>
      <c r="S141" s="31">
        <f t="shared" si="126"/>
        <v>2620835.64</v>
      </c>
      <c r="T141" s="31">
        <f t="shared" si="127"/>
        <v>2620835.64</v>
      </c>
      <c r="U141" s="31">
        <v>0</v>
      </c>
      <c r="V141" s="31">
        <v>0</v>
      </c>
      <c r="W141" s="31">
        <v>2620835.64</v>
      </c>
      <c r="X141" s="32">
        <f t="shared" si="121"/>
        <v>23.140853461001861</v>
      </c>
      <c r="Y141" s="32"/>
      <c r="Z141" s="32"/>
      <c r="AA141" s="32">
        <f t="shared" si="122"/>
        <v>23.140853461001861</v>
      </c>
      <c r="AB141" s="32"/>
      <c r="AC141" s="42"/>
    </row>
    <row r="142" spans="1:32" s="8" customFormat="1" ht="75" x14ac:dyDescent="0.3">
      <c r="A142" s="1" t="s">
        <v>178</v>
      </c>
      <c r="B142" s="16" t="s">
        <v>89</v>
      </c>
      <c r="C142" s="17"/>
      <c r="D142" s="30">
        <f>D143</f>
        <v>0</v>
      </c>
      <c r="E142" s="30">
        <f t="shared" ref="E142" si="128">E143</f>
        <v>0</v>
      </c>
      <c r="F142" s="30">
        <f t="shared" ref="F142:K142" si="129">SUM(F143:F143)</f>
        <v>720000</v>
      </c>
      <c r="G142" s="30">
        <f t="shared" si="129"/>
        <v>320000</v>
      </c>
      <c r="H142" s="30">
        <f t="shared" si="129"/>
        <v>0</v>
      </c>
      <c r="I142" s="30">
        <f t="shared" si="129"/>
        <v>0</v>
      </c>
      <c r="J142" s="30">
        <f t="shared" si="129"/>
        <v>0</v>
      </c>
      <c r="K142" s="30">
        <f t="shared" si="129"/>
        <v>400000</v>
      </c>
      <c r="L142" s="30">
        <f>SUM(L143:L143)</f>
        <v>1320000</v>
      </c>
      <c r="M142" s="30">
        <f>SUM(M143:M143)</f>
        <v>1000000</v>
      </c>
      <c r="N142" s="30">
        <f>SUM(N143:N143)</f>
        <v>0</v>
      </c>
      <c r="O142" s="30">
        <f>SUM(O143:O143)</f>
        <v>320000</v>
      </c>
      <c r="P142" s="30">
        <f t="shared" ref="P142:W142" si="130">SUM(P143:P143)</f>
        <v>1710000</v>
      </c>
      <c r="Q142" s="30">
        <f t="shared" si="130"/>
        <v>1000000</v>
      </c>
      <c r="R142" s="30">
        <f t="shared" si="130"/>
        <v>0</v>
      </c>
      <c r="S142" s="30">
        <f t="shared" si="130"/>
        <v>710000</v>
      </c>
      <c r="T142" s="30">
        <f t="shared" si="130"/>
        <v>1110000</v>
      </c>
      <c r="U142" s="30">
        <f t="shared" si="130"/>
        <v>400000</v>
      </c>
      <c r="V142" s="30">
        <f t="shared" si="130"/>
        <v>0</v>
      </c>
      <c r="W142" s="30">
        <f t="shared" si="130"/>
        <v>710000</v>
      </c>
      <c r="X142" s="2">
        <f t="shared" si="121"/>
        <v>84.090909090909093</v>
      </c>
      <c r="Y142" s="2">
        <f t="shared" si="124"/>
        <v>40</v>
      </c>
      <c r="Z142" s="2"/>
      <c r="AA142" s="2">
        <f>W142/O142*100</f>
        <v>221.875</v>
      </c>
      <c r="AB142" s="2">
        <f t="shared" si="125"/>
        <v>40</v>
      </c>
      <c r="AC142" s="38"/>
    </row>
    <row r="143" spans="1:32" s="8" customFormat="1" ht="75.75" customHeight="1" x14ac:dyDescent="0.3">
      <c r="A143" s="96" t="s">
        <v>196</v>
      </c>
      <c r="B143" s="18" t="s">
        <v>279</v>
      </c>
      <c r="C143" s="34" t="s">
        <v>7</v>
      </c>
      <c r="D143" s="31">
        <v>0</v>
      </c>
      <c r="E143" s="31">
        <v>0</v>
      </c>
      <c r="F143" s="33">
        <v>720000</v>
      </c>
      <c r="G143" s="31">
        <v>320000</v>
      </c>
      <c r="H143" s="31">
        <v>0</v>
      </c>
      <c r="I143" s="31">
        <v>0</v>
      </c>
      <c r="J143" s="31">
        <v>0</v>
      </c>
      <c r="K143" s="31">
        <v>400000</v>
      </c>
      <c r="L143" s="31">
        <f>M143+O143</f>
        <v>1320000</v>
      </c>
      <c r="M143" s="31">
        <v>1000000</v>
      </c>
      <c r="N143" s="31">
        <v>0</v>
      </c>
      <c r="O143" s="31">
        <v>320000</v>
      </c>
      <c r="P143" s="32">
        <f t="shared" si="81"/>
        <v>1710000</v>
      </c>
      <c r="Q143" s="31">
        <v>1000000</v>
      </c>
      <c r="R143" s="31">
        <v>0</v>
      </c>
      <c r="S143" s="31">
        <f>W143</f>
        <v>710000</v>
      </c>
      <c r="T143" s="31">
        <f>U143+W143</f>
        <v>1110000</v>
      </c>
      <c r="U143" s="31">
        <v>400000</v>
      </c>
      <c r="V143" s="31">
        <v>0</v>
      </c>
      <c r="W143" s="31">
        <v>710000</v>
      </c>
      <c r="X143" s="32">
        <f t="shared" si="121"/>
        <v>84.090909090909093</v>
      </c>
      <c r="Y143" s="32">
        <f t="shared" si="124"/>
        <v>40</v>
      </c>
      <c r="Z143" s="32"/>
      <c r="AA143" s="32">
        <f>W143/O143*100</f>
        <v>221.875</v>
      </c>
      <c r="AB143" s="32">
        <f t="shared" si="125"/>
        <v>40</v>
      </c>
      <c r="AC143" s="42" t="s">
        <v>439</v>
      </c>
    </row>
    <row r="144" spans="1:32" s="8" customFormat="1" ht="37.5" x14ac:dyDescent="0.3">
      <c r="A144" s="1" t="s">
        <v>179</v>
      </c>
      <c r="B144" s="16" t="s">
        <v>90</v>
      </c>
      <c r="C144" s="17"/>
      <c r="D144" s="30">
        <f>SUM(D145:D147)</f>
        <v>3543000</v>
      </c>
      <c r="E144" s="30">
        <f t="shared" ref="E144:W144" si="131">SUM(E145:E147)</f>
        <v>17375120</v>
      </c>
      <c r="F144" s="30">
        <f t="shared" si="131"/>
        <v>36994415</v>
      </c>
      <c r="G144" s="30">
        <f t="shared" si="131"/>
        <v>14750607</v>
      </c>
      <c r="H144" s="30">
        <f t="shared" si="131"/>
        <v>3197327</v>
      </c>
      <c r="I144" s="30">
        <f t="shared" si="131"/>
        <v>17247443</v>
      </c>
      <c r="J144" s="30">
        <f t="shared" si="131"/>
        <v>0</v>
      </c>
      <c r="K144" s="30">
        <f t="shared" si="131"/>
        <v>2699037</v>
      </c>
      <c r="L144" s="30">
        <f>SUM(L145:L147)</f>
        <v>39941958</v>
      </c>
      <c r="M144" s="30">
        <f>SUM(M145:M147)</f>
        <v>29634215</v>
      </c>
      <c r="N144" s="30">
        <f>SUM(N145:N147)</f>
        <v>0</v>
      </c>
      <c r="O144" s="30">
        <f>SUM(O145:O147)</f>
        <v>10307743</v>
      </c>
      <c r="P144" s="30">
        <f t="shared" si="131"/>
        <v>39830171.010000005</v>
      </c>
      <c r="Q144" s="30">
        <f t="shared" si="131"/>
        <v>29634215</v>
      </c>
      <c r="R144" s="30">
        <f t="shared" si="131"/>
        <v>0</v>
      </c>
      <c r="S144" s="30">
        <f t="shared" si="131"/>
        <v>10195956.01</v>
      </c>
      <c r="T144" s="30">
        <f t="shared" si="131"/>
        <v>39828062.780000001</v>
      </c>
      <c r="U144" s="30">
        <f t="shared" si="131"/>
        <v>29632106.769999996</v>
      </c>
      <c r="V144" s="30">
        <f t="shared" si="131"/>
        <v>0</v>
      </c>
      <c r="W144" s="30">
        <f t="shared" si="131"/>
        <v>10195956.01</v>
      </c>
      <c r="X144" s="2">
        <f t="shared" si="121"/>
        <v>99.71484818045225</v>
      </c>
      <c r="Y144" s="2">
        <f>U144/M144*100</f>
        <v>99.992885824713071</v>
      </c>
      <c r="Z144" s="2"/>
      <c r="AA144" s="2">
        <f>W144/O144*100</f>
        <v>98.915504684197103</v>
      </c>
      <c r="AB144" s="2">
        <f t="shared" si="125"/>
        <v>99.992885824713071</v>
      </c>
      <c r="AC144" s="38"/>
    </row>
    <row r="145" spans="1:29" s="8" customFormat="1" ht="37.5" x14ac:dyDescent="0.3">
      <c r="A145" s="96" t="s">
        <v>180</v>
      </c>
      <c r="B145" s="18" t="s">
        <v>84</v>
      </c>
      <c r="C145" s="34" t="s">
        <v>7</v>
      </c>
      <c r="D145" s="31">
        <v>63000</v>
      </c>
      <c r="E145" s="31">
        <v>828574</v>
      </c>
      <c r="F145" s="33">
        <v>5910113</v>
      </c>
      <c r="G145" s="31">
        <v>3692350</v>
      </c>
      <c r="H145" s="31">
        <v>66400</v>
      </c>
      <c r="I145" s="31">
        <v>0</v>
      </c>
      <c r="J145" s="31">
        <v>0</v>
      </c>
      <c r="K145" s="31">
        <v>878710</v>
      </c>
      <c r="L145" s="31">
        <f>M145+O145</f>
        <v>5931213</v>
      </c>
      <c r="M145" s="31">
        <v>0</v>
      </c>
      <c r="N145" s="31">
        <v>0</v>
      </c>
      <c r="O145" s="31">
        <v>5931213</v>
      </c>
      <c r="P145" s="32">
        <f t="shared" si="81"/>
        <v>5819639.71</v>
      </c>
      <c r="Q145" s="31">
        <v>0</v>
      </c>
      <c r="R145" s="31">
        <v>0</v>
      </c>
      <c r="S145" s="31">
        <f>W145</f>
        <v>5819639.71</v>
      </c>
      <c r="T145" s="31">
        <f>U145+W145</f>
        <v>5819639.71</v>
      </c>
      <c r="U145" s="31">
        <v>0</v>
      </c>
      <c r="V145" s="31">
        <v>0</v>
      </c>
      <c r="W145" s="31">
        <v>5819639.71</v>
      </c>
      <c r="X145" s="32">
        <f t="shared" si="121"/>
        <v>98.118879055599578</v>
      </c>
      <c r="Y145" s="32"/>
      <c r="Z145" s="32"/>
      <c r="AA145" s="32">
        <f t="shared" ref="AA145" si="132">W145/O145*100</f>
        <v>98.118879055599578</v>
      </c>
      <c r="AB145" s="32"/>
      <c r="AC145" s="42"/>
    </row>
    <row r="146" spans="1:29" s="8" customFormat="1" ht="75" x14ac:dyDescent="0.3">
      <c r="A146" s="96" t="s">
        <v>181</v>
      </c>
      <c r="B146" s="98" t="s">
        <v>48</v>
      </c>
      <c r="C146" s="34" t="s">
        <v>7</v>
      </c>
      <c r="D146" s="31">
        <v>0</v>
      </c>
      <c r="E146" s="31">
        <v>5546546</v>
      </c>
      <c r="F146" s="33">
        <v>12727702</v>
      </c>
      <c r="G146" s="31">
        <v>6858257</v>
      </c>
      <c r="H146" s="31">
        <v>1920427</v>
      </c>
      <c r="I146" s="31">
        <v>4247443</v>
      </c>
      <c r="J146" s="31">
        <v>0</v>
      </c>
      <c r="K146" s="31">
        <v>1820327</v>
      </c>
      <c r="L146" s="31">
        <f>M146+O146</f>
        <v>14588645</v>
      </c>
      <c r="M146" s="31">
        <v>10212115</v>
      </c>
      <c r="N146" s="31">
        <v>0</v>
      </c>
      <c r="O146" s="31">
        <v>4376530</v>
      </c>
      <c r="P146" s="32">
        <f t="shared" si="81"/>
        <v>14588431.300000001</v>
      </c>
      <c r="Q146" s="31">
        <v>10212115</v>
      </c>
      <c r="R146" s="31">
        <v>0</v>
      </c>
      <c r="S146" s="31">
        <f t="shared" ref="S146:S147" si="133">W146</f>
        <v>4376316.3</v>
      </c>
      <c r="T146" s="31">
        <f t="shared" ref="T146:T147" si="134">U146+W146</f>
        <v>14587756.669999998</v>
      </c>
      <c r="U146" s="31">
        <v>10211440.369999999</v>
      </c>
      <c r="V146" s="31">
        <v>0</v>
      </c>
      <c r="W146" s="31">
        <v>4376316.3</v>
      </c>
      <c r="X146" s="32">
        <f t="shared" si="121"/>
        <v>99.993910812141891</v>
      </c>
      <c r="Y146" s="32">
        <f>U146/M146*100</f>
        <v>99.993393826841938</v>
      </c>
      <c r="Z146" s="32"/>
      <c r="AA146" s="32">
        <f>W146/O146*100</f>
        <v>99.995117136178663</v>
      </c>
      <c r="AB146" s="32">
        <f t="shared" si="125"/>
        <v>99.993393826841938</v>
      </c>
      <c r="AC146" s="42"/>
    </row>
    <row r="147" spans="1:29" s="8" customFormat="1" ht="37.5" x14ac:dyDescent="0.3">
      <c r="A147" s="96" t="s">
        <v>182</v>
      </c>
      <c r="B147" s="18" t="s">
        <v>91</v>
      </c>
      <c r="C147" s="34" t="s">
        <v>7</v>
      </c>
      <c r="D147" s="31">
        <v>3480000</v>
      </c>
      <c r="E147" s="31">
        <v>11000000</v>
      </c>
      <c r="F147" s="33">
        <v>18356600</v>
      </c>
      <c r="G147" s="31">
        <v>4200000</v>
      </c>
      <c r="H147" s="31">
        <v>1210500</v>
      </c>
      <c r="I147" s="31">
        <v>13000000</v>
      </c>
      <c r="J147" s="31">
        <v>0</v>
      </c>
      <c r="K147" s="31">
        <v>0</v>
      </c>
      <c r="L147" s="31">
        <f>M147+O147</f>
        <v>19422100</v>
      </c>
      <c r="M147" s="31">
        <v>19422100</v>
      </c>
      <c r="N147" s="31">
        <v>0</v>
      </c>
      <c r="O147" s="31">
        <v>0</v>
      </c>
      <c r="P147" s="32">
        <f t="shared" si="81"/>
        <v>19422100</v>
      </c>
      <c r="Q147" s="31">
        <v>19422100</v>
      </c>
      <c r="R147" s="31">
        <v>0</v>
      </c>
      <c r="S147" s="31">
        <f t="shared" si="133"/>
        <v>0</v>
      </c>
      <c r="T147" s="31">
        <f t="shared" si="134"/>
        <v>19420666.399999999</v>
      </c>
      <c r="U147" s="31">
        <v>19420666.399999999</v>
      </c>
      <c r="V147" s="31">
        <v>0</v>
      </c>
      <c r="W147" s="31">
        <v>0</v>
      </c>
      <c r="X147" s="32">
        <f t="shared" si="121"/>
        <v>99.992618717852338</v>
      </c>
      <c r="Y147" s="32">
        <f>U147/M147*100</f>
        <v>99.992618717852338</v>
      </c>
      <c r="Z147" s="32"/>
      <c r="AA147" s="32"/>
      <c r="AB147" s="32">
        <f t="shared" si="125"/>
        <v>99.992618717852338</v>
      </c>
      <c r="AC147" s="42"/>
    </row>
    <row r="148" spans="1:29" s="8" customFormat="1" ht="37.5" x14ac:dyDescent="0.3">
      <c r="A148" s="1" t="s">
        <v>183</v>
      </c>
      <c r="B148" s="16" t="s">
        <v>92</v>
      </c>
      <c r="C148" s="17"/>
      <c r="D148" s="30">
        <f t="shared" ref="D148:E148" si="135">SUM(D149:D152)</f>
        <v>7328085</v>
      </c>
      <c r="E148" s="30">
        <f t="shared" si="135"/>
        <v>11285517</v>
      </c>
      <c r="F148" s="30">
        <f>SUM(F149:F153)</f>
        <v>29818763</v>
      </c>
      <c r="G148" s="30">
        <f t="shared" ref="G148:W148" si="136">SUM(G149:G153)</f>
        <v>10776805</v>
      </c>
      <c r="H148" s="30">
        <f t="shared" si="136"/>
        <v>10127553</v>
      </c>
      <c r="I148" s="30">
        <f t="shared" si="136"/>
        <v>1250150</v>
      </c>
      <c r="J148" s="30">
        <f t="shared" si="136"/>
        <v>0</v>
      </c>
      <c r="K148" s="30">
        <f t="shared" si="136"/>
        <v>17354243</v>
      </c>
      <c r="L148" s="30">
        <f t="shared" si="136"/>
        <v>40257913</v>
      </c>
      <c r="M148" s="30">
        <f t="shared" si="136"/>
        <v>2595080</v>
      </c>
      <c r="N148" s="30">
        <f t="shared" si="136"/>
        <v>0</v>
      </c>
      <c r="O148" s="30">
        <f t="shared" si="136"/>
        <v>37662833</v>
      </c>
      <c r="P148" s="30">
        <f t="shared" si="136"/>
        <v>33582159.079999998</v>
      </c>
      <c r="Q148" s="30">
        <f t="shared" si="136"/>
        <v>2555618.2800000003</v>
      </c>
      <c r="R148" s="30">
        <f t="shared" si="136"/>
        <v>0</v>
      </c>
      <c r="S148" s="30">
        <f t="shared" si="136"/>
        <v>31026540.800000001</v>
      </c>
      <c r="T148" s="30">
        <f t="shared" si="136"/>
        <v>33365650.079999998</v>
      </c>
      <c r="U148" s="30">
        <f t="shared" si="136"/>
        <v>2339109.2800000003</v>
      </c>
      <c r="V148" s="30">
        <f t="shared" si="136"/>
        <v>0</v>
      </c>
      <c r="W148" s="30">
        <f t="shared" si="136"/>
        <v>31026540.800000001</v>
      </c>
      <c r="X148" s="2">
        <f t="shared" si="121"/>
        <v>82.87973119719345</v>
      </c>
      <c r="Y148" s="2">
        <f>U148/M148*100</f>
        <v>90.13630716586772</v>
      </c>
      <c r="Z148" s="2"/>
      <c r="AA148" s="2">
        <f>W148/O148*100</f>
        <v>82.379731763672694</v>
      </c>
      <c r="AB148" s="2">
        <f t="shared" si="125"/>
        <v>91.528116632504293</v>
      </c>
      <c r="AC148" s="38"/>
    </row>
    <row r="149" spans="1:29" s="8" customFormat="1" ht="56.25" x14ac:dyDescent="0.3">
      <c r="A149" s="96" t="s">
        <v>184</v>
      </c>
      <c r="B149" s="18" t="s">
        <v>72</v>
      </c>
      <c r="C149" s="34" t="s">
        <v>7</v>
      </c>
      <c r="D149" s="31">
        <v>5902510</v>
      </c>
      <c r="E149" s="31">
        <v>8321950</v>
      </c>
      <c r="F149" s="33">
        <v>21700357</v>
      </c>
      <c r="G149" s="31">
        <v>7889000</v>
      </c>
      <c r="H149" s="31">
        <v>9176550</v>
      </c>
      <c r="I149" s="31">
        <v>0</v>
      </c>
      <c r="J149" s="31">
        <v>0</v>
      </c>
      <c r="K149" s="31">
        <v>13787246</v>
      </c>
      <c r="L149" s="31">
        <f t="shared" ref="L149:L153" si="137">M149+O149</f>
        <v>30634474</v>
      </c>
      <c r="M149" s="31">
        <v>0</v>
      </c>
      <c r="N149" s="31">
        <v>0</v>
      </c>
      <c r="O149" s="31">
        <v>30634474</v>
      </c>
      <c r="P149" s="32">
        <f t="shared" si="81"/>
        <v>25580193.199999999</v>
      </c>
      <c r="Q149" s="31">
        <v>0</v>
      </c>
      <c r="R149" s="31">
        <v>0</v>
      </c>
      <c r="S149" s="31">
        <f>W149</f>
        <v>25580193.199999999</v>
      </c>
      <c r="T149" s="31">
        <f>U149+W149</f>
        <v>25580193.199999999</v>
      </c>
      <c r="U149" s="31">
        <v>0</v>
      </c>
      <c r="V149" s="31">
        <v>0</v>
      </c>
      <c r="W149" s="31">
        <v>25580193.199999999</v>
      </c>
      <c r="X149" s="32">
        <f t="shared" si="121"/>
        <v>83.501329906953842</v>
      </c>
      <c r="Y149" s="32"/>
      <c r="Z149" s="32"/>
      <c r="AA149" s="32">
        <f>W149/O149*100</f>
        <v>83.501329906953842</v>
      </c>
      <c r="AB149" s="32"/>
      <c r="AC149" s="38"/>
    </row>
    <row r="150" spans="1:29" s="8" customFormat="1" ht="37.5" x14ac:dyDescent="0.3">
      <c r="A150" s="96" t="s">
        <v>185</v>
      </c>
      <c r="B150" s="18" t="s">
        <v>93</v>
      </c>
      <c r="C150" s="34" t="s">
        <v>7</v>
      </c>
      <c r="D150" s="31">
        <v>1056825</v>
      </c>
      <c r="E150" s="31">
        <v>2768167</v>
      </c>
      <c r="F150" s="33">
        <v>6712797</v>
      </c>
      <c r="G150" s="31">
        <v>2887805</v>
      </c>
      <c r="H150" s="31">
        <v>951003</v>
      </c>
      <c r="I150" s="31">
        <v>686000</v>
      </c>
      <c r="J150" s="31">
        <v>0</v>
      </c>
      <c r="K150" s="31">
        <v>3138992</v>
      </c>
      <c r="L150" s="31">
        <f t="shared" si="137"/>
        <v>7575671</v>
      </c>
      <c r="M150" s="31">
        <v>1673571</v>
      </c>
      <c r="N150" s="31">
        <v>0</v>
      </c>
      <c r="O150" s="31">
        <v>5902100</v>
      </c>
      <c r="P150" s="32">
        <f t="shared" ref="P150:P214" si="138">Q150+R150+S150</f>
        <v>6247728.6100000003</v>
      </c>
      <c r="Q150" s="31">
        <v>1634109.28</v>
      </c>
      <c r="R150" s="31">
        <v>0</v>
      </c>
      <c r="S150" s="31">
        <f t="shared" ref="S150:S153" si="139">W150</f>
        <v>4613619.33</v>
      </c>
      <c r="T150" s="31">
        <f t="shared" ref="T150:T153" si="140">U150+W150</f>
        <v>6247728.6100000003</v>
      </c>
      <c r="U150" s="31">
        <v>1634109.28</v>
      </c>
      <c r="V150" s="31">
        <v>0</v>
      </c>
      <c r="W150" s="31">
        <v>4613619.33</v>
      </c>
      <c r="X150" s="32">
        <f t="shared" si="121"/>
        <v>82.470960130132369</v>
      </c>
      <c r="Y150" s="32">
        <f t="shared" ref="Y150" si="141">U150/M150*100</f>
        <v>97.6420647824323</v>
      </c>
      <c r="Z150" s="32"/>
      <c r="AA150" s="32">
        <f>W150/O150*100</f>
        <v>78.169114891309874</v>
      </c>
      <c r="AB150" s="32">
        <f t="shared" si="125"/>
        <v>100</v>
      </c>
      <c r="AC150" s="42"/>
    </row>
    <row r="151" spans="1:29" s="8" customFormat="1" ht="20.25" customHeight="1" x14ac:dyDescent="0.3">
      <c r="A151" s="96" t="s">
        <v>186</v>
      </c>
      <c r="B151" s="18" t="s">
        <v>250</v>
      </c>
      <c r="C151" s="34" t="s">
        <v>7</v>
      </c>
      <c r="D151" s="31">
        <v>0</v>
      </c>
      <c r="E151" s="31"/>
      <c r="F151" s="33">
        <v>783959</v>
      </c>
      <c r="G151" s="31"/>
      <c r="H151" s="31"/>
      <c r="I151" s="31">
        <v>0</v>
      </c>
      <c r="J151" s="31">
        <v>0</v>
      </c>
      <c r="K151" s="31">
        <v>428005</v>
      </c>
      <c r="L151" s="31">
        <f t="shared" si="137"/>
        <v>1126259</v>
      </c>
      <c r="M151" s="31">
        <v>0</v>
      </c>
      <c r="N151" s="31">
        <v>0</v>
      </c>
      <c r="O151" s="31">
        <v>1126259</v>
      </c>
      <c r="P151" s="32">
        <f t="shared" si="138"/>
        <v>832728.27</v>
      </c>
      <c r="Q151" s="31">
        <v>0</v>
      </c>
      <c r="R151" s="31">
        <v>0</v>
      </c>
      <c r="S151" s="31">
        <f>W151</f>
        <v>832728.27</v>
      </c>
      <c r="T151" s="31">
        <f t="shared" si="140"/>
        <v>832728.27</v>
      </c>
      <c r="U151" s="31">
        <v>0</v>
      </c>
      <c r="V151" s="31">
        <v>0</v>
      </c>
      <c r="W151" s="31">
        <v>832728.27</v>
      </c>
      <c r="X151" s="32">
        <f t="shared" si="121"/>
        <v>73.9375463370326</v>
      </c>
      <c r="Y151" s="32"/>
      <c r="Z151" s="32"/>
      <c r="AA151" s="32">
        <f>W151/O151*100</f>
        <v>73.9375463370326</v>
      </c>
      <c r="AB151" s="32"/>
      <c r="AC151" s="38"/>
    </row>
    <row r="152" spans="1:29" s="8" customFormat="1" ht="56.25" x14ac:dyDescent="0.3">
      <c r="A152" s="96" t="s">
        <v>336</v>
      </c>
      <c r="B152" s="98" t="s">
        <v>329</v>
      </c>
      <c r="C152" s="34" t="s">
        <v>7</v>
      </c>
      <c r="D152" s="31">
        <v>368750</v>
      </c>
      <c r="E152" s="31">
        <v>195400</v>
      </c>
      <c r="F152" s="33">
        <v>564150</v>
      </c>
      <c r="G152" s="31">
        <v>0</v>
      </c>
      <c r="H152" s="31">
        <v>0</v>
      </c>
      <c r="I152" s="31">
        <v>564150</v>
      </c>
      <c r="J152" s="31">
        <v>0</v>
      </c>
      <c r="K152" s="31">
        <v>0</v>
      </c>
      <c r="L152" s="31">
        <f t="shared" si="137"/>
        <v>864009</v>
      </c>
      <c r="M152" s="31">
        <v>864009</v>
      </c>
      <c r="N152" s="31">
        <v>0</v>
      </c>
      <c r="O152" s="31">
        <v>0</v>
      </c>
      <c r="P152" s="32">
        <f t="shared" si="138"/>
        <v>864009</v>
      </c>
      <c r="Q152" s="31">
        <v>864009</v>
      </c>
      <c r="R152" s="31">
        <v>0</v>
      </c>
      <c r="S152" s="31">
        <f t="shared" si="139"/>
        <v>0</v>
      </c>
      <c r="T152" s="31">
        <f t="shared" si="140"/>
        <v>647500</v>
      </c>
      <c r="U152" s="31">
        <v>647500</v>
      </c>
      <c r="V152" s="31">
        <v>0</v>
      </c>
      <c r="W152" s="31">
        <v>0</v>
      </c>
      <c r="X152" s="32">
        <f t="shared" si="121"/>
        <v>74.941348990577652</v>
      </c>
      <c r="Y152" s="32">
        <f>U152/M152*100</f>
        <v>74.941348990577652</v>
      </c>
      <c r="Z152" s="32"/>
      <c r="AA152" s="32"/>
      <c r="AB152" s="32">
        <f t="shared" si="125"/>
        <v>74.941348990577652</v>
      </c>
      <c r="AC152" s="42"/>
    </row>
    <row r="153" spans="1:29" s="8" customFormat="1" ht="56.25" x14ac:dyDescent="0.3">
      <c r="A153" s="96" t="s">
        <v>409</v>
      </c>
      <c r="B153" s="98" t="s">
        <v>410</v>
      </c>
      <c r="C153" s="34" t="s">
        <v>7</v>
      </c>
      <c r="D153" s="31"/>
      <c r="E153" s="31"/>
      <c r="F153" s="33">
        <v>57500</v>
      </c>
      <c r="G153" s="31"/>
      <c r="H153" s="31"/>
      <c r="I153" s="31"/>
      <c r="J153" s="31"/>
      <c r="K153" s="31"/>
      <c r="L153" s="31">
        <f t="shared" si="137"/>
        <v>57500</v>
      </c>
      <c r="M153" s="31">
        <v>57500</v>
      </c>
      <c r="N153" s="31">
        <v>0</v>
      </c>
      <c r="O153" s="31">
        <v>0</v>
      </c>
      <c r="P153" s="32">
        <f t="shared" si="138"/>
        <v>57500</v>
      </c>
      <c r="Q153" s="31">
        <v>57500</v>
      </c>
      <c r="R153" s="31">
        <v>0</v>
      </c>
      <c r="S153" s="31">
        <f t="shared" si="139"/>
        <v>0</v>
      </c>
      <c r="T153" s="31">
        <f t="shared" si="140"/>
        <v>57500</v>
      </c>
      <c r="U153" s="31">
        <v>57500</v>
      </c>
      <c r="V153" s="31">
        <v>0</v>
      </c>
      <c r="W153" s="31">
        <v>0</v>
      </c>
      <c r="X153" s="32">
        <f t="shared" si="121"/>
        <v>100</v>
      </c>
      <c r="Y153" s="32">
        <f>U153/M153*100</f>
        <v>100</v>
      </c>
      <c r="Z153" s="32"/>
      <c r="AA153" s="32"/>
      <c r="AB153" s="32">
        <f t="shared" si="125"/>
        <v>100</v>
      </c>
      <c r="AC153" s="38"/>
    </row>
    <row r="154" spans="1:29" s="8" customFormat="1" ht="56.25" x14ac:dyDescent="0.3">
      <c r="A154" s="1" t="s">
        <v>187</v>
      </c>
      <c r="B154" s="16" t="s">
        <v>94</v>
      </c>
      <c r="C154" s="17"/>
      <c r="D154" s="30">
        <f>SUM(D155:D156)</f>
        <v>31127389</v>
      </c>
      <c r="E154" s="30">
        <f t="shared" ref="E154:W154" si="142">SUM(E155:E156)</f>
        <v>36386050</v>
      </c>
      <c r="F154" s="30">
        <f t="shared" si="142"/>
        <v>87408010</v>
      </c>
      <c r="G154" s="30">
        <f t="shared" si="142"/>
        <v>21515150</v>
      </c>
      <c r="H154" s="30">
        <f t="shared" si="142"/>
        <v>26936900</v>
      </c>
      <c r="I154" s="30">
        <f t="shared" si="142"/>
        <v>0</v>
      </c>
      <c r="J154" s="30">
        <f t="shared" si="142"/>
        <v>0</v>
      </c>
      <c r="K154" s="30">
        <f t="shared" si="142"/>
        <v>65207260</v>
      </c>
      <c r="L154" s="30">
        <f>SUM(L155:L156)</f>
        <v>111410612</v>
      </c>
      <c r="M154" s="30">
        <f>SUM(M155:M156)</f>
        <v>0</v>
      </c>
      <c r="N154" s="30">
        <f>SUM(N155:N156)</f>
        <v>0</v>
      </c>
      <c r="O154" s="30">
        <f>SUM(O155:O156)</f>
        <v>111410612</v>
      </c>
      <c r="P154" s="30">
        <f t="shared" si="142"/>
        <v>98112766.829999998</v>
      </c>
      <c r="Q154" s="30">
        <f t="shared" si="142"/>
        <v>0</v>
      </c>
      <c r="R154" s="30">
        <f t="shared" si="142"/>
        <v>0</v>
      </c>
      <c r="S154" s="30">
        <f t="shared" si="142"/>
        <v>98112766.829999998</v>
      </c>
      <c r="T154" s="30">
        <f t="shared" si="142"/>
        <v>98112766.829999998</v>
      </c>
      <c r="U154" s="30">
        <f t="shared" si="142"/>
        <v>0</v>
      </c>
      <c r="V154" s="30">
        <f t="shared" si="142"/>
        <v>0</v>
      </c>
      <c r="W154" s="30">
        <f t="shared" si="142"/>
        <v>98112766.829999998</v>
      </c>
      <c r="X154" s="2">
        <f t="shared" si="121"/>
        <v>88.064112626901277</v>
      </c>
      <c r="Y154" s="2"/>
      <c r="Z154" s="2"/>
      <c r="AA154" s="2">
        <f>W154/O154*100</f>
        <v>88.064112626901277</v>
      </c>
      <c r="AB154" s="2"/>
      <c r="AC154" s="38"/>
    </row>
    <row r="155" spans="1:29" s="8" customFormat="1" ht="56.25" x14ac:dyDescent="0.3">
      <c r="A155" s="96" t="s">
        <v>188</v>
      </c>
      <c r="B155" s="18" t="s">
        <v>280</v>
      </c>
      <c r="C155" s="34" t="s">
        <v>7</v>
      </c>
      <c r="D155" s="31">
        <v>15517729</v>
      </c>
      <c r="E155" s="31">
        <v>15555050</v>
      </c>
      <c r="F155" s="33">
        <v>38135270</v>
      </c>
      <c r="G155" s="31">
        <v>8381150</v>
      </c>
      <c r="H155" s="31">
        <v>15293900</v>
      </c>
      <c r="I155" s="31">
        <v>0</v>
      </c>
      <c r="J155" s="31">
        <v>0</v>
      </c>
      <c r="K155" s="31">
        <v>28839950</v>
      </c>
      <c r="L155" s="31">
        <f>M155+O155</f>
        <v>50565660</v>
      </c>
      <c r="M155" s="31">
        <v>0</v>
      </c>
      <c r="N155" s="31">
        <v>0</v>
      </c>
      <c r="O155" s="31">
        <v>50565660</v>
      </c>
      <c r="P155" s="32">
        <f t="shared" si="138"/>
        <v>43270471.329999998</v>
      </c>
      <c r="Q155" s="31">
        <v>0</v>
      </c>
      <c r="R155" s="31">
        <v>0</v>
      </c>
      <c r="S155" s="31">
        <f>W155</f>
        <v>43270471.329999998</v>
      </c>
      <c r="T155" s="31">
        <f>U155+W155</f>
        <v>43270471.329999998</v>
      </c>
      <c r="U155" s="31">
        <v>0</v>
      </c>
      <c r="V155" s="31">
        <v>0</v>
      </c>
      <c r="W155" s="31">
        <v>43270471.329999998</v>
      </c>
      <c r="X155" s="32">
        <f t="shared" si="121"/>
        <v>85.572840006439151</v>
      </c>
      <c r="Y155" s="32"/>
      <c r="Z155" s="32"/>
      <c r="AA155" s="32">
        <f>W155/O155*100</f>
        <v>85.572840006439151</v>
      </c>
      <c r="AB155" s="32"/>
      <c r="AC155" s="38"/>
    </row>
    <row r="156" spans="1:29" s="8" customFormat="1" ht="37.5" x14ac:dyDescent="0.3">
      <c r="A156" s="96" t="s">
        <v>189</v>
      </c>
      <c r="B156" s="18" t="s">
        <v>281</v>
      </c>
      <c r="C156" s="34" t="s">
        <v>7</v>
      </c>
      <c r="D156" s="31">
        <v>15609660</v>
      </c>
      <c r="E156" s="31">
        <v>20831000</v>
      </c>
      <c r="F156" s="33">
        <v>49272740</v>
      </c>
      <c r="G156" s="31">
        <v>13134000</v>
      </c>
      <c r="H156" s="31">
        <v>11643000</v>
      </c>
      <c r="I156" s="31">
        <v>0</v>
      </c>
      <c r="J156" s="31">
        <v>0</v>
      </c>
      <c r="K156" s="31">
        <v>36367310</v>
      </c>
      <c r="L156" s="31">
        <f>M156+O156</f>
        <v>60844952</v>
      </c>
      <c r="M156" s="31">
        <v>0</v>
      </c>
      <c r="N156" s="31">
        <v>0</v>
      </c>
      <c r="O156" s="31">
        <v>60844952</v>
      </c>
      <c r="P156" s="32">
        <f t="shared" si="138"/>
        <v>54842295.5</v>
      </c>
      <c r="Q156" s="31">
        <v>0</v>
      </c>
      <c r="R156" s="31">
        <v>0</v>
      </c>
      <c r="S156" s="31">
        <f>W156</f>
        <v>54842295.5</v>
      </c>
      <c r="T156" s="31">
        <f t="shared" ref="T156" si="143">U156+W156</f>
        <v>54842295.5</v>
      </c>
      <c r="U156" s="31">
        <v>0</v>
      </c>
      <c r="V156" s="31">
        <v>0</v>
      </c>
      <c r="W156" s="31">
        <v>54842295.5</v>
      </c>
      <c r="X156" s="32">
        <f t="shared" si="121"/>
        <v>90.134503680765505</v>
      </c>
      <c r="Y156" s="32"/>
      <c r="Z156" s="32"/>
      <c r="AA156" s="32">
        <f>W156/O156*100</f>
        <v>90.134503680765505</v>
      </c>
      <c r="AB156" s="32"/>
      <c r="AC156" s="38"/>
    </row>
    <row r="157" spans="1:29" s="7" customFormat="1" x14ac:dyDescent="0.3">
      <c r="A157" s="124" t="s">
        <v>36</v>
      </c>
      <c r="B157" s="125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  <c r="Y157" s="125"/>
      <c r="Z157" s="125"/>
      <c r="AA157" s="125"/>
      <c r="AB157" s="125"/>
      <c r="AC157" s="39"/>
    </row>
    <row r="158" spans="1:29" s="7" customFormat="1" ht="51.75" hidden="1" customHeight="1" x14ac:dyDescent="0.3">
      <c r="A158" s="1" t="s">
        <v>55</v>
      </c>
      <c r="B158" s="116" t="s">
        <v>37</v>
      </c>
      <c r="C158" s="116"/>
      <c r="D158" s="3">
        <f t="shared" ref="D158:E158" si="144">D159+D163+D173</f>
        <v>52088867</v>
      </c>
      <c r="E158" s="3">
        <f t="shared" si="144"/>
        <v>47095754</v>
      </c>
      <c r="F158" s="3">
        <f>F159+F163+F173</f>
        <v>300569834.39999998</v>
      </c>
      <c r="G158" s="3">
        <f t="shared" ref="G158:K158" si="145">G159+G163+G173</f>
        <v>77765113</v>
      </c>
      <c r="H158" s="3">
        <f t="shared" si="145"/>
        <v>144199316</v>
      </c>
      <c r="I158" s="3">
        <f t="shared" si="145"/>
        <v>110902644</v>
      </c>
      <c r="J158" s="3">
        <f t="shared" si="145"/>
        <v>4504356</v>
      </c>
      <c r="K158" s="3">
        <f t="shared" si="145"/>
        <v>62232806.969999999</v>
      </c>
      <c r="L158" s="3">
        <f>L159+L163+L173</f>
        <v>891859983.67999995</v>
      </c>
      <c r="M158" s="3">
        <f>M159+M163+M173</f>
        <v>681924059.71000004</v>
      </c>
      <c r="N158" s="3">
        <f>N159+N163+N173</f>
        <v>14615278.970000001</v>
      </c>
      <c r="O158" s="3">
        <f>O159+O163+O173</f>
        <v>195320645</v>
      </c>
      <c r="P158" s="3">
        <f t="shared" ref="P158:W158" si="146">P159+P163+P173</f>
        <v>457984441.11000001</v>
      </c>
      <c r="Q158" s="3">
        <f t="shared" si="146"/>
        <v>331735253.85999995</v>
      </c>
      <c r="R158" s="3">
        <f t="shared" si="146"/>
        <v>14615278.970000001</v>
      </c>
      <c r="S158" s="3">
        <f t="shared" si="146"/>
        <v>111633908.28</v>
      </c>
      <c r="T158" s="3">
        <f t="shared" si="146"/>
        <v>433211922.57999992</v>
      </c>
      <c r="U158" s="3">
        <f t="shared" si="146"/>
        <v>308482079.32999998</v>
      </c>
      <c r="V158" s="3">
        <f t="shared" si="146"/>
        <v>13095934.970000001</v>
      </c>
      <c r="W158" s="3">
        <f t="shared" si="146"/>
        <v>111633908.28</v>
      </c>
      <c r="X158" s="2">
        <f>T158/L158*100</f>
        <v>48.573983641745798</v>
      </c>
      <c r="Y158" s="2">
        <f>U158/M158*100</f>
        <v>45.237013555613117</v>
      </c>
      <c r="Z158" s="2">
        <f>V158/N158*100</f>
        <v>89.60441327792185</v>
      </c>
      <c r="AA158" s="2">
        <f>W158/O158*100</f>
        <v>57.154177572985176</v>
      </c>
      <c r="AB158" s="2">
        <f t="shared" si="125"/>
        <v>92.990442149445656</v>
      </c>
      <c r="AC158" s="39"/>
    </row>
    <row r="159" spans="1:29" s="7" customFormat="1" ht="51.75" hidden="1" customHeight="1" x14ac:dyDescent="0.3">
      <c r="A159" s="1" t="s">
        <v>25</v>
      </c>
      <c r="B159" s="94" t="s">
        <v>95</v>
      </c>
      <c r="C159" s="94"/>
      <c r="D159" s="3">
        <f t="shared" ref="D159:E159" si="147">SUM(D160:D162)</f>
        <v>26085035</v>
      </c>
      <c r="E159" s="3">
        <f t="shared" si="147"/>
        <v>20287400</v>
      </c>
      <c r="F159" s="3">
        <f t="shared" ref="F159:K159" si="148">SUM(F160:F162)</f>
        <v>69185361</v>
      </c>
      <c r="G159" s="3">
        <f t="shared" si="148"/>
        <v>24125200</v>
      </c>
      <c r="H159" s="3">
        <f t="shared" si="148"/>
        <v>25271500</v>
      </c>
      <c r="I159" s="3">
        <f t="shared" si="148"/>
        <v>0</v>
      </c>
      <c r="J159" s="3">
        <f t="shared" si="148"/>
        <v>0</v>
      </c>
      <c r="K159" s="3">
        <f t="shared" si="148"/>
        <v>47298033</v>
      </c>
      <c r="L159" s="3">
        <f>SUM(L160:L162)</f>
        <v>96381965</v>
      </c>
      <c r="M159" s="3">
        <f>SUM(M160:M162)</f>
        <v>0</v>
      </c>
      <c r="N159" s="3">
        <f>SUM(N160:N162)</f>
        <v>0</v>
      </c>
      <c r="O159" s="3">
        <f>SUM(O160:O162)</f>
        <v>96381965</v>
      </c>
      <c r="P159" s="3">
        <f t="shared" ref="P159:W159" si="149">SUM(P160:P162)</f>
        <v>72092584.030000001</v>
      </c>
      <c r="Q159" s="3">
        <f t="shared" si="149"/>
        <v>0</v>
      </c>
      <c r="R159" s="3">
        <f t="shared" si="149"/>
        <v>0</v>
      </c>
      <c r="S159" s="3">
        <f t="shared" si="149"/>
        <v>72092584.030000001</v>
      </c>
      <c r="T159" s="3">
        <f t="shared" si="149"/>
        <v>72092584.030000001</v>
      </c>
      <c r="U159" s="3">
        <f t="shared" si="149"/>
        <v>0</v>
      </c>
      <c r="V159" s="3">
        <f t="shared" si="149"/>
        <v>0</v>
      </c>
      <c r="W159" s="3">
        <f t="shared" si="149"/>
        <v>72092584.030000001</v>
      </c>
      <c r="X159" s="2">
        <f t="shared" ref="X159:X175" si="150">T159/L159*100</f>
        <v>74.798831949524995</v>
      </c>
      <c r="Y159" s="2"/>
      <c r="Z159" s="2"/>
      <c r="AA159" s="2">
        <f t="shared" ref="AA159:AA171" si="151">W159/O159*100</f>
        <v>74.798831949524995</v>
      </c>
      <c r="AB159" s="2"/>
      <c r="AC159" s="39"/>
    </row>
    <row r="160" spans="1:29" s="7" customFormat="1" ht="37.5" hidden="1" x14ac:dyDescent="0.3">
      <c r="A160" s="96" t="s">
        <v>79</v>
      </c>
      <c r="B160" s="98" t="s">
        <v>282</v>
      </c>
      <c r="C160" s="67" t="s">
        <v>3</v>
      </c>
      <c r="D160" s="33">
        <v>2571912</v>
      </c>
      <c r="E160" s="33">
        <v>350000</v>
      </c>
      <c r="F160" s="33">
        <v>5861627</v>
      </c>
      <c r="G160" s="33">
        <v>4350000</v>
      </c>
      <c r="H160" s="33">
        <v>3881200</v>
      </c>
      <c r="I160" s="33">
        <v>0</v>
      </c>
      <c r="J160" s="33">
        <v>0</v>
      </c>
      <c r="K160" s="33">
        <v>3739185</v>
      </c>
      <c r="L160" s="31">
        <f>SUM(M160:O160)</f>
        <v>11834227</v>
      </c>
      <c r="M160" s="31">
        <v>0</v>
      </c>
      <c r="N160" s="31">
        <v>0</v>
      </c>
      <c r="O160" s="31">
        <v>11834227</v>
      </c>
      <c r="P160" s="32">
        <f t="shared" si="138"/>
        <v>3439860.03</v>
      </c>
      <c r="Q160" s="31">
        <v>0</v>
      </c>
      <c r="R160" s="31">
        <v>0</v>
      </c>
      <c r="S160" s="31">
        <f>W160</f>
        <v>3439860.03</v>
      </c>
      <c r="T160" s="81">
        <f>SUM(U160:W160)</f>
        <v>3439860.03</v>
      </c>
      <c r="U160" s="81">
        <v>0</v>
      </c>
      <c r="V160" s="81">
        <v>0</v>
      </c>
      <c r="W160" s="81">
        <v>3439860.03</v>
      </c>
      <c r="X160" s="32">
        <f t="shared" si="150"/>
        <v>29.067044514187536</v>
      </c>
      <c r="Y160" s="32"/>
      <c r="Z160" s="32"/>
      <c r="AA160" s="32">
        <f t="shared" si="151"/>
        <v>29.067044514187536</v>
      </c>
      <c r="AB160" s="32"/>
      <c r="AC160" s="42"/>
    </row>
    <row r="161" spans="1:29" s="7" customFormat="1" ht="56.25" hidden="1" x14ac:dyDescent="0.3">
      <c r="A161" s="96" t="s">
        <v>210</v>
      </c>
      <c r="B161" s="69" t="s">
        <v>72</v>
      </c>
      <c r="C161" s="67" t="s">
        <v>3</v>
      </c>
      <c r="D161" s="33">
        <v>8019750</v>
      </c>
      <c r="E161" s="33">
        <v>10708700</v>
      </c>
      <c r="F161" s="33">
        <v>29420982</v>
      </c>
      <c r="G161" s="33">
        <v>10644400</v>
      </c>
      <c r="H161" s="33">
        <v>9794700</v>
      </c>
      <c r="I161" s="33">
        <v>0</v>
      </c>
      <c r="J161" s="33">
        <v>0</v>
      </c>
      <c r="K161" s="33">
        <v>18839775</v>
      </c>
      <c r="L161" s="31">
        <f t="shared" ref="L161:L162" si="152">SUM(M161:O161)</f>
        <v>39153938</v>
      </c>
      <c r="M161" s="31">
        <v>0</v>
      </c>
      <c r="N161" s="31">
        <v>0</v>
      </c>
      <c r="O161" s="31">
        <v>39153938</v>
      </c>
      <c r="P161" s="32">
        <f t="shared" si="138"/>
        <v>31469669.219999999</v>
      </c>
      <c r="Q161" s="31">
        <v>0</v>
      </c>
      <c r="R161" s="31">
        <v>0</v>
      </c>
      <c r="S161" s="31">
        <f t="shared" ref="S161:S162" si="153">W161</f>
        <v>31469669.219999999</v>
      </c>
      <c r="T161" s="81">
        <f t="shared" ref="T161:T162" si="154">SUM(U161:W161)</f>
        <v>31469669.219999999</v>
      </c>
      <c r="U161" s="31">
        <v>0</v>
      </c>
      <c r="V161" s="31">
        <v>0</v>
      </c>
      <c r="W161" s="81">
        <v>31469669.219999999</v>
      </c>
      <c r="X161" s="32">
        <f t="shared" si="150"/>
        <v>80.374212218449131</v>
      </c>
      <c r="Y161" s="32"/>
      <c r="Z161" s="32"/>
      <c r="AA161" s="32">
        <f t="shared" si="151"/>
        <v>80.374212218449131</v>
      </c>
      <c r="AB161" s="32"/>
      <c r="AC161" s="39"/>
    </row>
    <row r="162" spans="1:29" s="7" customFormat="1" ht="37.5" hidden="1" x14ac:dyDescent="0.3">
      <c r="A162" s="96" t="s">
        <v>141</v>
      </c>
      <c r="B162" s="69" t="s">
        <v>86</v>
      </c>
      <c r="C162" s="67" t="s">
        <v>3</v>
      </c>
      <c r="D162" s="33">
        <v>15493373</v>
      </c>
      <c r="E162" s="33">
        <v>9228700</v>
      </c>
      <c r="F162" s="33">
        <v>33902752</v>
      </c>
      <c r="G162" s="33">
        <v>9130800</v>
      </c>
      <c r="H162" s="33">
        <v>11595600</v>
      </c>
      <c r="I162" s="33">
        <v>0</v>
      </c>
      <c r="J162" s="33">
        <v>0</v>
      </c>
      <c r="K162" s="33">
        <v>24719073</v>
      </c>
      <c r="L162" s="31">
        <f t="shared" si="152"/>
        <v>45393800</v>
      </c>
      <c r="M162" s="31">
        <v>0</v>
      </c>
      <c r="N162" s="31">
        <v>0</v>
      </c>
      <c r="O162" s="31">
        <v>45393800</v>
      </c>
      <c r="P162" s="32">
        <f t="shared" si="138"/>
        <v>37183054.780000001</v>
      </c>
      <c r="Q162" s="31">
        <v>0</v>
      </c>
      <c r="R162" s="31">
        <v>0</v>
      </c>
      <c r="S162" s="31">
        <f t="shared" si="153"/>
        <v>37183054.780000001</v>
      </c>
      <c r="T162" s="81">
        <f t="shared" si="154"/>
        <v>37183054.780000001</v>
      </c>
      <c r="U162" s="31">
        <v>0</v>
      </c>
      <c r="V162" s="31">
        <v>0</v>
      </c>
      <c r="W162" s="81">
        <v>37183054.780000001</v>
      </c>
      <c r="X162" s="32">
        <f t="shared" si="150"/>
        <v>81.912187963995081</v>
      </c>
      <c r="Y162" s="32"/>
      <c r="Z162" s="32"/>
      <c r="AA162" s="32">
        <f t="shared" si="151"/>
        <v>81.912187963995081</v>
      </c>
      <c r="AB162" s="32"/>
      <c r="AC162" s="39"/>
    </row>
    <row r="163" spans="1:29" s="8" customFormat="1" ht="56.25" hidden="1" x14ac:dyDescent="0.3">
      <c r="A163" s="1" t="s">
        <v>26</v>
      </c>
      <c r="B163" s="70" t="s">
        <v>96</v>
      </c>
      <c r="C163" s="68"/>
      <c r="D163" s="3">
        <f t="shared" ref="D163:W163" si="155">D164+D169</f>
        <v>26003832</v>
      </c>
      <c r="E163" s="3">
        <f t="shared" si="155"/>
        <v>24583014</v>
      </c>
      <c r="F163" s="3">
        <f t="shared" si="155"/>
        <v>217811667</v>
      </c>
      <c r="G163" s="3">
        <f t="shared" si="155"/>
        <v>47705673</v>
      </c>
      <c r="H163" s="3">
        <f t="shared" si="155"/>
        <v>113534773</v>
      </c>
      <c r="I163" s="3">
        <f t="shared" si="155"/>
        <v>110902644</v>
      </c>
      <c r="J163" s="3">
        <f t="shared" si="155"/>
        <v>0</v>
      </c>
      <c r="K163" s="3">
        <f t="shared" si="155"/>
        <v>14753263</v>
      </c>
      <c r="L163" s="3">
        <f>L164+L169</f>
        <v>779626196</v>
      </c>
      <c r="M163" s="3">
        <f>M164+M169</f>
        <v>680758419</v>
      </c>
      <c r="N163" s="3">
        <f>N164+N169</f>
        <v>0</v>
      </c>
      <c r="O163" s="3">
        <f>O164+O169</f>
        <v>98867777</v>
      </c>
      <c r="P163" s="3">
        <f t="shared" si="155"/>
        <v>370040034.68000001</v>
      </c>
      <c r="Q163" s="3">
        <f t="shared" si="155"/>
        <v>330569613.14999998</v>
      </c>
      <c r="R163" s="3">
        <f t="shared" si="155"/>
        <v>0</v>
      </c>
      <c r="S163" s="3">
        <f t="shared" si="155"/>
        <v>39470421.530000001</v>
      </c>
      <c r="T163" s="3">
        <f t="shared" si="155"/>
        <v>346786860.14999998</v>
      </c>
      <c r="U163" s="3">
        <f t="shared" si="155"/>
        <v>307316438.62</v>
      </c>
      <c r="V163" s="3">
        <f t="shared" si="155"/>
        <v>0</v>
      </c>
      <c r="W163" s="3">
        <f t="shared" si="155"/>
        <v>39470421.530000001</v>
      </c>
      <c r="X163" s="2">
        <f t="shared" si="150"/>
        <v>44.481170839210741</v>
      </c>
      <c r="Y163" s="2">
        <f t="shared" ref="Y163:Y165" si="156">U163/M163*100</f>
        <v>45.143244658131806</v>
      </c>
      <c r="Z163" s="2"/>
      <c r="AA163" s="2">
        <f t="shared" si="151"/>
        <v>39.922432492843448</v>
      </c>
      <c r="AB163" s="2">
        <f t="shared" si="125"/>
        <v>92.965725340444834</v>
      </c>
      <c r="AC163" s="38"/>
    </row>
    <row r="164" spans="1:29" s="7" customFormat="1" ht="93.75" hidden="1" x14ac:dyDescent="0.3">
      <c r="A164" s="96" t="s">
        <v>80</v>
      </c>
      <c r="B164" s="69" t="s">
        <v>285</v>
      </c>
      <c r="C164" s="67"/>
      <c r="D164" s="33">
        <f>SUM(D165:D168)</f>
        <v>0</v>
      </c>
      <c r="E164" s="33">
        <f t="shared" ref="E164:S164" si="157">SUM(E165:E168)</f>
        <v>15492100</v>
      </c>
      <c r="F164" s="33">
        <f>SUM(F165:F168)</f>
        <v>64056471</v>
      </c>
      <c r="G164" s="33">
        <f t="shared" si="157"/>
        <v>24978400</v>
      </c>
      <c r="H164" s="33">
        <f t="shared" si="157"/>
        <v>58601500</v>
      </c>
      <c r="I164" s="33">
        <f t="shared" si="157"/>
        <v>12393700</v>
      </c>
      <c r="J164" s="33">
        <f t="shared" si="157"/>
        <v>0</v>
      </c>
      <c r="K164" s="33">
        <f t="shared" si="157"/>
        <v>3118400</v>
      </c>
      <c r="L164" s="33">
        <f>SUM(L165:L168)</f>
        <v>123011340</v>
      </c>
      <c r="M164" s="33">
        <f>SUM(M165:M168)</f>
        <v>95594180</v>
      </c>
      <c r="N164" s="33">
        <f>SUM(N165:N168)</f>
        <v>0</v>
      </c>
      <c r="O164" s="33">
        <f>SUM(O165:O168)</f>
        <v>27417160</v>
      </c>
      <c r="P164" s="33">
        <f t="shared" si="157"/>
        <v>106919816.93000001</v>
      </c>
      <c r="Q164" s="33">
        <f t="shared" si="157"/>
        <v>95594157.930000007</v>
      </c>
      <c r="R164" s="33">
        <f t="shared" si="157"/>
        <v>0</v>
      </c>
      <c r="S164" s="33">
        <f t="shared" si="157"/>
        <v>11325658.999999998</v>
      </c>
      <c r="T164" s="33">
        <f t="shared" ref="T164:W164" si="158">SUM(T165:T168)</f>
        <v>86576495.219999999</v>
      </c>
      <c r="U164" s="33">
        <f t="shared" si="158"/>
        <v>75250836.219999999</v>
      </c>
      <c r="V164" s="33">
        <f t="shared" si="158"/>
        <v>0</v>
      </c>
      <c r="W164" s="33">
        <f t="shared" si="158"/>
        <v>11325658.999999998</v>
      </c>
      <c r="X164" s="32">
        <f t="shared" si="150"/>
        <v>70.380905711619761</v>
      </c>
      <c r="Y164" s="32">
        <f t="shared" si="156"/>
        <v>78.719056139191736</v>
      </c>
      <c r="Z164" s="32"/>
      <c r="AA164" s="32">
        <f t="shared" si="151"/>
        <v>41.308651224269752</v>
      </c>
      <c r="AB164" s="32">
        <f t="shared" si="125"/>
        <v>78.719074313205766</v>
      </c>
      <c r="AC164" s="39"/>
    </row>
    <row r="165" spans="1:29" s="7" customFormat="1" ht="93.75" hidden="1" x14ac:dyDescent="0.3">
      <c r="A165" s="141"/>
      <c r="B165" s="98" t="s">
        <v>283</v>
      </c>
      <c r="C165" s="67" t="s">
        <v>3</v>
      </c>
      <c r="D165" s="33">
        <v>0</v>
      </c>
      <c r="E165" s="33">
        <v>15492100</v>
      </c>
      <c r="F165" s="33">
        <v>37296738</v>
      </c>
      <c r="G165" s="33">
        <v>15492100</v>
      </c>
      <c r="H165" s="33">
        <v>20656400</v>
      </c>
      <c r="I165" s="33">
        <v>12393700</v>
      </c>
      <c r="J165" s="33">
        <v>0</v>
      </c>
      <c r="K165" s="33">
        <v>3098400</v>
      </c>
      <c r="L165" s="31">
        <f>SUM(M165:O165)</f>
        <v>51640600</v>
      </c>
      <c r="M165" s="31">
        <v>41312500</v>
      </c>
      <c r="N165" s="31">
        <v>0</v>
      </c>
      <c r="O165" s="31">
        <v>10328100</v>
      </c>
      <c r="P165" s="32">
        <f t="shared" si="138"/>
        <v>49281151.93</v>
      </c>
      <c r="Q165" s="33">
        <v>41312477.93</v>
      </c>
      <c r="R165" s="31">
        <v>0</v>
      </c>
      <c r="S165" s="31">
        <f t="shared" ref="S165:S175" si="159">W165</f>
        <v>7968674</v>
      </c>
      <c r="T165" s="33">
        <f t="shared" ref="T165:T172" si="160">SUM(U165:W165)</f>
        <v>39904771.049999997</v>
      </c>
      <c r="U165" s="31">
        <v>31936097.050000001</v>
      </c>
      <c r="V165" s="31">
        <v>0</v>
      </c>
      <c r="W165" s="31">
        <v>7968674</v>
      </c>
      <c r="X165" s="32">
        <f t="shared" si="150"/>
        <v>77.274026734778445</v>
      </c>
      <c r="Y165" s="32">
        <f t="shared" si="156"/>
        <v>77.303714493192132</v>
      </c>
      <c r="Z165" s="32"/>
      <c r="AA165" s="32">
        <f t="shared" si="151"/>
        <v>77.155275413677245</v>
      </c>
      <c r="AB165" s="32">
        <f t="shared" si="125"/>
        <v>77.30375579047238</v>
      </c>
      <c r="AC165" s="42"/>
    </row>
    <row r="166" spans="1:29" s="7" customFormat="1" ht="93.75" hidden="1" x14ac:dyDescent="0.3">
      <c r="A166" s="141"/>
      <c r="B166" s="98" t="s">
        <v>411</v>
      </c>
      <c r="C166" s="67" t="s">
        <v>3</v>
      </c>
      <c r="D166" s="33"/>
      <c r="E166" s="33"/>
      <c r="F166" s="33">
        <v>405</v>
      </c>
      <c r="G166" s="33"/>
      <c r="H166" s="33"/>
      <c r="I166" s="33"/>
      <c r="J166" s="33"/>
      <c r="K166" s="33"/>
      <c r="L166" s="31">
        <f>SUM(M166:O166)</f>
        <v>405</v>
      </c>
      <c r="M166" s="31">
        <v>0</v>
      </c>
      <c r="N166" s="31">
        <v>0</v>
      </c>
      <c r="O166" s="31">
        <v>405</v>
      </c>
      <c r="P166" s="32">
        <f t="shared" si="138"/>
        <v>403.38</v>
      </c>
      <c r="Q166" s="33">
        <v>0</v>
      </c>
      <c r="R166" s="31">
        <v>0</v>
      </c>
      <c r="S166" s="31">
        <f t="shared" si="159"/>
        <v>403.38</v>
      </c>
      <c r="T166" s="33">
        <f t="shared" si="160"/>
        <v>403.38</v>
      </c>
      <c r="U166" s="31">
        <v>0</v>
      </c>
      <c r="V166" s="31">
        <v>0</v>
      </c>
      <c r="W166" s="31">
        <v>403.38</v>
      </c>
      <c r="X166" s="32">
        <f t="shared" si="150"/>
        <v>99.6</v>
      </c>
      <c r="Y166" s="32"/>
      <c r="Z166" s="32"/>
      <c r="AA166" s="32">
        <f t="shared" si="151"/>
        <v>99.6</v>
      </c>
      <c r="AB166" s="32"/>
      <c r="AC166" s="42"/>
    </row>
    <row r="167" spans="1:29" s="7" customFormat="1" ht="37.5" hidden="1" x14ac:dyDescent="0.3">
      <c r="A167" s="141"/>
      <c r="B167" s="98" t="s">
        <v>349</v>
      </c>
      <c r="C167" s="67" t="s">
        <v>3</v>
      </c>
      <c r="D167" s="33">
        <v>0</v>
      </c>
      <c r="E167" s="33"/>
      <c r="F167" s="33">
        <f t="shared" ref="F167:F172" si="161">E167+D167</f>
        <v>0</v>
      </c>
      <c r="G167" s="33"/>
      <c r="H167" s="33"/>
      <c r="I167" s="33">
        <v>0</v>
      </c>
      <c r="J167" s="33">
        <v>0</v>
      </c>
      <c r="K167" s="33">
        <v>0</v>
      </c>
      <c r="L167" s="31">
        <f t="shared" ref="L167:L168" si="162">SUM(M167:O167)</f>
        <v>16520335</v>
      </c>
      <c r="M167" s="31">
        <v>0</v>
      </c>
      <c r="N167" s="31">
        <v>0</v>
      </c>
      <c r="O167" s="31">
        <v>16520335</v>
      </c>
      <c r="P167" s="32">
        <f t="shared" si="138"/>
        <v>2899059</v>
      </c>
      <c r="Q167" s="33">
        <v>0</v>
      </c>
      <c r="R167" s="31">
        <v>0</v>
      </c>
      <c r="S167" s="31">
        <f t="shared" si="159"/>
        <v>2899059</v>
      </c>
      <c r="T167" s="33">
        <f t="shared" si="160"/>
        <v>2899059</v>
      </c>
      <c r="U167" s="31">
        <v>0</v>
      </c>
      <c r="V167" s="31">
        <v>0</v>
      </c>
      <c r="W167" s="31">
        <v>2899059</v>
      </c>
      <c r="X167" s="32">
        <f t="shared" si="150"/>
        <v>17.548427438063452</v>
      </c>
      <c r="Y167" s="32"/>
      <c r="Z167" s="32"/>
      <c r="AA167" s="32">
        <f t="shared" si="151"/>
        <v>17.548427438063452</v>
      </c>
      <c r="AB167" s="32"/>
      <c r="AC167" s="39"/>
    </row>
    <row r="168" spans="1:29" s="7" customFormat="1" ht="112.5" hidden="1" customHeight="1" x14ac:dyDescent="0.3">
      <c r="A168" s="141"/>
      <c r="B168" s="98" t="s">
        <v>284</v>
      </c>
      <c r="C168" s="67" t="s">
        <v>3</v>
      </c>
      <c r="D168" s="33">
        <v>0</v>
      </c>
      <c r="E168" s="33">
        <v>0</v>
      </c>
      <c r="F168" s="33">
        <v>26759328</v>
      </c>
      <c r="G168" s="33">
        <v>9486300</v>
      </c>
      <c r="H168" s="33">
        <v>37945100</v>
      </c>
      <c r="I168" s="33">
        <v>0</v>
      </c>
      <c r="J168" s="33">
        <v>0</v>
      </c>
      <c r="K168" s="33">
        <v>20000</v>
      </c>
      <c r="L168" s="31">
        <f t="shared" si="162"/>
        <v>54850000</v>
      </c>
      <c r="M168" s="31">
        <v>54281680</v>
      </c>
      <c r="N168" s="31">
        <v>0</v>
      </c>
      <c r="O168" s="31">
        <v>568320</v>
      </c>
      <c r="P168" s="32">
        <f t="shared" si="138"/>
        <v>54739202.619999997</v>
      </c>
      <c r="Q168" s="31">
        <v>54281680</v>
      </c>
      <c r="R168" s="31">
        <v>0</v>
      </c>
      <c r="S168" s="31">
        <f t="shared" si="159"/>
        <v>457522.62</v>
      </c>
      <c r="T168" s="33">
        <f t="shared" si="160"/>
        <v>43772261.789999999</v>
      </c>
      <c r="U168" s="31">
        <v>43314739.170000002</v>
      </c>
      <c r="V168" s="31">
        <v>0</v>
      </c>
      <c r="W168" s="31">
        <v>457522.62</v>
      </c>
      <c r="X168" s="32">
        <f t="shared" si="150"/>
        <v>79.803576645396532</v>
      </c>
      <c r="Y168" s="32">
        <f t="shared" ref="Y168:Y174" si="163">U168/M168*100</f>
        <v>79.796239117875501</v>
      </c>
      <c r="Z168" s="32"/>
      <c r="AA168" s="32">
        <f t="shared" si="151"/>
        <v>80.504402449324317</v>
      </c>
      <c r="AB168" s="32">
        <f t="shared" si="125"/>
        <v>79.796239117875501</v>
      </c>
      <c r="AC168" s="42"/>
    </row>
    <row r="169" spans="1:29" s="7" customFormat="1" ht="37.5" hidden="1" x14ac:dyDescent="0.3">
      <c r="A169" s="96" t="s">
        <v>374</v>
      </c>
      <c r="B169" s="98" t="s">
        <v>286</v>
      </c>
      <c r="C169" s="67"/>
      <c r="D169" s="33">
        <f t="shared" ref="D169:E169" si="164">SUM(D170:D172)</f>
        <v>26003832</v>
      </c>
      <c r="E169" s="33">
        <f t="shared" si="164"/>
        <v>9090914</v>
      </c>
      <c r="F169" s="33">
        <f t="shared" ref="F169:K169" si="165">SUM(F170:F172)</f>
        <v>153755196</v>
      </c>
      <c r="G169" s="33">
        <f t="shared" si="165"/>
        <v>22727273</v>
      </c>
      <c r="H169" s="33">
        <f t="shared" si="165"/>
        <v>54933273</v>
      </c>
      <c r="I169" s="33">
        <f t="shared" si="165"/>
        <v>98508944</v>
      </c>
      <c r="J169" s="33">
        <f t="shared" si="165"/>
        <v>0</v>
      </c>
      <c r="K169" s="33">
        <f t="shared" si="165"/>
        <v>11634863</v>
      </c>
      <c r="L169" s="33">
        <f>SUM(L170:L172)</f>
        <v>656614856</v>
      </c>
      <c r="M169" s="33">
        <f>SUM(M170:M172)</f>
        <v>585164239</v>
      </c>
      <c r="N169" s="33">
        <f>SUM(N170:N172)</f>
        <v>0</v>
      </c>
      <c r="O169" s="33">
        <f>SUM(O170:O172)</f>
        <v>71450617</v>
      </c>
      <c r="P169" s="33">
        <f t="shared" ref="P169:W169" si="166">SUM(P170:P172)</f>
        <v>263120217.75</v>
      </c>
      <c r="Q169" s="33">
        <f t="shared" si="166"/>
        <v>234975455.22</v>
      </c>
      <c r="R169" s="33">
        <f t="shared" si="166"/>
        <v>0</v>
      </c>
      <c r="S169" s="33">
        <f t="shared" si="166"/>
        <v>28144762.530000001</v>
      </c>
      <c r="T169" s="33">
        <f t="shared" si="166"/>
        <v>260210364.93000001</v>
      </c>
      <c r="U169" s="33">
        <f t="shared" si="166"/>
        <v>232065602.40000001</v>
      </c>
      <c r="V169" s="33">
        <f t="shared" si="166"/>
        <v>0</v>
      </c>
      <c r="W169" s="33">
        <f t="shared" si="166"/>
        <v>28144762.530000001</v>
      </c>
      <c r="X169" s="32">
        <f t="shared" si="150"/>
        <v>39.629070611524511</v>
      </c>
      <c r="Y169" s="32">
        <f t="shared" si="163"/>
        <v>39.658199687079652</v>
      </c>
      <c r="Z169" s="32"/>
      <c r="AA169" s="32">
        <f t="shared" si="151"/>
        <v>39.390510133733351</v>
      </c>
      <c r="AB169" s="32">
        <f t="shared" si="125"/>
        <v>98.761635415377498</v>
      </c>
      <c r="AC169" s="39"/>
    </row>
    <row r="170" spans="1:29" s="7" customFormat="1" ht="281.25" hidden="1" customHeight="1" x14ac:dyDescent="0.3">
      <c r="A170" s="138"/>
      <c r="B170" s="98" t="s">
        <v>379</v>
      </c>
      <c r="C170" s="67" t="s">
        <v>6</v>
      </c>
      <c r="D170" s="33">
        <v>82009</v>
      </c>
      <c r="E170" s="33">
        <v>0</v>
      </c>
      <c r="F170" s="33">
        <v>66113667</v>
      </c>
      <c r="G170" s="33">
        <v>0</v>
      </c>
      <c r="H170" s="33">
        <v>45211500</v>
      </c>
      <c r="I170" s="33">
        <v>36517601</v>
      </c>
      <c r="J170" s="33">
        <v>0</v>
      </c>
      <c r="K170" s="33">
        <v>4595421</v>
      </c>
      <c r="L170" s="31">
        <f>SUM(M170:O170)</f>
        <v>559251554</v>
      </c>
      <c r="M170" s="31">
        <v>497909848</v>
      </c>
      <c r="N170" s="31">
        <v>0</v>
      </c>
      <c r="O170" s="31">
        <v>61341706</v>
      </c>
      <c r="P170" s="32">
        <f t="shared" si="138"/>
        <v>186883138.81</v>
      </c>
      <c r="Q170" s="31">
        <f>163799640.72+2891852.82</f>
        <v>166691493.53999999</v>
      </c>
      <c r="R170" s="31">
        <v>0</v>
      </c>
      <c r="S170" s="31">
        <f t="shared" si="159"/>
        <v>20191645.27</v>
      </c>
      <c r="T170" s="33">
        <f t="shared" si="160"/>
        <v>183991285.99000001</v>
      </c>
      <c r="U170" s="31">
        <v>163799640.72</v>
      </c>
      <c r="V170" s="31">
        <v>0</v>
      </c>
      <c r="W170" s="31">
        <v>20191645.27</v>
      </c>
      <c r="X170" s="32">
        <f t="shared" si="150"/>
        <v>32.899557394882088</v>
      </c>
      <c r="Y170" s="32">
        <f t="shared" si="163"/>
        <v>32.897449483666371</v>
      </c>
      <c r="Z170" s="32"/>
      <c r="AA170" s="32">
        <f t="shared" si="151"/>
        <v>32.916667283430293</v>
      </c>
      <c r="AB170" s="32">
        <f>U170/Q170*100</f>
        <v>98.265146733893744</v>
      </c>
      <c r="AC170" s="42"/>
    </row>
    <row r="171" spans="1:29" s="7" customFormat="1" ht="75" hidden="1" x14ac:dyDescent="0.3">
      <c r="A171" s="139"/>
      <c r="B171" s="98" t="s">
        <v>380</v>
      </c>
      <c r="C171" s="67" t="s">
        <v>4</v>
      </c>
      <c r="D171" s="33">
        <v>25921823</v>
      </c>
      <c r="E171" s="33">
        <v>9090914</v>
      </c>
      <c r="F171" s="33">
        <v>87641529</v>
      </c>
      <c r="G171" s="33">
        <v>22727273</v>
      </c>
      <c r="H171" s="33">
        <v>9703773</v>
      </c>
      <c r="I171" s="33">
        <v>61991343</v>
      </c>
      <c r="J171" s="33">
        <v>0</v>
      </c>
      <c r="K171" s="33">
        <v>7039442</v>
      </c>
      <c r="L171" s="31">
        <f t="shared" ref="L171:L172" si="167">SUM(M171:O171)</f>
        <v>97345302</v>
      </c>
      <c r="M171" s="31">
        <v>87236391</v>
      </c>
      <c r="N171" s="31">
        <v>0</v>
      </c>
      <c r="O171" s="31">
        <v>10108911</v>
      </c>
      <c r="P171" s="32">
        <f t="shared" si="138"/>
        <v>76219078.940000013</v>
      </c>
      <c r="Q171" s="31">
        <v>68265961.680000007</v>
      </c>
      <c r="R171" s="31">
        <v>0</v>
      </c>
      <c r="S171" s="31">
        <f t="shared" si="159"/>
        <v>7953117.2599999998</v>
      </c>
      <c r="T171" s="33">
        <f t="shared" si="160"/>
        <v>76219078.940000013</v>
      </c>
      <c r="U171" s="31">
        <v>68265961.680000007</v>
      </c>
      <c r="V171" s="31">
        <v>0</v>
      </c>
      <c r="W171" s="31">
        <v>7953117.2599999998</v>
      </c>
      <c r="X171" s="32">
        <f t="shared" si="150"/>
        <v>78.297644954658423</v>
      </c>
      <c r="Y171" s="32">
        <f t="shared" si="163"/>
        <v>78.253995720662033</v>
      </c>
      <c r="Z171" s="32"/>
      <c r="AA171" s="32">
        <f t="shared" si="151"/>
        <v>78.674322684213962</v>
      </c>
      <c r="AB171" s="32">
        <f t="shared" si="125"/>
        <v>100</v>
      </c>
      <c r="AC171" s="42"/>
    </row>
    <row r="172" spans="1:29" s="7" customFormat="1" ht="37.5" hidden="1" x14ac:dyDescent="0.3">
      <c r="A172" s="140"/>
      <c r="B172" s="98" t="s">
        <v>357</v>
      </c>
      <c r="C172" s="67" t="s">
        <v>4</v>
      </c>
      <c r="D172" s="33">
        <v>0</v>
      </c>
      <c r="E172" s="33">
        <v>0</v>
      </c>
      <c r="F172" s="33">
        <f t="shared" si="161"/>
        <v>0</v>
      </c>
      <c r="G172" s="33">
        <v>0</v>
      </c>
      <c r="H172" s="33">
        <v>18000</v>
      </c>
      <c r="I172" s="33">
        <v>0</v>
      </c>
      <c r="J172" s="33">
        <v>0</v>
      </c>
      <c r="K172" s="33">
        <v>0</v>
      </c>
      <c r="L172" s="31">
        <f t="shared" si="167"/>
        <v>18000</v>
      </c>
      <c r="M172" s="31">
        <v>18000</v>
      </c>
      <c r="N172" s="31">
        <v>0</v>
      </c>
      <c r="O172" s="31">
        <v>0</v>
      </c>
      <c r="P172" s="32">
        <f t="shared" si="138"/>
        <v>18000</v>
      </c>
      <c r="Q172" s="33">
        <v>18000</v>
      </c>
      <c r="R172" s="31">
        <v>0</v>
      </c>
      <c r="S172" s="31">
        <f t="shared" si="159"/>
        <v>0</v>
      </c>
      <c r="T172" s="33">
        <f t="shared" si="160"/>
        <v>0</v>
      </c>
      <c r="U172" s="31">
        <v>0</v>
      </c>
      <c r="V172" s="31">
        <v>0</v>
      </c>
      <c r="W172" s="31">
        <v>0</v>
      </c>
      <c r="X172" s="32">
        <f t="shared" si="150"/>
        <v>0</v>
      </c>
      <c r="Y172" s="32">
        <f t="shared" si="163"/>
        <v>0</v>
      </c>
      <c r="Z172" s="32"/>
      <c r="AA172" s="32"/>
      <c r="AB172" s="32">
        <f t="shared" si="125"/>
        <v>0</v>
      </c>
      <c r="AC172" s="42"/>
    </row>
    <row r="173" spans="1:29" s="8" customFormat="1" ht="93.75" x14ac:dyDescent="0.3">
      <c r="A173" s="1" t="s">
        <v>56</v>
      </c>
      <c r="B173" s="94" t="s">
        <v>97</v>
      </c>
      <c r="C173" s="68"/>
      <c r="D173" s="3">
        <f>SUM(D174:D175)</f>
        <v>0</v>
      </c>
      <c r="E173" s="3">
        <f t="shared" ref="E173:K173" si="168">SUM(E174:E175)</f>
        <v>2225340</v>
      </c>
      <c r="F173" s="3">
        <f t="shared" si="168"/>
        <v>13572806.4</v>
      </c>
      <c r="G173" s="3">
        <f t="shared" si="168"/>
        <v>5934240</v>
      </c>
      <c r="H173" s="3">
        <f t="shared" si="168"/>
        <v>5393043</v>
      </c>
      <c r="I173" s="3">
        <f t="shared" si="168"/>
        <v>0</v>
      </c>
      <c r="J173" s="3">
        <f t="shared" si="168"/>
        <v>4504356</v>
      </c>
      <c r="K173" s="3">
        <f t="shared" si="168"/>
        <v>181510.97</v>
      </c>
      <c r="L173" s="3">
        <f>SUM(L174:L175)</f>
        <v>15851822.68</v>
      </c>
      <c r="M173" s="3">
        <f>SUM(M174:M175)</f>
        <v>1165640.71</v>
      </c>
      <c r="N173" s="3">
        <f>SUM(N174:N175)</f>
        <v>14615278.970000001</v>
      </c>
      <c r="O173" s="3">
        <f>SUM(O174:O175)</f>
        <v>70903</v>
      </c>
      <c r="P173" s="3">
        <f t="shared" ref="P173:W173" si="169">SUM(P174:P175)</f>
        <v>15851822.4</v>
      </c>
      <c r="Q173" s="3">
        <f t="shared" si="169"/>
        <v>1165640.71</v>
      </c>
      <c r="R173" s="3">
        <f t="shared" si="169"/>
        <v>14615278.970000001</v>
      </c>
      <c r="S173" s="3">
        <f t="shared" si="169"/>
        <v>70902.720000000001</v>
      </c>
      <c r="T173" s="3">
        <f t="shared" si="169"/>
        <v>14332478.4</v>
      </c>
      <c r="U173" s="3">
        <f t="shared" si="169"/>
        <v>1165640.71</v>
      </c>
      <c r="V173" s="3">
        <f t="shared" si="169"/>
        <v>13095934.970000001</v>
      </c>
      <c r="W173" s="3">
        <f t="shared" si="169"/>
        <v>70902.720000000001</v>
      </c>
      <c r="X173" s="2">
        <f t="shared" si="150"/>
        <v>90.415333866199916</v>
      </c>
      <c r="Y173" s="2">
        <f t="shared" si="163"/>
        <v>100</v>
      </c>
      <c r="Z173" s="2">
        <f>V173/N173*100</f>
        <v>89.60441327792185</v>
      </c>
      <c r="AA173" s="2">
        <f>W173/O173*100</f>
        <v>99.999605094283737</v>
      </c>
      <c r="AB173" s="2">
        <f t="shared" si="125"/>
        <v>100</v>
      </c>
      <c r="AC173" s="38"/>
    </row>
    <row r="174" spans="1:29" s="7" customFormat="1" x14ac:dyDescent="0.3">
      <c r="A174" s="114" t="s">
        <v>105</v>
      </c>
      <c r="B174" s="135" t="s">
        <v>50</v>
      </c>
      <c r="C174" s="67" t="s">
        <v>7</v>
      </c>
      <c r="D174" s="33">
        <v>0</v>
      </c>
      <c r="E174" s="33">
        <v>0</v>
      </c>
      <c r="F174" s="33">
        <v>1418054.4</v>
      </c>
      <c r="G174" s="33">
        <v>0</v>
      </c>
      <c r="H174" s="33">
        <v>1400523</v>
      </c>
      <c r="I174" s="33">
        <v>0</v>
      </c>
      <c r="J174" s="33">
        <v>0</v>
      </c>
      <c r="K174" s="33">
        <v>181510.97</v>
      </c>
      <c r="L174" s="31">
        <f>SUM(M174:O174)</f>
        <v>1418054.68</v>
      </c>
      <c r="M174" s="31">
        <v>1165640.71</v>
      </c>
      <c r="N174" s="33">
        <v>181510.97</v>
      </c>
      <c r="O174" s="31">
        <v>70903</v>
      </c>
      <c r="P174" s="32">
        <f t="shared" si="138"/>
        <v>1418054.4</v>
      </c>
      <c r="Q174" s="31">
        <v>1165640.71</v>
      </c>
      <c r="R174" s="31">
        <v>181510.97</v>
      </c>
      <c r="S174" s="31">
        <f t="shared" si="159"/>
        <v>70902.720000000001</v>
      </c>
      <c r="T174" s="31">
        <f>SUM(U174:W174)</f>
        <v>1418054.4</v>
      </c>
      <c r="U174" s="31">
        <v>1165640.71</v>
      </c>
      <c r="V174" s="31">
        <v>181510.97</v>
      </c>
      <c r="W174" s="31">
        <v>70902.720000000001</v>
      </c>
      <c r="X174" s="32">
        <f t="shared" si="150"/>
        <v>99.999980254640107</v>
      </c>
      <c r="Y174" s="32">
        <f t="shared" si="163"/>
        <v>100</v>
      </c>
      <c r="Z174" s="32">
        <f>V174/N174*100</f>
        <v>100</v>
      </c>
      <c r="AA174" s="32">
        <f>W174/O174*100</f>
        <v>99.999605094283737</v>
      </c>
      <c r="AB174" s="32">
        <f t="shared" si="125"/>
        <v>100</v>
      </c>
      <c r="AC174" s="42"/>
    </row>
    <row r="175" spans="1:29" s="7" customFormat="1" x14ac:dyDescent="0.3">
      <c r="A175" s="115"/>
      <c r="B175" s="136"/>
      <c r="C175" s="67" t="s">
        <v>6</v>
      </c>
      <c r="D175" s="33">
        <v>0</v>
      </c>
      <c r="E175" s="33">
        <v>2225340</v>
      </c>
      <c r="F175" s="33">
        <v>12154752</v>
      </c>
      <c r="G175" s="33">
        <v>5934240</v>
      </c>
      <c r="H175" s="33">
        <v>3992520</v>
      </c>
      <c r="I175" s="33">
        <v>0</v>
      </c>
      <c r="J175" s="33">
        <v>4504356</v>
      </c>
      <c r="K175" s="33">
        <v>0</v>
      </c>
      <c r="L175" s="31">
        <f>SUM(M175:O175)</f>
        <v>14433768</v>
      </c>
      <c r="M175" s="31">
        <v>0</v>
      </c>
      <c r="N175" s="31">
        <v>14433768</v>
      </c>
      <c r="O175" s="31">
        <v>0</v>
      </c>
      <c r="P175" s="32">
        <f t="shared" si="138"/>
        <v>14433768</v>
      </c>
      <c r="Q175" s="31">
        <v>0</v>
      </c>
      <c r="R175" s="31">
        <v>14433768</v>
      </c>
      <c r="S175" s="31">
        <f t="shared" si="159"/>
        <v>0</v>
      </c>
      <c r="T175" s="31">
        <f>SUM(U175:W175)</f>
        <v>12914424</v>
      </c>
      <c r="U175" s="31">
        <v>0</v>
      </c>
      <c r="V175" s="31">
        <v>12914424</v>
      </c>
      <c r="W175" s="31">
        <v>0</v>
      </c>
      <c r="X175" s="32">
        <f t="shared" si="150"/>
        <v>89.473684210526315</v>
      </c>
      <c r="Y175" s="32"/>
      <c r="Z175" s="32">
        <f t="shared" ref="Z175" si="170">V175/N175*100</f>
        <v>89.473684210526315</v>
      </c>
      <c r="AA175" s="32"/>
      <c r="AB175" s="32"/>
      <c r="AC175" s="42"/>
    </row>
    <row r="176" spans="1:29" s="7" customFormat="1" x14ac:dyDescent="0.3">
      <c r="A176" s="142" t="s">
        <v>356</v>
      </c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  <c r="R176" s="143"/>
      <c r="S176" s="143"/>
      <c r="T176" s="143"/>
      <c r="U176" s="143"/>
      <c r="V176" s="143"/>
      <c r="W176" s="143"/>
      <c r="X176" s="143"/>
      <c r="Y176" s="143"/>
      <c r="Z176" s="143"/>
      <c r="AA176" s="143"/>
      <c r="AB176" s="143"/>
      <c r="AC176" s="39"/>
    </row>
    <row r="177" spans="1:29" s="7" customFormat="1" ht="122.25" customHeight="1" x14ac:dyDescent="0.3">
      <c r="A177" s="1" t="s">
        <v>143</v>
      </c>
      <c r="B177" s="116" t="s">
        <v>38</v>
      </c>
      <c r="C177" s="116"/>
      <c r="D177" s="3">
        <f t="shared" ref="D177:W177" si="171">D178+D181+D189</f>
        <v>2382422</v>
      </c>
      <c r="E177" s="3">
        <f t="shared" si="171"/>
        <v>1861100</v>
      </c>
      <c r="F177" s="3">
        <f t="shared" si="171"/>
        <v>7187482</v>
      </c>
      <c r="G177" s="3">
        <f t="shared" si="171"/>
        <v>2730162</v>
      </c>
      <c r="H177" s="3">
        <f t="shared" si="171"/>
        <v>1695300</v>
      </c>
      <c r="I177" s="3">
        <f t="shared" si="171"/>
        <v>67500</v>
      </c>
      <c r="J177" s="3">
        <f t="shared" si="171"/>
        <v>0</v>
      </c>
      <c r="K177" s="3">
        <f t="shared" si="171"/>
        <v>4173365</v>
      </c>
      <c r="L177" s="3">
        <f t="shared" si="171"/>
        <v>9711471</v>
      </c>
      <c r="M177" s="3">
        <f t="shared" si="171"/>
        <v>215000</v>
      </c>
      <c r="N177" s="3">
        <f t="shared" si="171"/>
        <v>0</v>
      </c>
      <c r="O177" s="3">
        <f t="shared" si="171"/>
        <v>9496471</v>
      </c>
      <c r="P177" s="3">
        <f t="shared" si="171"/>
        <v>5371907.3399999999</v>
      </c>
      <c r="Q177" s="3">
        <f t="shared" si="171"/>
        <v>215000</v>
      </c>
      <c r="R177" s="3">
        <f t="shared" si="171"/>
        <v>0</v>
      </c>
      <c r="S177" s="3">
        <f t="shared" si="171"/>
        <v>5156907.34</v>
      </c>
      <c r="T177" s="3">
        <f t="shared" si="171"/>
        <v>5440647.3799999999</v>
      </c>
      <c r="U177" s="3">
        <f t="shared" si="171"/>
        <v>133740.04</v>
      </c>
      <c r="V177" s="3">
        <f t="shared" si="171"/>
        <v>0</v>
      </c>
      <c r="W177" s="3">
        <f t="shared" si="171"/>
        <v>5156907.34</v>
      </c>
      <c r="X177" s="2">
        <f t="shared" ref="X177:Y179" si="172">T177/L177*100</f>
        <v>56.022896840241806</v>
      </c>
      <c r="Y177" s="2">
        <f t="shared" si="172"/>
        <v>62.204669767441864</v>
      </c>
      <c r="Z177" s="2"/>
      <c r="AA177" s="2">
        <f t="shared" ref="AA177:AA208" si="173">W177/O177*100</f>
        <v>54.303407444723419</v>
      </c>
      <c r="AB177" s="2">
        <f t="shared" si="125"/>
        <v>62.204669767441864</v>
      </c>
      <c r="AC177" s="39"/>
    </row>
    <row r="178" spans="1:29" s="8" customFormat="1" ht="37.5" hidden="1" x14ac:dyDescent="0.3">
      <c r="A178" s="1" t="s">
        <v>144</v>
      </c>
      <c r="B178" s="94" t="s">
        <v>98</v>
      </c>
      <c r="C178" s="68"/>
      <c r="D178" s="3">
        <f>SUM(D179:D180)</f>
        <v>728100</v>
      </c>
      <c r="E178" s="3">
        <f t="shared" ref="E178:W178" si="174">SUM(E179:E180)</f>
        <v>1188600</v>
      </c>
      <c r="F178" s="3">
        <f t="shared" si="174"/>
        <v>2260111</v>
      </c>
      <c r="G178" s="3">
        <f t="shared" si="174"/>
        <v>1092100</v>
      </c>
      <c r="H178" s="3">
        <f t="shared" si="174"/>
        <v>1552800</v>
      </c>
      <c r="I178" s="3">
        <f t="shared" si="174"/>
        <v>67500</v>
      </c>
      <c r="J178" s="3">
        <f t="shared" si="174"/>
        <v>0</v>
      </c>
      <c r="K178" s="3">
        <f t="shared" si="174"/>
        <v>1849200</v>
      </c>
      <c r="L178" s="3">
        <f>SUM(L179:L180)</f>
        <v>4641600</v>
      </c>
      <c r="M178" s="3">
        <f>SUM(M179:M180)</f>
        <v>215000</v>
      </c>
      <c r="N178" s="3">
        <f>SUM(N179:N180)</f>
        <v>0</v>
      </c>
      <c r="O178" s="3">
        <f>SUM(O179:O180)</f>
        <v>4426600</v>
      </c>
      <c r="P178" s="3">
        <f t="shared" si="174"/>
        <v>864824.71000000008</v>
      </c>
      <c r="Q178" s="3">
        <f t="shared" si="174"/>
        <v>215000</v>
      </c>
      <c r="R178" s="3">
        <f t="shared" si="174"/>
        <v>0</v>
      </c>
      <c r="S178" s="3">
        <f t="shared" si="174"/>
        <v>649824.71000000008</v>
      </c>
      <c r="T178" s="3">
        <f t="shared" si="174"/>
        <v>783564.75</v>
      </c>
      <c r="U178" s="3">
        <f t="shared" si="174"/>
        <v>133740.04</v>
      </c>
      <c r="V178" s="3">
        <f t="shared" si="174"/>
        <v>0</v>
      </c>
      <c r="W178" s="3">
        <f t="shared" si="174"/>
        <v>649824.71000000008</v>
      </c>
      <c r="X178" s="2">
        <f t="shared" si="172"/>
        <v>16.881350180972081</v>
      </c>
      <c r="Y178" s="2">
        <f t="shared" si="172"/>
        <v>62.204669767441864</v>
      </c>
      <c r="Z178" s="2"/>
      <c r="AA178" s="2">
        <f t="shared" si="173"/>
        <v>14.679996159580719</v>
      </c>
      <c r="AB178" s="2">
        <f t="shared" si="125"/>
        <v>62.204669767441864</v>
      </c>
      <c r="AC178" s="38"/>
    </row>
    <row r="179" spans="1:29" s="7" customFormat="1" ht="56.25" hidden="1" x14ac:dyDescent="0.3">
      <c r="A179" s="96" t="s">
        <v>145</v>
      </c>
      <c r="B179" s="98" t="s">
        <v>287</v>
      </c>
      <c r="C179" s="67" t="s">
        <v>39</v>
      </c>
      <c r="D179" s="33">
        <v>0</v>
      </c>
      <c r="E179" s="33">
        <v>96500</v>
      </c>
      <c r="F179" s="33">
        <f t="shared" ref="F179:F186" si="175">E179+D179</f>
        <v>96500</v>
      </c>
      <c r="G179" s="33">
        <v>0</v>
      </c>
      <c r="H179" s="33">
        <v>96400</v>
      </c>
      <c r="I179" s="33">
        <v>67500</v>
      </c>
      <c r="J179" s="33">
        <v>0</v>
      </c>
      <c r="K179" s="33">
        <v>29000</v>
      </c>
      <c r="L179" s="31">
        <f t="shared" ref="L179:L180" si="176">M179+O179</f>
        <v>272900</v>
      </c>
      <c r="M179" s="31">
        <v>215000</v>
      </c>
      <c r="N179" s="31">
        <v>0</v>
      </c>
      <c r="O179" s="31">
        <v>57900</v>
      </c>
      <c r="P179" s="32">
        <f t="shared" si="138"/>
        <v>272317.16000000003</v>
      </c>
      <c r="Q179" s="31">
        <v>215000</v>
      </c>
      <c r="R179" s="31">
        <v>0</v>
      </c>
      <c r="S179" s="31">
        <f>W179</f>
        <v>57317.16</v>
      </c>
      <c r="T179" s="32">
        <f t="shared" ref="T179:T180" si="177">U179+W179</f>
        <v>191057.2</v>
      </c>
      <c r="U179" s="32">
        <v>133740.04</v>
      </c>
      <c r="V179" s="32">
        <v>0</v>
      </c>
      <c r="W179" s="32">
        <v>57317.16</v>
      </c>
      <c r="X179" s="32">
        <f t="shared" si="172"/>
        <v>70.009967020886776</v>
      </c>
      <c r="Y179" s="32">
        <f t="shared" si="172"/>
        <v>62.204669767441864</v>
      </c>
      <c r="Z179" s="32"/>
      <c r="AA179" s="32">
        <f t="shared" si="173"/>
        <v>98.993367875647678</v>
      </c>
      <c r="AB179" s="32">
        <f t="shared" si="125"/>
        <v>62.204669767441864</v>
      </c>
      <c r="AC179" s="42" t="s">
        <v>438</v>
      </c>
    </row>
    <row r="180" spans="1:29" s="7" customFormat="1" ht="37.5" hidden="1" x14ac:dyDescent="0.3">
      <c r="A180" s="96" t="s">
        <v>146</v>
      </c>
      <c r="B180" s="98" t="s">
        <v>99</v>
      </c>
      <c r="C180" s="67" t="s">
        <v>4</v>
      </c>
      <c r="D180" s="33">
        <v>728100</v>
      </c>
      <c r="E180" s="33">
        <v>1092100</v>
      </c>
      <c r="F180" s="33">
        <v>2163611</v>
      </c>
      <c r="G180" s="33">
        <v>1092100</v>
      </c>
      <c r="H180" s="33">
        <v>1456400</v>
      </c>
      <c r="I180" s="33">
        <v>0</v>
      </c>
      <c r="J180" s="33">
        <v>0</v>
      </c>
      <c r="K180" s="33">
        <v>1820200</v>
      </c>
      <c r="L180" s="31">
        <f t="shared" si="176"/>
        <v>4368700</v>
      </c>
      <c r="M180" s="31">
        <v>0</v>
      </c>
      <c r="N180" s="31">
        <v>0</v>
      </c>
      <c r="O180" s="31">
        <v>4368700</v>
      </c>
      <c r="P180" s="32">
        <f t="shared" si="138"/>
        <v>592507.55000000005</v>
      </c>
      <c r="Q180" s="31">
        <v>0</v>
      </c>
      <c r="R180" s="31">
        <v>0</v>
      </c>
      <c r="S180" s="31">
        <f t="shared" ref="S180:S234" si="178">W180</f>
        <v>592507.55000000005</v>
      </c>
      <c r="T180" s="32">
        <f t="shared" si="177"/>
        <v>592507.55000000005</v>
      </c>
      <c r="U180" s="32">
        <v>0</v>
      </c>
      <c r="V180" s="32">
        <v>0</v>
      </c>
      <c r="W180" s="32">
        <v>592507.55000000005</v>
      </c>
      <c r="X180" s="32">
        <f t="shared" ref="X180:X211" si="179">T180/L180*100</f>
        <v>13.562559800398288</v>
      </c>
      <c r="Y180" s="32"/>
      <c r="Z180" s="32"/>
      <c r="AA180" s="32">
        <f t="shared" si="173"/>
        <v>13.562559800398288</v>
      </c>
      <c r="AB180" s="32"/>
      <c r="AC180" s="42"/>
    </row>
    <row r="181" spans="1:29" s="8" customFormat="1" ht="37.5" x14ac:dyDescent="0.3">
      <c r="A181" s="1" t="s">
        <v>147</v>
      </c>
      <c r="B181" s="94" t="s">
        <v>100</v>
      </c>
      <c r="C181" s="68"/>
      <c r="D181" s="3">
        <f t="shared" ref="D181:E181" si="180">SUM(D182:D187)</f>
        <v>1601822</v>
      </c>
      <c r="E181" s="3">
        <f t="shared" si="180"/>
        <v>0</v>
      </c>
      <c r="F181" s="3">
        <f t="shared" ref="F181:W181" si="181">SUM(F182:F188)</f>
        <v>4069871</v>
      </c>
      <c r="G181" s="3">
        <f t="shared" si="181"/>
        <v>1505562</v>
      </c>
      <c r="H181" s="3">
        <f t="shared" si="181"/>
        <v>0</v>
      </c>
      <c r="I181" s="3">
        <f t="shared" si="181"/>
        <v>0</v>
      </c>
      <c r="J181" s="3">
        <f t="shared" si="181"/>
        <v>0</v>
      </c>
      <c r="K181" s="3">
        <f t="shared" si="181"/>
        <v>1599165</v>
      </c>
      <c r="L181" s="3">
        <f t="shared" si="181"/>
        <v>4069871</v>
      </c>
      <c r="M181" s="3">
        <f t="shared" si="181"/>
        <v>0</v>
      </c>
      <c r="N181" s="3">
        <f t="shared" si="181"/>
        <v>0</v>
      </c>
      <c r="O181" s="3">
        <f t="shared" si="181"/>
        <v>4069871</v>
      </c>
      <c r="P181" s="3">
        <f t="shared" si="181"/>
        <v>4007922.63</v>
      </c>
      <c r="Q181" s="3">
        <f t="shared" si="181"/>
        <v>0</v>
      </c>
      <c r="R181" s="3">
        <f t="shared" si="181"/>
        <v>0</v>
      </c>
      <c r="S181" s="3">
        <f t="shared" si="181"/>
        <v>4007922.63</v>
      </c>
      <c r="T181" s="3">
        <f t="shared" si="181"/>
        <v>4007922.63</v>
      </c>
      <c r="U181" s="3">
        <f t="shared" si="181"/>
        <v>0</v>
      </c>
      <c r="V181" s="3">
        <f t="shared" si="181"/>
        <v>0</v>
      </c>
      <c r="W181" s="3">
        <f t="shared" si="181"/>
        <v>4007922.63</v>
      </c>
      <c r="X181" s="2">
        <f t="shared" si="179"/>
        <v>98.477878782890173</v>
      </c>
      <c r="Y181" s="2"/>
      <c r="Z181" s="2"/>
      <c r="AA181" s="2">
        <f t="shared" si="173"/>
        <v>98.477878782890173</v>
      </c>
      <c r="AB181" s="2"/>
      <c r="AC181" s="38"/>
    </row>
    <row r="182" spans="1:29" s="7" customFormat="1" ht="56.25" x14ac:dyDescent="0.3">
      <c r="A182" s="96" t="s">
        <v>148</v>
      </c>
      <c r="B182" s="98" t="s">
        <v>288</v>
      </c>
      <c r="C182" s="67" t="s">
        <v>7</v>
      </c>
      <c r="D182" s="33">
        <v>0</v>
      </c>
      <c r="E182" s="33">
        <v>0</v>
      </c>
      <c r="F182" s="33">
        <v>322000</v>
      </c>
      <c r="G182" s="33">
        <v>322000</v>
      </c>
      <c r="H182" s="33">
        <v>0</v>
      </c>
      <c r="I182" s="33">
        <v>0</v>
      </c>
      <c r="J182" s="33">
        <v>0</v>
      </c>
      <c r="K182" s="33">
        <v>0</v>
      </c>
      <c r="L182" s="31">
        <f>SUM(M182:O182)</f>
        <v>322000</v>
      </c>
      <c r="M182" s="31">
        <v>0</v>
      </c>
      <c r="N182" s="31">
        <v>0</v>
      </c>
      <c r="O182" s="31">
        <v>322000</v>
      </c>
      <c r="P182" s="32">
        <f t="shared" si="138"/>
        <v>322000</v>
      </c>
      <c r="Q182" s="31">
        <v>0</v>
      </c>
      <c r="R182" s="31">
        <v>0</v>
      </c>
      <c r="S182" s="31">
        <f t="shared" si="178"/>
        <v>322000</v>
      </c>
      <c r="T182" s="32">
        <f>U182+W182</f>
        <v>322000</v>
      </c>
      <c r="U182" s="32">
        <v>0</v>
      </c>
      <c r="V182" s="32">
        <v>0</v>
      </c>
      <c r="W182" s="32">
        <v>322000</v>
      </c>
      <c r="X182" s="32">
        <f t="shared" si="179"/>
        <v>100</v>
      </c>
      <c r="Y182" s="32"/>
      <c r="Z182" s="32"/>
      <c r="AA182" s="32">
        <f t="shared" si="173"/>
        <v>100</v>
      </c>
      <c r="AB182" s="32"/>
      <c r="AC182" s="39"/>
    </row>
    <row r="183" spans="1:29" s="7" customFormat="1" ht="56.25" hidden="1" x14ac:dyDescent="0.3">
      <c r="A183" s="96" t="s">
        <v>149</v>
      </c>
      <c r="B183" s="98" t="s">
        <v>289</v>
      </c>
      <c r="C183" s="67" t="s">
        <v>4</v>
      </c>
      <c r="D183" s="33">
        <v>0</v>
      </c>
      <c r="E183" s="33">
        <v>0</v>
      </c>
      <c r="F183" s="33">
        <v>1968924</v>
      </c>
      <c r="G183" s="33">
        <v>1055672</v>
      </c>
      <c r="H183" s="33">
        <v>0</v>
      </c>
      <c r="I183" s="33">
        <v>0</v>
      </c>
      <c r="J183" s="33">
        <v>0</v>
      </c>
      <c r="K183" s="33">
        <v>0</v>
      </c>
      <c r="L183" s="31">
        <f t="shared" ref="L183:L188" si="182">SUM(M183:O183)</f>
        <v>1968924</v>
      </c>
      <c r="M183" s="31">
        <v>0</v>
      </c>
      <c r="N183" s="31">
        <v>0</v>
      </c>
      <c r="O183" s="31">
        <v>1968924</v>
      </c>
      <c r="P183" s="32">
        <f t="shared" si="138"/>
        <v>1906975.67</v>
      </c>
      <c r="Q183" s="31">
        <v>0</v>
      </c>
      <c r="R183" s="31">
        <v>0</v>
      </c>
      <c r="S183" s="31">
        <f t="shared" si="178"/>
        <v>1906975.67</v>
      </c>
      <c r="T183" s="32">
        <f t="shared" ref="T183:T192" si="183">U183+W183</f>
        <v>1906975.67</v>
      </c>
      <c r="U183" s="32">
        <v>0</v>
      </c>
      <c r="V183" s="32">
        <v>0</v>
      </c>
      <c r="W183" s="32">
        <v>1906975.67</v>
      </c>
      <c r="X183" s="32">
        <f t="shared" si="179"/>
        <v>96.853696232053636</v>
      </c>
      <c r="Y183" s="32"/>
      <c r="Z183" s="32"/>
      <c r="AA183" s="32">
        <f t="shared" si="173"/>
        <v>96.853696232053636</v>
      </c>
      <c r="AB183" s="32"/>
      <c r="AC183" s="39"/>
    </row>
    <row r="184" spans="1:29" s="7" customFormat="1" ht="75" hidden="1" x14ac:dyDescent="0.3">
      <c r="A184" s="96" t="s">
        <v>150</v>
      </c>
      <c r="B184" s="98" t="s">
        <v>352</v>
      </c>
      <c r="C184" s="67" t="s">
        <v>4</v>
      </c>
      <c r="D184" s="31">
        <v>531428</v>
      </c>
      <c r="E184" s="33"/>
      <c r="F184" s="33">
        <v>527368</v>
      </c>
      <c r="G184" s="33"/>
      <c r="H184" s="33"/>
      <c r="I184" s="33">
        <v>0</v>
      </c>
      <c r="J184" s="33">
        <v>0</v>
      </c>
      <c r="K184" s="33">
        <v>528771</v>
      </c>
      <c r="L184" s="31">
        <f t="shared" si="182"/>
        <v>527368</v>
      </c>
      <c r="M184" s="31">
        <v>0</v>
      </c>
      <c r="N184" s="31">
        <v>0</v>
      </c>
      <c r="O184" s="31">
        <v>527368</v>
      </c>
      <c r="P184" s="32">
        <f t="shared" si="138"/>
        <v>527367.96</v>
      </c>
      <c r="Q184" s="31">
        <v>0</v>
      </c>
      <c r="R184" s="31">
        <v>0</v>
      </c>
      <c r="S184" s="31">
        <f t="shared" si="178"/>
        <v>527367.96</v>
      </c>
      <c r="T184" s="32">
        <f t="shared" si="183"/>
        <v>527367.96</v>
      </c>
      <c r="U184" s="32">
        <v>0</v>
      </c>
      <c r="V184" s="32">
        <v>0</v>
      </c>
      <c r="W184" s="32">
        <v>527367.96</v>
      </c>
      <c r="X184" s="32">
        <f t="shared" si="179"/>
        <v>99.999992415163604</v>
      </c>
      <c r="Y184" s="32"/>
      <c r="Z184" s="32"/>
      <c r="AA184" s="32">
        <f t="shared" si="173"/>
        <v>99.999992415163604</v>
      </c>
      <c r="AB184" s="32"/>
      <c r="AC184" s="39"/>
    </row>
    <row r="185" spans="1:29" s="7" customFormat="1" hidden="1" x14ac:dyDescent="0.3">
      <c r="A185" s="96" t="s">
        <v>211</v>
      </c>
      <c r="B185" s="98" t="s">
        <v>353</v>
      </c>
      <c r="C185" s="67" t="s">
        <v>4</v>
      </c>
      <c r="D185" s="31">
        <v>993394</v>
      </c>
      <c r="E185" s="33"/>
      <c r="F185" s="33">
        <f t="shared" si="175"/>
        <v>993394</v>
      </c>
      <c r="G185" s="33"/>
      <c r="H185" s="33"/>
      <c r="I185" s="33">
        <v>0</v>
      </c>
      <c r="J185" s="33">
        <v>0</v>
      </c>
      <c r="K185" s="33">
        <v>993394</v>
      </c>
      <c r="L185" s="31">
        <f t="shared" si="182"/>
        <v>993394</v>
      </c>
      <c r="M185" s="31">
        <v>0</v>
      </c>
      <c r="N185" s="31">
        <v>0</v>
      </c>
      <c r="O185" s="31">
        <v>993394</v>
      </c>
      <c r="P185" s="32">
        <f t="shared" si="138"/>
        <v>993394</v>
      </c>
      <c r="Q185" s="31">
        <v>0</v>
      </c>
      <c r="R185" s="31">
        <v>0</v>
      </c>
      <c r="S185" s="31">
        <f t="shared" si="178"/>
        <v>993394</v>
      </c>
      <c r="T185" s="32">
        <f t="shared" si="183"/>
        <v>993394</v>
      </c>
      <c r="U185" s="32">
        <v>0</v>
      </c>
      <c r="V185" s="32">
        <v>0</v>
      </c>
      <c r="W185" s="32">
        <v>993394</v>
      </c>
      <c r="X185" s="32">
        <f t="shared" si="179"/>
        <v>100</v>
      </c>
      <c r="Y185" s="32"/>
      <c r="Z185" s="32"/>
      <c r="AA185" s="32">
        <f t="shared" si="173"/>
        <v>100</v>
      </c>
      <c r="AB185" s="32"/>
      <c r="AC185" s="42"/>
    </row>
    <row r="186" spans="1:29" s="7" customFormat="1" ht="93.75" hidden="1" x14ac:dyDescent="0.3">
      <c r="A186" s="96" t="s">
        <v>350</v>
      </c>
      <c r="B186" s="98" t="s">
        <v>354</v>
      </c>
      <c r="C186" s="67" t="s">
        <v>3</v>
      </c>
      <c r="D186" s="33">
        <v>77000</v>
      </c>
      <c r="E186" s="33"/>
      <c r="F186" s="33">
        <f t="shared" si="175"/>
        <v>77000</v>
      </c>
      <c r="G186" s="33"/>
      <c r="H186" s="33"/>
      <c r="I186" s="33">
        <v>0</v>
      </c>
      <c r="J186" s="33">
        <v>0</v>
      </c>
      <c r="K186" s="33">
        <v>77000</v>
      </c>
      <c r="L186" s="31">
        <f t="shared" si="182"/>
        <v>77000</v>
      </c>
      <c r="M186" s="31">
        <v>0</v>
      </c>
      <c r="N186" s="31">
        <v>0</v>
      </c>
      <c r="O186" s="31">
        <v>77000</v>
      </c>
      <c r="P186" s="32">
        <f t="shared" si="138"/>
        <v>77000</v>
      </c>
      <c r="Q186" s="31">
        <v>0</v>
      </c>
      <c r="R186" s="31">
        <v>0</v>
      </c>
      <c r="S186" s="31">
        <f t="shared" si="178"/>
        <v>77000</v>
      </c>
      <c r="T186" s="32">
        <f t="shared" si="183"/>
        <v>77000</v>
      </c>
      <c r="U186" s="32">
        <v>0</v>
      </c>
      <c r="V186" s="32">
        <v>0</v>
      </c>
      <c r="W186" s="32">
        <v>77000</v>
      </c>
      <c r="X186" s="32">
        <f t="shared" si="179"/>
        <v>100</v>
      </c>
      <c r="Y186" s="32"/>
      <c r="Z186" s="32"/>
      <c r="AA186" s="32">
        <f t="shared" si="173"/>
        <v>100</v>
      </c>
      <c r="AB186" s="32"/>
      <c r="AC186" s="39"/>
    </row>
    <row r="187" spans="1:29" s="7" customFormat="1" ht="37.5" hidden="1" x14ac:dyDescent="0.3">
      <c r="A187" s="96" t="s">
        <v>351</v>
      </c>
      <c r="B187" s="98" t="s">
        <v>290</v>
      </c>
      <c r="C187" s="67" t="s">
        <v>4</v>
      </c>
      <c r="D187" s="33">
        <v>0</v>
      </c>
      <c r="E187" s="33">
        <v>0</v>
      </c>
      <c r="F187" s="33">
        <v>99999</v>
      </c>
      <c r="G187" s="33">
        <v>127890</v>
      </c>
      <c r="H187" s="33">
        <v>0</v>
      </c>
      <c r="I187" s="33">
        <v>0</v>
      </c>
      <c r="J187" s="33">
        <v>0</v>
      </c>
      <c r="K187" s="33">
        <v>0</v>
      </c>
      <c r="L187" s="31">
        <f t="shared" si="182"/>
        <v>99999</v>
      </c>
      <c r="M187" s="31">
        <v>0</v>
      </c>
      <c r="N187" s="31">
        <v>0</v>
      </c>
      <c r="O187" s="31">
        <v>99999</v>
      </c>
      <c r="P187" s="32">
        <f t="shared" si="138"/>
        <v>99999</v>
      </c>
      <c r="Q187" s="31">
        <v>0</v>
      </c>
      <c r="R187" s="31">
        <v>0</v>
      </c>
      <c r="S187" s="31">
        <f t="shared" si="178"/>
        <v>99999</v>
      </c>
      <c r="T187" s="32">
        <f t="shared" si="183"/>
        <v>99999</v>
      </c>
      <c r="U187" s="32">
        <v>0</v>
      </c>
      <c r="V187" s="32">
        <v>0</v>
      </c>
      <c r="W187" s="32">
        <v>99999</v>
      </c>
      <c r="X187" s="32">
        <f t="shared" si="179"/>
        <v>100</v>
      </c>
      <c r="Y187" s="32"/>
      <c r="Z187" s="32"/>
      <c r="AA187" s="32">
        <f t="shared" si="173"/>
        <v>100</v>
      </c>
      <c r="AB187" s="32"/>
      <c r="AC187" s="39"/>
    </row>
    <row r="188" spans="1:29" s="7" customFormat="1" ht="56.25" hidden="1" x14ac:dyDescent="0.3">
      <c r="A188" s="96" t="s">
        <v>427</v>
      </c>
      <c r="B188" s="98" t="s">
        <v>428</v>
      </c>
      <c r="C188" s="67" t="s">
        <v>4</v>
      </c>
      <c r="D188" s="33"/>
      <c r="E188" s="33"/>
      <c r="F188" s="33">
        <v>81186</v>
      </c>
      <c r="G188" s="33"/>
      <c r="H188" s="33"/>
      <c r="I188" s="33"/>
      <c r="J188" s="33"/>
      <c r="K188" s="33"/>
      <c r="L188" s="31">
        <f t="shared" si="182"/>
        <v>81186</v>
      </c>
      <c r="M188" s="31">
        <v>0</v>
      </c>
      <c r="N188" s="31">
        <v>0</v>
      </c>
      <c r="O188" s="31">
        <v>81186</v>
      </c>
      <c r="P188" s="32">
        <f t="shared" si="138"/>
        <v>81186</v>
      </c>
      <c r="Q188" s="31">
        <v>0</v>
      </c>
      <c r="R188" s="31">
        <v>0</v>
      </c>
      <c r="S188" s="31">
        <f t="shared" si="178"/>
        <v>81186</v>
      </c>
      <c r="T188" s="32">
        <f t="shared" si="183"/>
        <v>81186</v>
      </c>
      <c r="U188" s="32">
        <v>0</v>
      </c>
      <c r="V188" s="32">
        <v>0</v>
      </c>
      <c r="W188" s="32">
        <v>81186</v>
      </c>
      <c r="X188" s="32">
        <f t="shared" si="179"/>
        <v>100</v>
      </c>
      <c r="Y188" s="32"/>
      <c r="Z188" s="32"/>
      <c r="AA188" s="32">
        <f t="shared" si="173"/>
        <v>100</v>
      </c>
      <c r="AB188" s="32"/>
      <c r="AC188" s="39"/>
    </row>
    <row r="189" spans="1:29" s="8" customFormat="1" ht="75" x14ac:dyDescent="0.3">
      <c r="A189" s="1" t="s">
        <v>151</v>
      </c>
      <c r="B189" s="94" t="s">
        <v>142</v>
      </c>
      <c r="C189" s="68"/>
      <c r="D189" s="3">
        <f>SUM(D190:D192)</f>
        <v>52500</v>
      </c>
      <c r="E189" s="3">
        <f t="shared" ref="E189:W189" si="184">SUM(E190:E192)</f>
        <v>672500</v>
      </c>
      <c r="F189" s="3">
        <f>F190+F191+F192</f>
        <v>857500</v>
      </c>
      <c r="G189" s="3">
        <f t="shared" ref="G189:K189" si="185">G190+G191+G192</f>
        <v>132500</v>
      </c>
      <c r="H189" s="3">
        <f t="shared" si="185"/>
        <v>142500</v>
      </c>
      <c r="I189" s="3">
        <f t="shared" si="185"/>
        <v>0</v>
      </c>
      <c r="J189" s="3">
        <f t="shared" si="185"/>
        <v>0</v>
      </c>
      <c r="K189" s="3">
        <f t="shared" si="185"/>
        <v>725000</v>
      </c>
      <c r="L189" s="3">
        <f>SUM(L190:L192)</f>
        <v>1000000</v>
      </c>
      <c r="M189" s="3">
        <f>SUM(M190:M192)</f>
        <v>0</v>
      </c>
      <c r="N189" s="3">
        <f>SUM(N190:N192)</f>
        <v>0</v>
      </c>
      <c r="O189" s="3">
        <f>SUM(O190:O192)</f>
        <v>1000000</v>
      </c>
      <c r="P189" s="3">
        <f t="shared" si="184"/>
        <v>499160</v>
      </c>
      <c r="Q189" s="3">
        <f t="shared" si="184"/>
        <v>0</v>
      </c>
      <c r="R189" s="3">
        <f t="shared" si="184"/>
        <v>0</v>
      </c>
      <c r="S189" s="3">
        <f t="shared" si="184"/>
        <v>499160</v>
      </c>
      <c r="T189" s="3">
        <f t="shared" si="184"/>
        <v>649160</v>
      </c>
      <c r="U189" s="3">
        <f t="shared" si="184"/>
        <v>0</v>
      </c>
      <c r="V189" s="3">
        <f t="shared" si="184"/>
        <v>0</v>
      </c>
      <c r="W189" s="3">
        <f t="shared" si="184"/>
        <v>499160</v>
      </c>
      <c r="X189" s="2">
        <f t="shared" si="179"/>
        <v>64.915999999999997</v>
      </c>
      <c r="Y189" s="2"/>
      <c r="Z189" s="2"/>
      <c r="AA189" s="2">
        <f t="shared" si="173"/>
        <v>49.915999999999997</v>
      </c>
      <c r="AB189" s="2"/>
      <c r="AC189" s="38"/>
    </row>
    <row r="190" spans="1:29" s="7" customFormat="1" x14ac:dyDescent="0.3">
      <c r="A190" s="119" t="s">
        <v>152</v>
      </c>
      <c r="B190" s="132" t="s">
        <v>291</v>
      </c>
      <c r="C190" s="67" t="s">
        <v>7</v>
      </c>
      <c r="D190" s="33">
        <v>52500</v>
      </c>
      <c r="E190" s="33">
        <v>352500</v>
      </c>
      <c r="F190" s="33">
        <v>537500</v>
      </c>
      <c r="G190" s="33">
        <v>132500</v>
      </c>
      <c r="H190" s="33">
        <v>142500</v>
      </c>
      <c r="I190" s="33">
        <v>0</v>
      </c>
      <c r="J190" s="33">
        <v>0</v>
      </c>
      <c r="K190" s="33">
        <v>405000</v>
      </c>
      <c r="L190" s="31">
        <f>M190+O190</f>
        <v>680000</v>
      </c>
      <c r="M190" s="31">
        <v>0</v>
      </c>
      <c r="N190" s="31">
        <v>0</v>
      </c>
      <c r="O190" s="31">
        <v>680000</v>
      </c>
      <c r="P190" s="32">
        <f t="shared" si="138"/>
        <v>179160</v>
      </c>
      <c r="Q190" s="33">
        <v>0</v>
      </c>
      <c r="R190" s="33">
        <v>0</v>
      </c>
      <c r="S190" s="31">
        <f t="shared" si="178"/>
        <v>179160</v>
      </c>
      <c r="T190" s="32">
        <v>329160</v>
      </c>
      <c r="U190" s="32">
        <v>0</v>
      </c>
      <c r="V190" s="32">
        <v>0</v>
      </c>
      <c r="W190" s="32">
        <v>179160</v>
      </c>
      <c r="X190" s="32">
        <f t="shared" si="179"/>
        <v>48.405882352941177</v>
      </c>
      <c r="Y190" s="32"/>
      <c r="Z190" s="32"/>
      <c r="AA190" s="32">
        <f t="shared" si="173"/>
        <v>26.347058823529412</v>
      </c>
      <c r="AB190" s="32"/>
      <c r="AC190" s="42"/>
    </row>
    <row r="191" spans="1:29" s="7" customFormat="1" x14ac:dyDescent="0.3">
      <c r="A191" s="119"/>
      <c r="B191" s="132"/>
      <c r="C191" s="34" t="s">
        <v>29</v>
      </c>
      <c r="D191" s="31">
        <v>0</v>
      </c>
      <c r="E191" s="31">
        <v>300000</v>
      </c>
      <c r="F191" s="33">
        <f>I191+J191+K191</f>
        <v>300000</v>
      </c>
      <c r="G191" s="31">
        <v>0</v>
      </c>
      <c r="H191" s="31">
        <v>0</v>
      </c>
      <c r="I191" s="31">
        <v>0</v>
      </c>
      <c r="J191" s="31">
        <v>0</v>
      </c>
      <c r="K191" s="31">
        <v>300000</v>
      </c>
      <c r="L191" s="31">
        <f>M191+O191</f>
        <v>300000</v>
      </c>
      <c r="M191" s="31">
        <v>0</v>
      </c>
      <c r="N191" s="31">
        <v>0</v>
      </c>
      <c r="O191" s="31">
        <v>300000</v>
      </c>
      <c r="P191" s="32">
        <f t="shared" si="138"/>
        <v>300000</v>
      </c>
      <c r="Q191" s="33">
        <v>0</v>
      </c>
      <c r="R191" s="33">
        <v>0</v>
      </c>
      <c r="S191" s="31">
        <f t="shared" si="178"/>
        <v>300000</v>
      </c>
      <c r="T191" s="32">
        <f t="shared" si="183"/>
        <v>300000</v>
      </c>
      <c r="U191" s="32">
        <v>0</v>
      </c>
      <c r="V191" s="32">
        <v>0</v>
      </c>
      <c r="W191" s="32">
        <v>300000</v>
      </c>
      <c r="X191" s="32">
        <f t="shared" si="179"/>
        <v>100</v>
      </c>
      <c r="Y191" s="32"/>
      <c r="Z191" s="32"/>
      <c r="AA191" s="32">
        <f t="shared" si="173"/>
        <v>100</v>
      </c>
      <c r="AB191" s="32"/>
      <c r="AC191" s="42"/>
    </row>
    <row r="192" spans="1:29" s="7" customFormat="1" x14ac:dyDescent="0.3">
      <c r="A192" s="119"/>
      <c r="B192" s="132"/>
      <c r="C192" s="34" t="s">
        <v>8</v>
      </c>
      <c r="D192" s="31">
        <v>0</v>
      </c>
      <c r="E192" s="31">
        <v>20000</v>
      </c>
      <c r="F192" s="33">
        <f>I192+J192+K192</f>
        <v>20000</v>
      </c>
      <c r="G192" s="31">
        <v>0</v>
      </c>
      <c r="H192" s="31">
        <v>0</v>
      </c>
      <c r="I192" s="31">
        <v>0</v>
      </c>
      <c r="J192" s="31">
        <v>0</v>
      </c>
      <c r="K192" s="31">
        <v>20000</v>
      </c>
      <c r="L192" s="31">
        <f>M192+O192</f>
        <v>20000</v>
      </c>
      <c r="M192" s="31">
        <v>0</v>
      </c>
      <c r="N192" s="31">
        <v>0</v>
      </c>
      <c r="O192" s="31">
        <v>20000</v>
      </c>
      <c r="P192" s="32">
        <f t="shared" si="138"/>
        <v>20000</v>
      </c>
      <c r="Q192" s="33">
        <v>0</v>
      </c>
      <c r="R192" s="33">
        <v>0</v>
      </c>
      <c r="S192" s="31">
        <f t="shared" si="178"/>
        <v>20000</v>
      </c>
      <c r="T192" s="32">
        <f t="shared" si="183"/>
        <v>20000</v>
      </c>
      <c r="U192" s="32">
        <v>0</v>
      </c>
      <c r="V192" s="32">
        <v>0</v>
      </c>
      <c r="W192" s="32">
        <v>20000</v>
      </c>
      <c r="X192" s="32">
        <f t="shared" si="179"/>
        <v>100</v>
      </c>
      <c r="Y192" s="32"/>
      <c r="Z192" s="32"/>
      <c r="AA192" s="32">
        <f t="shared" si="173"/>
        <v>100</v>
      </c>
      <c r="AB192" s="32"/>
      <c r="AC192" s="42"/>
    </row>
    <row r="193" spans="1:29" s="7" customFormat="1" ht="67.5" customHeight="1" x14ac:dyDescent="0.3">
      <c r="A193" s="1" t="s">
        <v>153</v>
      </c>
      <c r="B193" s="116" t="s">
        <v>40</v>
      </c>
      <c r="C193" s="116"/>
      <c r="D193" s="3">
        <f>SUM(D194:D197)</f>
        <v>320000</v>
      </c>
      <c r="E193" s="3">
        <f t="shared" ref="E193:W193" si="186">SUM(E194:E197)</f>
        <v>420000</v>
      </c>
      <c r="F193" s="3">
        <f t="shared" si="186"/>
        <v>870165</v>
      </c>
      <c r="G193" s="3">
        <f t="shared" si="186"/>
        <v>30000</v>
      </c>
      <c r="H193" s="3">
        <f t="shared" si="186"/>
        <v>230000</v>
      </c>
      <c r="I193" s="3">
        <f t="shared" si="186"/>
        <v>0</v>
      </c>
      <c r="J193" s="3">
        <f t="shared" si="186"/>
        <v>0</v>
      </c>
      <c r="K193" s="3">
        <f t="shared" si="186"/>
        <v>740000</v>
      </c>
      <c r="L193" s="3">
        <f>SUM(L194:L197)</f>
        <v>1000000</v>
      </c>
      <c r="M193" s="3">
        <f>SUM(M194:M197)</f>
        <v>0</v>
      </c>
      <c r="N193" s="3">
        <f>SUM(N194:N197)</f>
        <v>0</v>
      </c>
      <c r="O193" s="3">
        <f>SUM(O194:O197)</f>
        <v>1000000</v>
      </c>
      <c r="P193" s="3">
        <f t="shared" si="186"/>
        <v>899149.15999999992</v>
      </c>
      <c r="Q193" s="3">
        <f t="shared" si="186"/>
        <v>0</v>
      </c>
      <c r="R193" s="3">
        <f t="shared" si="186"/>
        <v>0</v>
      </c>
      <c r="S193" s="3">
        <f t="shared" si="186"/>
        <v>899149.15999999992</v>
      </c>
      <c r="T193" s="3">
        <f t="shared" si="186"/>
        <v>899149.15999999992</v>
      </c>
      <c r="U193" s="3">
        <f t="shared" si="186"/>
        <v>0</v>
      </c>
      <c r="V193" s="3">
        <f t="shared" si="186"/>
        <v>0</v>
      </c>
      <c r="W193" s="3">
        <f t="shared" si="186"/>
        <v>899149.15999999992</v>
      </c>
      <c r="X193" s="2">
        <f t="shared" si="179"/>
        <v>89.914915999999991</v>
      </c>
      <c r="Y193" s="2"/>
      <c r="Z193" s="2"/>
      <c r="AA193" s="2">
        <f t="shared" si="173"/>
        <v>89.914915999999991</v>
      </c>
      <c r="AB193" s="32"/>
      <c r="AC193" s="42"/>
    </row>
    <row r="194" spans="1:29" s="7" customFormat="1" x14ac:dyDescent="0.3">
      <c r="A194" s="119" t="s">
        <v>154</v>
      </c>
      <c r="B194" s="132" t="s">
        <v>106</v>
      </c>
      <c r="C194" s="34" t="s">
        <v>7</v>
      </c>
      <c r="D194" s="31">
        <v>0</v>
      </c>
      <c r="E194" s="31">
        <v>150000</v>
      </c>
      <c r="F194" s="33">
        <v>280165</v>
      </c>
      <c r="G194" s="31">
        <v>30000</v>
      </c>
      <c r="H194" s="31">
        <v>180000</v>
      </c>
      <c r="I194" s="31">
        <v>0</v>
      </c>
      <c r="J194" s="31">
        <v>0</v>
      </c>
      <c r="K194" s="33">
        <v>150000</v>
      </c>
      <c r="L194" s="33">
        <f>M194+O194</f>
        <v>360000</v>
      </c>
      <c r="M194" s="33">
        <v>0</v>
      </c>
      <c r="N194" s="33">
        <v>0</v>
      </c>
      <c r="O194" s="33">
        <v>360000</v>
      </c>
      <c r="P194" s="32">
        <f t="shared" si="138"/>
        <v>270149.15999999997</v>
      </c>
      <c r="Q194" s="33">
        <v>0</v>
      </c>
      <c r="R194" s="33">
        <v>0</v>
      </c>
      <c r="S194" s="31">
        <f t="shared" si="178"/>
        <v>270149.15999999997</v>
      </c>
      <c r="T194" s="33">
        <f>SUM(U194:W194)</f>
        <v>270149.15999999997</v>
      </c>
      <c r="U194" s="33">
        <v>0</v>
      </c>
      <c r="V194" s="33">
        <v>0</v>
      </c>
      <c r="W194" s="33">
        <v>270149.15999999997</v>
      </c>
      <c r="X194" s="32">
        <f t="shared" si="179"/>
        <v>75.04143333333333</v>
      </c>
      <c r="Y194" s="32"/>
      <c r="Z194" s="32"/>
      <c r="AA194" s="32">
        <f t="shared" si="173"/>
        <v>75.04143333333333</v>
      </c>
      <c r="AB194" s="32"/>
      <c r="AC194" s="42"/>
    </row>
    <row r="195" spans="1:29" s="7" customFormat="1" x14ac:dyDescent="0.3">
      <c r="A195" s="119"/>
      <c r="B195" s="132"/>
      <c r="C195" s="34" t="s">
        <v>39</v>
      </c>
      <c r="D195" s="31">
        <v>100000</v>
      </c>
      <c r="E195" s="31">
        <v>10000</v>
      </c>
      <c r="F195" s="33">
        <v>110000</v>
      </c>
      <c r="G195" s="31">
        <v>0</v>
      </c>
      <c r="H195" s="31">
        <v>0</v>
      </c>
      <c r="I195" s="31">
        <v>0</v>
      </c>
      <c r="J195" s="31">
        <v>0</v>
      </c>
      <c r="K195" s="33">
        <v>110000</v>
      </c>
      <c r="L195" s="33">
        <f>M195+O195</f>
        <v>110000</v>
      </c>
      <c r="M195" s="33">
        <v>0</v>
      </c>
      <c r="N195" s="33">
        <v>0</v>
      </c>
      <c r="O195" s="33">
        <v>110000</v>
      </c>
      <c r="P195" s="32">
        <f t="shared" si="138"/>
        <v>99000</v>
      </c>
      <c r="Q195" s="33">
        <v>0</v>
      </c>
      <c r="R195" s="33">
        <v>0</v>
      </c>
      <c r="S195" s="31">
        <f t="shared" si="178"/>
        <v>99000</v>
      </c>
      <c r="T195" s="33">
        <f t="shared" ref="T195:T197" si="187">SUM(U195:W195)</f>
        <v>99000</v>
      </c>
      <c r="U195" s="33">
        <v>0</v>
      </c>
      <c r="V195" s="33">
        <v>0</v>
      </c>
      <c r="W195" s="33">
        <v>99000</v>
      </c>
      <c r="X195" s="32">
        <f t="shared" si="179"/>
        <v>90</v>
      </c>
      <c r="Y195" s="32"/>
      <c r="Z195" s="32"/>
      <c r="AA195" s="32">
        <f t="shared" si="173"/>
        <v>90</v>
      </c>
      <c r="AB195" s="32"/>
      <c r="AC195" s="39"/>
    </row>
    <row r="196" spans="1:29" s="7" customFormat="1" x14ac:dyDescent="0.3">
      <c r="A196" s="119"/>
      <c r="B196" s="132"/>
      <c r="C196" s="34" t="s">
        <v>29</v>
      </c>
      <c r="D196" s="31">
        <v>220000</v>
      </c>
      <c r="E196" s="31">
        <v>200000</v>
      </c>
      <c r="F196" s="33">
        <v>420000</v>
      </c>
      <c r="G196" s="31">
        <v>0</v>
      </c>
      <c r="H196" s="31">
        <v>50000</v>
      </c>
      <c r="I196" s="31">
        <v>0</v>
      </c>
      <c r="J196" s="31">
        <v>0</v>
      </c>
      <c r="K196" s="33">
        <v>420000</v>
      </c>
      <c r="L196" s="33">
        <f>M196+O196</f>
        <v>470000</v>
      </c>
      <c r="M196" s="33">
        <v>0</v>
      </c>
      <c r="N196" s="33">
        <v>0</v>
      </c>
      <c r="O196" s="33">
        <v>470000</v>
      </c>
      <c r="P196" s="32">
        <f t="shared" si="138"/>
        <v>470000</v>
      </c>
      <c r="Q196" s="33">
        <v>0</v>
      </c>
      <c r="R196" s="33">
        <v>0</v>
      </c>
      <c r="S196" s="31">
        <f t="shared" si="178"/>
        <v>470000</v>
      </c>
      <c r="T196" s="33">
        <f t="shared" si="187"/>
        <v>470000</v>
      </c>
      <c r="U196" s="33">
        <v>0</v>
      </c>
      <c r="V196" s="33">
        <v>0</v>
      </c>
      <c r="W196" s="33">
        <v>470000</v>
      </c>
      <c r="X196" s="32">
        <f t="shared" si="179"/>
        <v>100</v>
      </c>
      <c r="Y196" s="32"/>
      <c r="Z196" s="32"/>
      <c r="AA196" s="32">
        <f t="shared" si="173"/>
        <v>100</v>
      </c>
      <c r="AB196" s="32"/>
      <c r="AC196" s="39"/>
    </row>
    <row r="197" spans="1:29" s="7" customFormat="1" x14ac:dyDescent="0.3">
      <c r="A197" s="119"/>
      <c r="B197" s="132"/>
      <c r="C197" s="34" t="s">
        <v>8</v>
      </c>
      <c r="D197" s="31">
        <v>0</v>
      </c>
      <c r="E197" s="31">
        <v>60000</v>
      </c>
      <c r="F197" s="33">
        <v>60000</v>
      </c>
      <c r="G197" s="31">
        <v>0</v>
      </c>
      <c r="H197" s="31">
        <v>0</v>
      </c>
      <c r="I197" s="31">
        <v>0</v>
      </c>
      <c r="J197" s="31">
        <v>0</v>
      </c>
      <c r="K197" s="33">
        <v>60000</v>
      </c>
      <c r="L197" s="33">
        <f>M197+O197</f>
        <v>60000</v>
      </c>
      <c r="M197" s="33">
        <v>0</v>
      </c>
      <c r="N197" s="33">
        <v>0</v>
      </c>
      <c r="O197" s="33">
        <v>60000</v>
      </c>
      <c r="P197" s="32">
        <f t="shared" si="138"/>
        <v>60000</v>
      </c>
      <c r="Q197" s="33">
        <v>0</v>
      </c>
      <c r="R197" s="33">
        <v>0</v>
      </c>
      <c r="S197" s="31">
        <f t="shared" si="178"/>
        <v>60000</v>
      </c>
      <c r="T197" s="33">
        <f t="shared" si="187"/>
        <v>60000</v>
      </c>
      <c r="U197" s="33">
        <v>0</v>
      </c>
      <c r="V197" s="33">
        <v>0</v>
      </c>
      <c r="W197" s="33">
        <v>60000</v>
      </c>
      <c r="X197" s="32">
        <f t="shared" si="179"/>
        <v>100</v>
      </c>
      <c r="Y197" s="32"/>
      <c r="Z197" s="32"/>
      <c r="AA197" s="32">
        <f t="shared" si="173"/>
        <v>100</v>
      </c>
      <c r="AB197" s="32"/>
      <c r="AC197" s="42"/>
    </row>
    <row r="198" spans="1:29" s="7" customFormat="1" ht="70.5" customHeight="1" x14ac:dyDescent="0.3">
      <c r="A198" s="1" t="s">
        <v>155</v>
      </c>
      <c r="B198" s="116" t="s">
        <v>41</v>
      </c>
      <c r="C198" s="116"/>
      <c r="D198" s="3">
        <f>D199+D201</f>
        <v>2897270</v>
      </c>
      <c r="E198" s="3">
        <f t="shared" ref="E198:W198" si="188">E199+E201</f>
        <v>5525210</v>
      </c>
      <c r="F198" s="3">
        <f>F199+F201</f>
        <v>14266325</v>
      </c>
      <c r="G198" s="3">
        <f t="shared" ref="G198:K198" si="189">G199+G201</f>
        <v>3289309</v>
      </c>
      <c r="H198" s="3">
        <f t="shared" si="189"/>
        <v>2238370</v>
      </c>
      <c r="I198" s="3">
        <f t="shared" si="189"/>
        <v>110000</v>
      </c>
      <c r="J198" s="3">
        <f t="shared" si="189"/>
        <v>0</v>
      </c>
      <c r="K198" s="3">
        <f t="shared" si="189"/>
        <v>8655182</v>
      </c>
      <c r="L198" s="3">
        <f>L199+L201</f>
        <v>21326111</v>
      </c>
      <c r="M198" s="3">
        <f>M199+M201</f>
        <v>110000</v>
      </c>
      <c r="N198" s="3">
        <f>N199+N201</f>
        <v>0</v>
      </c>
      <c r="O198" s="3">
        <f>O199+O201</f>
        <v>21216111</v>
      </c>
      <c r="P198" s="3">
        <f t="shared" si="188"/>
        <v>17615140.810000002</v>
      </c>
      <c r="Q198" s="3">
        <f t="shared" si="188"/>
        <v>110000</v>
      </c>
      <c r="R198" s="3">
        <f t="shared" si="188"/>
        <v>0</v>
      </c>
      <c r="S198" s="3">
        <f t="shared" si="188"/>
        <v>17505140.810000002</v>
      </c>
      <c r="T198" s="3">
        <f t="shared" si="188"/>
        <v>17615140.810000002</v>
      </c>
      <c r="U198" s="3">
        <f t="shared" si="188"/>
        <v>110000</v>
      </c>
      <c r="V198" s="3">
        <f t="shared" si="188"/>
        <v>0</v>
      </c>
      <c r="W198" s="3">
        <f t="shared" si="188"/>
        <v>17505140.810000002</v>
      </c>
      <c r="X198" s="3">
        <f t="shared" si="179"/>
        <v>82.598936158589837</v>
      </c>
      <c r="Y198" s="2">
        <f>U198/M198*100</f>
        <v>100</v>
      </c>
      <c r="Z198" s="2"/>
      <c r="AA198" s="3">
        <f t="shared" si="173"/>
        <v>82.508716182716057</v>
      </c>
      <c r="AB198" s="2">
        <f t="shared" si="125"/>
        <v>100</v>
      </c>
      <c r="AC198" s="39"/>
    </row>
    <row r="199" spans="1:29" s="7" customFormat="1" ht="93.75" hidden="1" x14ac:dyDescent="0.3">
      <c r="A199" s="1" t="s">
        <v>156</v>
      </c>
      <c r="B199" s="94" t="s">
        <v>101</v>
      </c>
      <c r="C199" s="94"/>
      <c r="D199" s="3">
        <f>D200</f>
        <v>60000</v>
      </c>
      <c r="E199" s="3">
        <f t="shared" ref="E199:W199" si="190">E200</f>
        <v>221000</v>
      </c>
      <c r="F199" s="3">
        <f t="shared" si="190"/>
        <v>495417</v>
      </c>
      <c r="G199" s="3">
        <f t="shared" si="190"/>
        <v>0</v>
      </c>
      <c r="H199" s="3">
        <f t="shared" si="190"/>
        <v>0</v>
      </c>
      <c r="I199" s="3">
        <f t="shared" si="190"/>
        <v>0</v>
      </c>
      <c r="J199" s="3">
        <f t="shared" si="190"/>
        <v>0</v>
      </c>
      <c r="K199" s="3">
        <f t="shared" si="190"/>
        <v>291112</v>
      </c>
      <c r="L199" s="3">
        <f>L200</f>
        <v>1567502</v>
      </c>
      <c r="M199" s="3">
        <f>M200</f>
        <v>0</v>
      </c>
      <c r="N199" s="3">
        <f>N200</f>
        <v>0</v>
      </c>
      <c r="O199" s="3">
        <f>O200</f>
        <v>1567502</v>
      </c>
      <c r="P199" s="3">
        <f t="shared" si="190"/>
        <v>455716.92</v>
      </c>
      <c r="Q199" s="3">
        <f t="shared" si="190"/>
        <v>0</v>
      </c>
      <c r="R199" s="3">
        <f t="shared" si="190"/>
        <v>0</v>
      </c>
      <c r="S199" s="3">
        <f t="shared" si="190"/>
        <v>455716.92</v>
      </c>
      <c r="T199" s="3">
        <f t="shared" si="190"/>
        <v>455716.92</v>
      </c>
      <c r="U199" s="3">
        <f t="shared" si="190"/>
        <v>0</v>
      </c>
      <c r="V199" s="3">
        <f t="shared" si="190"/>
        <v>0</v>
      </c>
      <c r="W199" s="3">
        <f t="shared" si="190"/>
        <v>455716.92</v>
      </c>
      <c r="X199" s="3">
        <f t="shared" si="179"/>
        <v>29.072812666267726</v>
      </c>
      <c r="Y199" s="3"/>
      <c r="Z199" s="3"/>
      <c r="AA199" s="3">
        <f t="shared" si="173"/>
        <v>29.072812666267726</v>
      </c>
      <c r="AB199" s="2"/>
      <c r="AC199" s="39"/>
    </row>
    <row r="200" spans="1:29" s="7" customFormat="1" ht="75" hidden="1" x14ac:dyDescent="0.3">
      <c r="A200" s="96" t="s">
        <v>157</v>
      </c>
      <c r="B200" s="83" t="s">
        <v>292</v>
      </c>
      <c r="C200" s="34" t="s">
        <v>39</v>
      </c>
      <c r="D200" s="31">
        <v>60000</v>
      </c>
      <c r="E200" s="31">
        <v>221000</v>
      </c>
      <c r="F200" s="33">
        <v>495417</v>
      </c>
      <c r="G200" s="31">
        <v>0</v>
      </c>
      <c r="H200" s="31">
        <v>0</v>
      </c>
      <c r="I200" s="31">
        <v>0</v>
      </c>
      <c r="J200" s="31">
        <v>0</v>
      </c>
      <c r="K200" s="31">
        <v>291112</v>
      </c>
      <c r="L200" s="31">
        <f>M200+O200</f>
        <v>1567502</v>
      </c>
      <c r="M200" s="31">
        <v>0</v>
      </c>
      <c r="N200" s="31">
        <v>0</v>
      </c>
      <c r="O200" s="31">
        <v>1567502</v>
      </c>
      <c r="P200" s="32">
        <f t="shared" si="138"/>
        <v>455716.92</v>
      </c>
      <c r="Q200" s="33">
        <v>0</v>
      </c>
      <c r="R200" s="33">
        <v>0</v>
      </c>
      <c r="S200" s="31">
        <f t="shared" si="178"/>
        <v>455716.92</v>
      </c>
      <c r="T200" s="32">
        <f>U200+W200</f>
        <v>455716.92</v>
      </c>
      <c r="U200" s="32">
        <v>0</v>
      </c>
      <c r="V200" s="32">
        <v>0</v>
      </c>
      <c r="W200" s="32">
        <v>455716.92</v>
      </c>
      <c r="X200" s="33">
        <f t="shared" si="179"/>
        <v>29.072812666267726</v>
      </c>
      <c r="Y200" s="33"/>
      <c r="Z200" s="33"/>
      <c r="AA200" s="33">
        <f t="shared" si="173"/>
        <v>29.072812666267726</v>
      </c>
      <c r="AB200" s="32"/>
      <c r="AC200" s="42"/>
    </row>
    <row r="201" spans="1:29" s="8" customFormat="1" ht="56.25" x14ac:dyDescent="0.3">
      <c r="A201" s="1" t="s">
        <v>158</v>
      </c>
      <c r="B201" s="71" t="s">
        <v>102</v>
      </c>
      <c r="C201" s="17"/>
      <c r="D201" s="30">
        <f>SUM(D202:D208)</f>
        <v>2837270</v>
      </c>
      <c r="E201" s="30">
        <f t="shared" ref="E201" si="191">SUM(E202:E208)</f>
        <v>5304210</v>
      </c>
      <c r="F201" s="30">
        <f t="shared" ref="F201:K201" si="192">SUM(F202:F209)</f>
        <v>13770908</v>
      </c>
      <c r="G201" s="30">
        <f t="shared" si="192"/>
        <v>3289309</v>
      </c>
      <c r="H201" s="30">
        <f t="shared" si="192"/>
        <v>2238370</v>
      </c>
      <c r="I201" s="30">
        <f t="shared" si="192"/>
        <v>110000</v>
      </c>
      <c r="J201" s="30">
        <f t="shared" si="192"/>
        <v>0</v>
      </c>
      <c r="K201" s="30">
        <f t="shared" si="192"/>
        <v>8364070</v>
      </c>
      <c r="L201" s="30">
        <f>SUM(L202:L209)</f>
        <v>19758609</v>
      </c>
      <c r="M201" s="30">
        <f>SUM(M202:M209)</f>
        <v>110000</v>
      </c>
      <c r="N201" s="30">
        <f>SUM(N202:N209)</f>
        <v>0</v>
      </c>
      <c r="O201" s="30">
        <f>SUM(O202:O209)</f>
        <v>19648609</v>
      </c>
      <c r="P201" s="30">
        <f t="shared" ref="P201:W201" si="193">SUM(P202:P209)</f>
        <v>17159423.890000001</v>
      </c>
      <c r="Q201" s="30">
        <f t="shared" si="193"/>
        <v>110000</v>
      </c>
      <c r="R201" s="30">
        <f t="shared" si="193"/>
        <v>0</v>
      </c>
      <c r="S201" s="30">
        <f t="shared" si="193"/>
        <v>17049423.890000001</v>
      </c>
      <c r="T201" s="30">
        <f t="shared" si="193"/>
        <v>17159423.890000001</v>
      </c>
      <c r="U201" s="30">
        <f t="shared" si="193"/>
        <v>110000</v>
      </c>
      <c r="V201" s="30">
        <f t="shared" si="193"/>
        <v>0</v>
      </c>
      <c r="W201" s="30">
        <f t="shared" si="193"/>
        <v>17049423.890000001</v>
      </c>
      <c r="X201" s="3">
        <f t="shared" si="179"/>
        <v>86.845303178983912</v>
      </c>
      <c r="Y201" s="2">
        <f>U201/M201*100</f>
        <v>100</v>
      </c>
      <c r="Z201" s="2"/>
      <c r="AA201" s="3">
        <f t="shared" si="173"/>
        <v>86.771658441572129</v>
      </c>
      <c r="AB201" s="2">
        <f t="shared" si="125"/>
        <v>100</v>
      </c>
      <c r="AC201" s="38"/>
    </row>
    <row r="202" spans="1:29" s="7" customFormat="1" x14ac:dyDescent="0.3">
      <c r="A202" s="119" t="s">
        <v>159</v>
      </c>
      <c r="B202" s="132" t="s">
        <v>293</v>
      </c>
      <c r="C202" s="34" t="s">
        <v>3</v>
      </c>
      <c r="D202" s="31">
        <v>9400</v>
      </c>
      <c r="E202" s="31">
        <v>14000</v>
      </c>
      <c r="F202" s="33">
        <v>37400</v>
      </c>
      <c r="G202" s="31">
        <v>14000</v>
      </c>
      <c r="H202" s="31">
        <v>29100</v>
      </c>
      <c r="I202" s="31">
        <v>0</v>
      </c>
      <c r="J202" s="31">
        <v>0</v>
      </c>
      <c r="K202" s="31">
        <v>23400</v>
      </c>
      <c r="L202" s="31">
        <f>SUM(M202:O202)</f>
        <v>66500</v>
      </c>
      <c r="M202" s="31">
        <v>0</v>
      </c>
      <c r="N202" s="31">
        <v>0</v>
      </c>
      <c r="O202" s="31">
        <v>66500</v>
      </c>
      <c r="P202" s="32">
        <f t="shared" si="138"/>
        <v>40000</v>
      </c>
      <c r="Q202" s="33">
        <v>0</v>
      </c>
      <c r="R202" s="33">
        <v>0</v>
      </c>
      <c r="S202" s="31">
        <f t="shared" si="178"/>
        <v>40000</v>
      </c>
      <c r="T202" s="32">
        <f>U202+W202</f>
        <v>40000</v>
      </c>
      <c r="U202" s="32">
        <v>0</v>
      </c>
      <c r="V202" s="32">
        <v>0</v>
      </c>
      <c r="W202" s="32">
        <v>40000</v>
      </c>
      <c r="X202" s="33">
        <f t="shared" si="179"/>
        <v>60.150375939849624</v>
      </c>
      <c r="Y202" s="33"/>
      <c r="Z202" s="33"/>
      <c r="AA202" s="33">
        <f t="shared" si="173"/>
        <v>60.150375939849624</v>
      </c>
      <c r="AB202" s="32"/>
      <c r="AC202" s="39"/>
    </row>
    <row r="203" spans="1:29" s="7" customFormat="1" x14ac:dyDescent="0.3">
      <c r="A203" s="119"/>
      <c r="B203" s="132"/>
      <c r="C203" s="34" t="s">
        <v>39</v>
      </c>
      <c r="D203" s="31">
        <v>25210</v>
      </c>
      <c r="E203" s="31">
        <v>0</v>
      </c>
      <c r="F203" s="33">
        <v>173240</v>
      </c>
      <c r="G203" s="31">
        <v>0</v>
      </c>
      <c r="H203" s="31">
        <v>28000</v>
      </c>
      <c r="I203" s="31">
        <v>0</v>
      </c>
      <c r="J203" s="31">
        <v>0</v>
      </c>
      <c r="K203" s="31">
        <v>75630</v>
      </c>
      <c r="L203" s="31">
        <f t="shared" ref="L203:L209" si="194">SUM(M203:O203)</f>
        <v>251240</v>
      </c>
      <c r="M203" s="31">
        <v>0</v>
      </c>
      <c r="N203" s="31">
        <v>0</v>
      </c>
      <c r="O203" s="31">
        <v>251240</v>
      </c>
      <c r="P203" s="32">
        <f t="shared" si="138"/>
        <v>133349.34</v>
      </c>
      <c r="Q203" s="33">
        <v>0</v>
      </c>
      <c r="R203" s="33">
        <v>0</v>
      </c>
      <c r="S203" s="31">
        <f t="shared" si="178"/>
        <v>133349.34</v>
      </c>
      <c r="T203" s="32">
        <f>U203+W203</f>
        <v>133349.34</v>
      </c>
      <c r="U203" s="31">
        <v>0</v>
      </c>
      <c r="V203" s="31">
        <v>0</v>
      </c>
      <c r="W203" s="31">
        <v>133349.34</v>
      </c>
      <c r="X203" s="33">
        <f t="shared" si="179"/>
        <v>53.076476675688589</v>
      </c>
      <c r="Y203" s="33"/>
      <c r="Z203" s="33"/>
      <c r="AA203" s="33">
        <f t="shared" si="173"/>
        <v>53.076476675688589</v>
      </c>
      <c r="AB203" s="32"/>
      <c r="AC203" s="39"/>
    </row>
    <row r="204" spans="1:29" s="7" customFormat="1" x14ac:dyDescent="0.3">
      <c r="A204" s="119"/>
      <c r="B204" s="132"/>
      <c r="C204" s="34" t="s">
        <v>4</v>
      </c>
      <c r="D204" s="31">
        <v>50216</v>
      </c>
      <c r="E204" s="31">
        <v>91974</v>
      </c>
      <c r="F204" s="33">
        <v>218264</v>
      </c>
      <c r="G204" s="31">
        <v>67174</v>
      </c>
      <c r="H204" s="31">
        <v>77736</v>
      </c>
      <c r="I204" s="31">
        <v>0</v>
      </c>
      <c r="J204" s="31">
        <v>0</v>
      </c>
      <c r="K204" s="31">
        <v>142190</v>
      </c>
      <c r="L204" s="31">
        <f t="shared" si="194"/>
        <v>287100</v>
      </c>
      <c r="M204" s="31">
        <v>0</v>
      </c>
      <c r="N204" s="31">
        <v>0</v>
      </c>
      <c r="O204" s="31">
        <v>287100</v>
      </c>
      <c r="P204" s="32">
        <f t="shared" si="138"/>
        <v>234690.6</v>
      </c>
      <c r="Q204" s="33">
        <v>0</v>
      </c>
      <c r="R204" s="33">
        <v>0</v>
      </c>
      <c r="S204" s="31">
        <f t="shared" si="178"/>
        <v>234690.6</v>
      </c>
      <c r="T204" s="32">
        <f t="shared" ref="T204:T209" si="195">U204+W204</f>
        <v>234690.6</v>
      </c>
      <c r="U204" s="32">
        <v>0</v>
      </c>
      <c r="V204" s="32">
        <v>0</v>
      </c>
      <c r="W204" s="32">
        <v>234690.6</v>
      </c>
      <c r="X204" s="33">
        <f t="shared" si="179"/>
        <v>81.745245559038665</v>
      </c>
      <c r="Y204" s="33"/>
      <c r="Z204" s="33"/>
      <c r="AA204" s="33">
        <f t="shared" si="173"/>
        <v>81.745245559038665</v>
      </c>
      <c r="AB204" s="32"/>
      <c r="AC204" s="42"/>
    </row>
    <row r="205" spans="1:29" s="7" customFormat="1" x14ac:dyDescent="0.3">
      <c r="A205" s="119"/>
      <c r="B205" s="132"/>
      <c r="C205" s="34" t="s">
        <v>6</v>
      </c>
      <c r="D205" s="31">
        <v>18050</v>
      </c>
      <c r="E205" s="31">
        <v>27075</v>
      </c>
      <c r="F205" s="33">
        <v>73632</v>
      </c>
      <c r="G205" s="31">
        <v>27075</v>
      </c>
      <c r="H205" s="31">
        <v>47800</v>
      </c>
      <c r="I205" s="31">
        <v>0</v>
      </c>
      <c r="J205" s="31">
        <v>0</v>
      </c>
      <c r="K205" s="31">
        <v>45125</v>
      </c>
      <c r="L205" s="31">
        <f t="shared" si="194"/>
        <v>134397</v>
      </c>
      <c r="M205" s="31">
        <v>0</v>
      </c>
      <c r="N205" s="31">
        <v>0</v>
      </c>
      <c r="O205" s="31">
        <v>134397</v>
      </c>
      <c r="P205" s="32">
        <f t="shared" si="138"/>
        <v>107287.17</v>
      </c>
      <c r="Q205" s="33">
        <v>0</v>
      </c>
      <c r="R205" s="33">
        <v>0</v>
      </c>
      <c r="S205" s="31">
        <f t="shared" si="178"/>
        <v>107287.17</v>
      </c>
      <c r="T205" s="32">
        <f t="shared" si="195"/>
        <v>107287.17</v>
      </c>
      <c r="U205" s="32">
        <v>0</v>
      </c>
      <c r="V205" s="32">
        <v>0</v>
      </c>
      <c r="W205" s="32">
        <v>107287.17</v>
      </c>
      <c r="X205" s="33">
        <f t="shared" si="179"/>
        <v>79.828545280028578</v>
      </c>
      <c r="Y205" s="33"/>
      <c r="Z205" s="33"/>
      <c r="AA205" s="33">
        <f t="shared" si="173"/>
        <v>79.828545280028578</v>
      </c>
      <c r="AB205" s="32"/>
      <c r="AC205" s="42"/>
    </row>
    <row r="206" spans="1:29" s="7" customFormat="1" x14ac:dyDescent="0.3">
      <c r="A206" s="119"/>
      <c r="B206" s="132"/>
      <c r="C206" s="67" t="s">
        <v>7</v>
      </c>
      <c r="D206" s="33">
        <v>1046700</v>
      </c>
      <c r="E206" s="33">
        <v>4406000</v>
      </c>
      <c r="F206" s="33">
        <v>9967720</v>
      </c>
      <c r="G206" s="33">
        <v>2472000</v>
      </c>
      <c r="H206" s="33">
        <v>1290000</v>
      </c>
      <c r="I206" s="33">
        <v>0</v>
      </c>
      <c r="J206" s="33">
        <v>0</v>
      </c>
      <c r="K206" s="33">
        <v>5573320</v>
      </c>
      <c r="L206" s="31">
        <f t="shared" si="194"/>
        <v>14808380</v>
      </c>
      <c r="M206" s="31">
        <v>0</v>
      </c>
      <c r="N206" s="31">
        <v>0</v>
      </c>
      <c r="O206" s="31">
        <v>14808380</v>
      </c>
      <c r="P206" s="32">
        <f t="shared" si="138"/>
        <v>12836596.09</v>
      </c>
      <c r="Q206" s="33">
        <v>0</v>
      </c>
      <c r="R206" s="33">
        <v>0</v>
      </c>
      <c r="S206" s="31">
        <f t="shared" si="178"/>
        <v>12836596.09</v>
      </c>
      <c r="T206" s="32">
        <f t="shared" si="195"/>
        <v>12836596.09</v>
      </c>
      <c r="U206" s="32">
        <v>0</v>
      </c>
      <c r="V206" s="32">
        <v>0</v>
      </c>
      <c r="W206" s="32">
        <v>12836596.09</v>
      </c>
      <c r="X206" s="33">
        <f t="shared" si="179"/>
        <v>86.684675096128004</v>
      </c>
      <c r="Y206" s="33"/>
      <c r="Z206" s="33"/>
      <c r="AA206" s="33">
        <f t="shared" si="173"/>
        <v>86.684675096128004</v>
      </c>
      <c r="AB206" s="32"/>
      <c r="AC206" s="42"/>
    </row>
    <row r="207" spans="1:29" s="7" customFormat="1" x14ac:dyDescent="0.3">
      <c r="A207" s="119"/>
      <c r="B207" s="132"/>
      <c r="C207" s="34" t="s">
        <v>29</v>
      </c>
      <c r="D207" s="31">
        <v>1458262</v>
      </c>
      <c r="E207" s="31">
        <v>464463</v>
      </c>
      <c r="F207" s="33">
        <v>2405324</v>
      </c>
      <c r="G207" s="31">
        <v>453862</v>
      </c>
      <c r="H207" s="31">
        <v>552262</v>
      </c>
      <c r="I207" s="31">
        <v>0</v>
      </c>
      <c r="J207" s="31">
        <v>0</v>
      </c>
      <c r="K207" s="31">
        <v>1922725</v>
      </c>
      <c r="L207" s="31">
        <f t="shared" si="194"/>
        <v>2928849</v>
      </c>
      <c r="M207" s="31">
        <v>0</v>
      </c>
      <c r="N207" s="31">
        <v>0</v>
      </c>
      <c r="O207" s="31">
        <v>2928849</v>
      </c>
      <c r="P207" s="32">
        <f t="shared" si="138"/>
        <v>2636896.75</v>
      </c>
      <c r="Q207" s="33">
        <v>0</v>
      </c>
      <c r="R207" s="33">
        <v>0</v>
      </c>
      <c r="S207" s="31">
        <f t="shared" si="178"/>
        <v>2636896.75</v>
      </c>
      <c r="T207" s="32">
        <f t="shared" si="195"/>
        <v>2636896.75</v>
      </c>
      <c r="U207" s="32">
        <v>0</v>
      </c>
      <c r="V207" s="32">
        <v>0</v>
      </c>
      <c r="W207" s="32">
        <v>2636896.75</v>
      </c>
      <c r="X207" s="33">
        <f t="shared" si="179"/>
        <v>90.031843567217024</v>
      </c>
      <c r="Y207" s="33"/>
      <c r="Z207" s="33"/>
      <c r="AA207" s="33">
        <f t="shared" si="173"/>
        <v>90.031843567217024</v>
      </c>
      <c r="AB207" s="32"/>
      <c r="AC207" s="39"/>
    </row>
    <row r="208" spans="1:29" s="7" customFormat="1" x14ac:dyDescent="0.3">
      <c r="A208" s="119"/>
      <c r="B208" s="132"/>
      <c r="C208" s="34" t="s">
        <v>8</v>
      </c>
      <c r="D208" s="31">
        <v>229432</v>
      </c>
      <c r="E208" s="31">
        <v>300698</v>
      </c>
      <c r="F208" s="33">
        <v>785328</v>
      </c>
      <c r="G208" s="31">
        <v>255198</v>
      </c>
      <c r="H208" s="31">
        <v>213472</v>
      </c>
      <c r="I208" s="31">
        <v>0</v>
      </c>
      <c r="J208" s="31">
        <v>0</v>
      </c>
      <c r="K208" s="31">
        <v>581680</v>
      </c>
      <c r="L208" s="31">
        <f t="shared" si="194"/>
        <v>1172143</v>
      </c>
      <c r="M208" s="31">
        <v>0</v>
      </c>
      <c r="N208" s="31">
        <v>0</v>
      </c>
      <c r="O208" s="31">
        <v>1172143</v>
      </c>
      <c r="P208" s="32">
        <f t="shared" si="138"/>
        <v>1060603.94</v>
      </c>
      <c r="Q208" s="33">
        <v>0</v>
      </c>
      <c r="R208" s="33">
        <v>0</v>
      </c>
      <c r="S208" s="31">
        <f t="shared" si="178"/>
        <v>1060603.94</v>
      </c>
      <c r="T208" s="32">
        <f>U208+W208</f>
        <v>1060603.94</v>
      </c>
      <c r="U208" s="32">
        <v>0</v>
      </c>
      <c r="V208" s="32">
        <v>0</v>
      </c>
      <c r="W208" s="32">
        <v>1060603.94</v>
      </c>
      <c r="X208" s="33">
        <f t="shared" si="179"/>
        <v>90.484176418747538</v>
      </c>
      <c r="Y208" s="33"/>
      <c r="Z208" s="33"/>
      <c r="AA208" s="33">
        <f t="shared" si="173"/>
        <v>90.484176418747538</v>
      </c>
      <c r="AB208" s="32"/>
      <c r="AC208" s="39"/>
    </row>
    <row r="209" spans="1:29" s="7" customFormat="1" ht="75" hidden="1" x14ac:dyDescent="0.3">
      <c r="A209" s="96" t="s">
        <v>372</v>
      </c>
      <c r="B209" s="98" t="s">
        <v>373</v>
      </c>
      <c r="C209" s="34" t="s">
        <v>29</v>
      </c>
      <c r="D209" s="31"/>
      <c r="E209" s="31"/>
      <c r="F209" s="33">
        <f>I209+J209+K209</f>
        <v>110000</v>
      </c>
      <c r="G209" s="31"/>
      <c r="H209" s="31"/>
      <c r="I209" s="31">
        <v>110000</v>
      </c>
      <c r="J209" s="31">
        <v>0</v>
      </c>
      <c r="K209" s="31">
        <v>0</v>
      </c>
      <c r="L209" s="31">
        <f t="shared" si="194"/>
        <v>110000</v>
      </c>
      <c r="M209" s="31">
        <v>110000</v>
      </c>
      <c r="N209" s="31">
        <v>0</v>
      </c>
      <c r="O209" s="31">
        <v>0</v>
      </c>
      <c r="P209" s="32">
        <f t="shared" si="138"/>
        <v>110000</v>
      </c>
      <c r="Q209" s="33">
        <v>110000</v>
      </c>
      <c r="R209" s="33">
        <v>0</v>
      </c>
      <c r="S209" s="31">
        <f t="shared" si="178"/>
        <v>0</v>
      </c>
      <c r="T209" s="32">
        <f t="shared" si="195"/>
        <v>110000</v>
      </c>
      <c r="U209" s="32">
        <v>110000</v>
      </c>
      <c r="V209" s="32">
        <v>0</v>
      </c>
      <c r="W209" s="32">
        <v>0</v>
      </c>
      <c r="X209" s="33">
        <f t="shared" si="179"/>
        <v>100</v>
      </c>
      <c r="Y209" s="32">
        <f>U209/M209*100</f>
        <v>100</v>
      </c>
      <c r="Z209" s="32"/>
      <c r="AA209" s="32"/>
      <c r="AB209" s="32">
        <f t="shared" ref="AB209:AB241" si="196">U209/Q209*100</f>
        <v>100</v>
      </c>
      <c r="AC209" s="39"/>
    </row>
    <row r="210" spans="1:29" s="8" customFormat="1" ht="43.5" customHeight="1" x14ac:dyDescent="0.3">
      <c r="A210" s="1" t="s">
        <v>160</v>
      </c>
      <c r="B210" s="146" t="s">
        <v>51</v>
      </c>
      <c r="C210" s="146"/>
      <c r="D210" s="72">
        <f>D211</f>
        <v>0</v>
      </c>
      <c r="E210" s="72">
        <f t="shared" ref="E210:S210" si="197">E211</f>
        <v>0</v>
      </c>
      <c r="F210" s="72">
        <f t="shared" si="197"/>
        <v>398600</v>
      </c>
      <c r="G210" s="72">
        <f t="shared" si="197"/>
        <v>398600</v>
      </c>
      <c r="H210" s="72">
        <f t="shared" si="197"/>
        <v>797200</v>
      </c>
      <c r="I210" s="72">
        <f t="shared" si="197"/>
        <v>1195800</v>
      </c>
      <c r="J210" s="72">
        <f t="shared" si="197"/>
        <v>1993000</v>
      </c>
      <c r="K210" s="72">
        <f t="shared" si="197"/>
        <v>3188800</v>
      </c>
      <c r="L210" s="72">
        <f>L211</f>
        <v>696181</v>
      </c>
      <c r="M210" s="72">
        <f>M211</f>
        <v>0</v>
      </c>
      <c r="N210" s="72">
        <f>N211</f>
        <v>0</v>
      </c>
      <c r="O210" s="72">
        <f>O211</f>
        <v>696181</v>
      </c>
      <c r="P210" s="72">
        <f t="shared" si="197"/>
        <v>398540</v>
      </c>
      <c r="Q210" s="72">
        <f t="shared" si="197"/>
        <v>0</v>
      </c>
      <c r="R210" s="72">
        <f t="shared" si="197"/>
        <v>0</v>
      </c>
      <c r="S210" s="72">
        <f t="shared" si="197"/>
        <v>398540</v>
      </c>
      <c r="T210" s="30">
        <f t="shared" ref="T210:W210" si="198">SUM(T211:T211)</f>
        <v>398540</v>
      </c>
      <c r="U210" s="30">
        <f t="shared" si="198"/>
        <v>0</v>
      </c>
      <c r="V210" s="30">
        <v>0</v>
      </c>
      <c r="W210" s="30">
        <f t="shared" si="198"/>
        <v>398540</v>
      </c>
      <c r="X210" s="2">
        <f t="shared" si="179"/>
        <v>57.24660684505897</v>
      </c>
      <c r="Y210" s="2"/>
      <c r="Z210" s="2"/>
      <c r="AA210" s="2">
        <f t="shared" ref="AA210:AA229" si="199">W210/O210*100</f>
        <v>57.24660684505897</v>
      </c>
      <c r="AB210" s="2"/>
      <c r="AC210" s="38"/>
    </row>
    <row r="211" spans="1:29" s="7" customFormat="1" ht="112.5" x14ac:dyDescent="0.3">
      <c r="A211" s="96" t="s">
        <v>161</v>
      </c>
      <c r="B211" s="100" t="s">
        <v>294</v>
      </c>
      <c r="C211" s="67" t="s">
        <v>7</v>
      </c>
      <c r="D211" s="33">
        <v>0</v>
      </c>
      <c r="E211" s="33">
        <v>0</v>
      </c>
      <c r="F211" s="33">
        <v>398600</v>
      </c>
      <c r="G211" s="33">
        <f>F211+E211</f>
        <v>398600</v>
      </c>
      <c r="H211" s="33">
        <f t="shared" ref="H211" si="200">G211+F211</f>
        <v>797200</v>
      </c>
      <c r="I211" s="33">
        <f>H211+G211</f>
        <v>1195800</v>
      </c>
      <c r="J211" s="33">
        <f>I211+H211</f>
        <v>1993000</v>
      </c>
      <c r="K211" s="33">
        <f t="shared" ref="K211" si="201">J211+I211</f>
        <v>3188800</v>
      </c>
      <c r="L211" s="31">
        <f t="shared" ref="L211" si="202">M211+O211</f>
        <v>696181</v>
      </c>
      <c r="M211" s="31">
        <v>0</v>
      </c>
      <c r="N211" s="31">
        <v>0</v>
      </c>
      <c r="O211" s="31">
        <v>696181</v>
      </c>
      <c r="P211" s="32">
        <f t="shared" si="138"/>
        <v>398540</v>
      </c>
      <c r="Q211" s="33">
        <v>0</v>
      </c>
      <c r="R211" s="33">
        <v>0</v>
      </c>
      <c r="S211" s="31">
        <f t="shared" si="178"/>
        <v>398540</v>
      </c>
      <c r="T211" s="31">
        <f>U211+W211</f>
        <v>398540</v>
      </c>
      <c r="U211" s="31">
        <v>0</v>
      </c>
      <c r="V211" s="31">
        <v>0</v>
      </c>
      <c r="W211" s="31">
        <v>398540</v>
      </c>
      <c r="X211" s="32">
        <f t="shared" si="179"/>
        <v>57.24660684505897</v>
      </c>
      <c r="Y211" s="32"/>
      <c r="Z211" s="32"/>
      <c r="AA211" s="32">
        <f t="shared" si="199"/>
        <v>57.24660684505897</v>
      </c>
      <c r="AB211" s="32"/>
      <c r="AC211" s="39"/>
    </row>
    <row r="212" spans="1:29" s="7" customFormat="1" ht="88.5" customHeight="1" x14ac:dyDescent="0.3">
      <c r="A212" s="1" t="s">
        <v>162</v>
      </c>
      <c r="B212" s="146" t="s">
        <v>52</v>
      </c>
      <c r="C212" s="146"/>
      <c r="D212" s="72">
        <f>SUM(D213:D214)</f>
        <v>239900</v>
      </c>
      <c r="E212" s="72">
        <f t="shared" ref="E212:W212" si="203">SUM(E213:E214)</f>
        <v>278900</v>
      </c>
      <c r="F212" s="72">
        <f t="shared" si="203"/>
        <v>1638900</v>
      </c>
      <c r="G212" s="72">
        <f t="shared" si="203"/>
        <v>1120100</v>
      </c>
      <c r="H212" s="72">
        <f t="shared" si="203"/>
        <v>773300</v>
      </c>
      <c r="I212" s="72">
        <f t="shared" si="203"/>
        <v>0</v>
      </c>
      <c r="J212" s="72">
        <f t="shared" si="203"/>
        <v>0</v>
      </c>
      <c r="K212" s="72">
        <f t="shared" si="203"/>
        <v>518800</v>
      </c>
      <c r="L212" s="72">
        <f>SUM(L213:L214)</f>
        <v>2341590</v>
      </c>
      <c r="M212" s="72">
        <f>SUM(M213:M214)</f>
        <v>0</v>
      </c>
      <c r="N212" s="72">
        <f>SUM(N213:N214)</f>
        <v>0</v>
      </c>
      <c r="O212" s="72">
        <f>SUM(O213:O214)</f>
        <v>2341590</v>
      </c>
      <c r="P212" s="72">
        <f t="shared" si="203"/>
        <v>2037019.43</v>
      </c>
      <c r="Q212" s="72">
        <f t="shared" si="203"/>
        <v>0</v>
      </c>
      <c r="R212" s="72">
        <f t="shared" si="203"/>
        <v>0</v>
      </c>
      <c r="S212" s="72">
        <f t="shared" si="203"/>
        <v>2037019.43</v>
      </c>
      <c r="T212" s="72">
        <f t="shared" si="203"/>
        <v>2037019.43</v>
      </c>
      <c r="U212" s="72">
        <f t="shared" si="203"/>
        <v>0</v>
      </c>
      <c r="V212" s="72">
        <f t="shared" si="203"/>
        <v>0</v>
      </c>
      <c r="W212" s="72">
        <f t="shared" si="203"/>
        <v>2037019.43</v>
      </c>
      <c r="X212" s="2">
        <f t="shared" ref="X212:X235" si="204">T212/L212*100</f>
        <v>86.993001763758812</v>
      </c>
      <c r="Y212" s="2"/>
      <c r="Z212" s="2"/>
      <c r="AA212" s="2">
        <f t="shared" si="199"/>
        <v>86.993001763758812</v>
      </c>
      <c r="AB212" s="2"/>
      <c r="AC212" s="39"/>
    </row>
    <row r="213" spans="1:29" s="7" customFormat="1" x14ac:dyDescent="0.3">
      <c r="A213" s="119" t="s">
        <v>27</v>
      </c>
      <c r="B213" s="144" t="s">
        <v>295</v>
      </c>
      <c r="C213" s="34" t="s">
        <v>39</v>
      </c>
      <c r="D213" s="31">
        <v>0</v>
      </c>
      <c r="E213" s="31">
        <v>0</v>
      </c>
      <c r="F213" s="33">
        <v>1000000</v>
      </c>
      <c r="G213" s="31">
        <v>1000000</v>
      </c>
      <c r="H213" s="31">
        <v>0</v>
      </c>
      <c r="I213" s="31">
        <v>0</v>
      </c>
      <c r="J213" s="31">
        <v>0</v>
      </c>
      <c r="K213" s="33">
        <f t="shared" ref="K213" si="205">J213+I213</f>
        <v>0</v>
      </c>
      <c r="L213" s="31">
        <f>M213+O213</f>
        <v>1000000</v>
      </c>
      <c r="M213" s="31">
        <v>0</v>
      </c>
      <c r="N213" s="31">
        <v>0</v>
      </c>
      <c r="O213" s="31">
        <v>1000000</v>
      </c>
      <c r="P213" s="32">
        <f t="shared" si="138"/>
        <v>950000</v>
      </c>
      <c r="Q213" s="33">
        <v>0</v>
      </c>
      <c r="R213" s="33">
        <v>0</v>
      </c>
      <c r="S213" s="31">
        <f t="shared" si="178"/>
        <v>950000</v>
      </c>
      <c r="T213" s="31">
        <f>U213+W213</f>
        <v>950000</v>
      </c>
      <c r="U213" s="31">
        <v>0</v>
      </c>
      <c r="V213" s="31">
        <v>0</v>
      </c>
      <c r="W213" s="31">
        <v>950000</v>
      </c>
      <c r="X213" s="32">
        <f t="shared" si="204"/>
        <v>95</v>
      </c>
      <c r="Y213" s="32"/>
      <c r="Z213" s="32"/>
      <c r="AA213" s="32">
        <f t="shared" si="199"/>
        <v>95</v>
      </c>
      <c r="AB213" s="32"/>
      <c r="AC213" s="39"/>
    </row>
    <row r="214" spans="1:29" s="7" customFormat="1" x14ac:dyDescent="0.3">
      <c r="A214" s="119"/>
      <c r="B214" s="144"/>
      <c r="C214" s="34" t="s">
        <v>7</v>
      </c>
      <c r="D214" s="31">
        <v>239900</v>
      </c>
      <c r="E214" s="31">
        <v>278900</v>
      </c>
      <c r="F214" s="33">
        <v>638900</v>
      </c>
      <c r="G214" s="31">
        <v>120100</v>
      </c>
      <c r="H214" s="31">
        <v>773300</v>
      </c>
      <c r="I214" s="31">
        <v>0</v>
      </c>
      <c r="J214" s="31">
        <v>0</v>
      </c>
      <c r="K214" s="33">
        <v>518800</v>
      </c>
      <c r="L214" s="31">
        <f>M214+O214</f>
        <v>1341590</v>
      </c>
      <c r="M214" s="31">
        <v>0</v>
      </c>
      <c r="N214" s="31">
        <v>0</v>
      </c>
      <c r="O214" s="31">
        <v>1341590</v>
      </c>
      <c r="P214" s="32">
        <f t="shared" si="138"/>
        <v>1087019.43</v>
      </c>
      <c r="Q214" s="33">
        <v>0</v>
      </c>
      <c r="R214" s="33">
        <v>0</v>
      </c>
      <c r="S214" s="31">
        <f t="shared" si="178"/>
        <v>1087019.43</v>
      </c>
      <c r="T214" s="31">
        <f t="shared" ref="T214" si="206">U214+W214</f>
        <v>1087019.43</v>
      </c>
      <c r="U214" s="31">
        <v>0</v>
      </c>
      <c r="V214" s="31">
        <v>0</v>
      </c>
      <c r="W214" s="31">
        <v>1087019.43</v>
      </c>
      <c r="X214" s="32">
        <f t="shared" si="204"/>
        <v>81.024711722657443</v>
      </c>
      <c r="Y214" s="32"/>
      <c r="Z214" s="32"/>
      <c r="AA214" s="32">
        <f t="shared" si="199"/>
        <v>81.024711722657443</v>
      </c>
      <c r="AB214" s="32"/>
      <c r="AC214" s="39"/>
    </row>
    <row r="215" spans="1:29" s="7" customFormat="1" ht="69" hidden="1" customHeight="1" x14ac:dyDescent="0.3">
      <c r="A215" s="1" t="s">
        <v>163</v>
      </c>
      <c r="B215" s="146" t="s">
        <v>53</v>
      </c>
      <c r="C215" s="146"/>
      <c r="D215" s="72">
        <f t="shared" ref="D215:W215" si="207">D216+D221+D230+D232</f>
        <v>119254849</v>
      </c>
      <c r="E215" s="72">
        <f t="shared" si="207"/>
        <v>96802559</v>
      </c>
      <c r="F215" s="72">
        <f t="shared" si="207"/>
        <v>316552755</v>
      </c>
      <c r="G215" s="72">
        <f t="shared" si="207"/>
        <v>83840814</v>
      </c>
      <c r="H215" s="72">
        <f t="shared" si="207"/>
        <v>70050100</v>
      </c>
      <c r="I215" s="72">
        <f t="shared" si="207"/>
        <v>29215378</v>
      </c>
      <c r="J215" s="72">
        <f t="shared" si="207"/>
        <v>6121800</v>
      </c>
      <c r="K215" s="72">
        <f t="shared" si="207"/>
        <v>187217884</v>
      </c>
      <c r="L215" s="72">
        <f t="shared" si="207"/>
        <v>411843411</v>
      </c>
      <c r="M215" s="72">
        <f t="shared" si="207"/>
        <v>71398300</v>
      </c>
      <c r="N215" s="72">
        <f t="shared" si="207"/>
        <v>10054900</v>
      </c>
      <c r="O215" s="72">
        <f t="shared" si="207"/>
        <v>330390211</v>
      </c>
      <c r="P215" s="72">
        <f t="shared" si="207"/>
        <v>354387411.15000004</v>
      </c>
      <c r="Q215" s="72">
        <f t="shared" si="207"/>
        <v>55243243.600000001</v>
      </c>
      <c r="R215" s="72">
        <f t="shared" si="207"/>
        <v>8523105</v>
      </c>
      <c r="S215" s="72">
        <f t="shared" si="207"/>
        <v>290621062.55000001</v>
      </c>
      <c r="T215" s="72">
        <f t="shared" si="207"/>
        <v>352715789.22000003</v>
      </c>
      <c r="U215" s="72">
        <f t="shared" si="207"/>
        <v>53521823.690000005</v>
      </c>
      <c r="V215" s="72">
        <f t="shared" si="207"/>
        <v>8572902.9800000004</v>
      </c>
      <c r="W215" s="72">
        <f t="shared" si="207"/>
        <v>290621062.55000001</v>
      </c>
      <c r="X215" s="2">
        <f t="shared" si="204"/>
        <v>85.643178887715649</v>
      </c>
      <c r="Y215" s="2">
        <f>U215/M215*100</f>
        <v>74.962322198147575</v>
      </c>
      <c r="Z215" s="2">
        <f>V215/N215*100</f>
        <v>85.260947199872703</v>
      </c>
      <c r="AA215" s="2">
        <f t="shared" si="199"/>
        <v>87.962976163963887</v>
      </c>
      <c r="AB215" s="2">
        <f t="shared" si="196"/>
        <v>96.88392679752063</v>
      </c>
      <c r="AC215" s="39"/>
    </row>
    <row r="216" spans="1:29" s="7" customFormat="1" ht="37.5" hidden="1" x14ac:dyDescent="0.3">
      <c r="A216" s="1" t="s">
        <v>164</v>
      </c>
      <c r="B216" s="102" t="s">
        <v>103</v>
      </c>
      <c r="C216" s="102"/>
      <c r="D216" s="72">
        <f>SUM(D217:D220)</f>
        <v>89567486</v>
      </c>
      <c r="E216" s="72">
        <f t="shared" ref="E216:W216" si="208">SUM(E217:E220)</f>
        <v>73136250</v>
      </c>
      <c r="F216" s="72">
        <f>SUM(F217:F220)</f>
        <v>229974489</v>
      </c>
      <c r="G216" s="72">
        <f t="shared" ref="G216:K216" si="209">SUM(G217:G220)</f>
        <v>59987673</v>
      </c>
      <c r="H216" s="72">
        <f t="shared" si="209"/>
        <v>53379450</v>
      </c>
      <c r="I216" s="72">
        <f t="shared" si="209"/>
        <v>0</v>
      </c>
      <c r="J216" s="72">
        <f t="shared" si="209"/>
        <v>0</v>
      </c>
      <c r="K216" s="72">
        <f t="shared" si="209"/>
        <v>165339493</v>
      </c>
      <c r="L216" s="72">
        <f>SUM(L217:L220)</f>
        <v>291353011</v>
      </c>
      <c r="M216" s="72">
        <f>SUM(M217:M220)</f>
        <v>0</v>
      </c>
      <c r="N216" s="72">
        <f>SUM(N217:N220)</f>
        <v>0</v>
      </c>
      <c r="O216" s="72">
        <f>SUM(O217:O220)</f>
        <v>291353011</v>
      </c>
      <c r="P216" s="72">
        <f t="shared" si="208"/>
        <v>257586640.05000001</v>
      </c>
      <c r="Q216" s="72">
        <f t="shared" si="208"/>
        <v>0</v>
      </c>
      <c r="R216" s="72">
        <f t="shared" si="208"/>
        <v>0</v>
      </c>
      <c r="S216" s="72">
        <f t="shared" si="208"/>
        <v>257586640.05000001</v>
      </c>
      <c r="T216" s="72">
        <f t="shared" si="208"/>
        <v>257586640.05000001</v>
      </c>
      <c r="U216" s="72">
        <f t="shared" si="208"/>
        <v>0</v>
      </c>
      <c r="V216" s="72">
        <f t="shared" si="208"/>
        <v>0</v>
      </c>
      <c r="W216" s="72">
        <f t="shared" si="208"/>
        <v>257586640.05000001</v>
      </c>
      <c r="X216" s="2">
        <f t="shared" si="204"/>
        <v>88.410495284018197</v>
      </c>
      <c r="Y216" s="2"/>
      <c r="Z216" s="2"/>
      <c r="AA216" s="2">
        <f t="shared" si="199"/>
        <v>88.410495284018197</v>
      </c>
      <c r="AB216" s="2"/>
      <c r="AC216" s="39"/>
    </row>
    <row r="217" spans="1:29" s="7" customFormat="1" ht="56.25" hidden="1" x14ac:dyDescent="0.3">
      <c r="A217" s="96" t="s">
        <v>165</v>
      </c>
      <c r="B217" s="100" t="s">
        <v>72</v>
      </c>
      <c r="C217" s="34" t="s">
        <v>39</v>
      </c>
      <c r="D217" s="31">
        <v>17558356</v>
      </c>
      <c r="E217" s="31">
        <v>16999200</v>
      </c>
      <c r="F217" s="33">
        <v>54449301</v>
      </c>
      <c r="G217" s="31">
        <v>16252300</v>
      </c>
      <c r="H217" s="31">
        <v>20586600</v>
      </c>
      <c r="I217" s="31">
        <v>0</v>
      </c>
      <c r="J217" s="31">
        <v>0</v>
      </c>
      <c r="K217" s="31">
        <v>35357201</v>
      </c>
      <c r="L217" s="31">
        <f>SUM(M217:O217)</f>
        <v>73487905</v>
      </c>
      <c r="M217" s="31">
        <v>0</v>
      </c>
      <c r="N217" s="31">
        <v>0</v>
      </c>
      <c r="O217" s="31">
        <v>73487905</v>
      </c>
      <c r="P217" s="32">
        <f t="shared" ref="P217:P241" si="210">Q217+R217+S217</f>
        <v>63096803.909999996</v>
      </c>
      <c r="Q217" s="33">
        <v>0</v>
      </c>
      <c r="R217" s="33">
        <v>0</v>
      </c>
      <c r="S217" s="31">
        <f t="shared" si="178"/>
        <v>63096803.909999996</v>
      </c>
      <c r="T217" s="31">
        <f>U217+W217</f>
        <v>63096803.909999996</v>
      </c>
      <c r="U217" s="31">
        <v>0</v>
      </c>
      <c r="V217" s="31">
        <v>0</v>
      </c>
      <c r="W217" s="31">
        <v>63096803.909999996</v>
      </c>
      <c r="X217" s="32">
        <f t="shared" si="204"/>
        <v>85.860120668836586</v>
      </c>
      <c r="Y217" s="32"/>
      <c r="Z217" s="32"/>
      <c r="AA217" s="32">
        <f t="shared" si="199"/>
        <v>85.860120668836586</v>
      </c>
      <c r="AB217" s="32"/>
      <c r="AC217" s="39"/>
    </row>
    <row r="218" spans="1:29" s="7" customFormat="1" ht="37.5" hidden="1" x14ac:dyDescent="0.3">
      <c r="A218" s="96" t="s">
        <v>166</v>
      </c>
      <c r="B218" s="100" t="s">
        <v>86</v>
      </c>
      <c r="C218" s="34" t="s">
        <v>39</v>
      </c>
      <c r="D218" s="31">
        <v>55918330</v>
      </c>
      <c r="E218" s="31">
        <v>38756550</v>
      </c>
      <c r="F218" s="33">
        <v>130984880</v>
      </c>
      <c r="G218" s="31">
        <v>33737450</v>
      </c>
      <c r="H218" s="31">
        <v>31421450</v>
      </c>
      <c r="I218" s="31">
        <v>0</v>
      </c>
      <c r="J218" s="31">
        <v>0</v>
      </c>
      <c r="K218" s="31">
        <v>95935525</v>
      </c>
      <c r="L218" s="31">
        <f t="shared" ref="L218:L220" si="211">SUM(M218:O218)</f>
        <v>161373486</v>
      </c>
      <c r="M218" s="31">
        <v>0</v>
      </c>
      <c r="N218" s="31">
        <v>0</v>
      </c>
      <c r="O218" s="31">
        <v>161373486</v>
      </c>
      <c r="P218" s="32">
        <f t="shared" si="210"/>
        <v>146413172.52000001</v>
      </c>
      <c r="Q218" s="33">
        <v>0</v>
      </c>
      <c r="R218" s="33">
        <v>0</v>
      </c>
      <c r="S218" s="31">
        <f t="shared" si="178"/>
        <v>146413172.52000001</v>
      </c>
      <c r="T218" s="31">
        <f t="shared" ref="T218:T220" si="212">U218+W218</f>
        <v>146413172.52000001</v>
      </c>
      <c r="U218" s="31">
        <v>0</v>
      </c>
      <c r="V218" s="31">
        <v>0</v>
      </c>
      <c r="W218" s="31">
        <v>146413172.52000001</v>
      </c>
      <c r="X218" s="32">
        <f t="shared" si="204"/>
        <v>90.729385693508547</v>
      </c>
      <c r="Y218" s="32"/>
      <c r="Z218" s="32"/>
      <c r="AA218" s="32">
        <f t="shared" si="199"/>
        <v>90.729385693508547</v>
      </c>
      <c r="AB218" s="32"/>
      <c r="AC218" s="39"/>
    </row>
    <row r="219" spans="1:29" s="7" customFormat="1" hidden="1" x14ac:dyDescent="0.3">
      <c r="A219" s="96" t="s">
        <v>167</v>
      </c>
      <c r="B219" s="100" t="s">
        <v>296</v>
      </c>
      <c r="C219" s="34" t="s">
        <v>39</v>
      </c>
      <c r="D219" s="31">
        <v>1120000</v>
      </c>
      <c r="E219" s="31">
        <v>2100000</v>
      </c>
      <c r="F219" s="33">
        <v>5094000</v>
      </c>
      <c r="G219" s="31">
        <v>983000</v>
      </c>
      <c r="H219" s="31">
        <v>971400</v>
      </c>
      <c r="I219" s="31">
        <v>0</v>
      </c>
      <c r="J219" s="31">
        <v>0</v>
      </c>
      <c r="K219" s="31">
        <v>3220000</v>
      </c>
      <c r="L219" s="31">
        <f t="shared" si="211"/>
        <v>5738361</v>
      </c>
      <c r="M219" s="31">
        <v>0</v>
      </c>
      <c r="N219" s="31">
        <v>0</v>
      </c>
      <c r="O219" s="31">
        <v>5738361</v>
      </c>
      <c r="P219" s="32">
        <f t="shared" si="210"/>
        <v>5417637.4500000002</v>
      </c>
      <c r="Q219" s="33">
        <v>0</v>
      </c>
      <c r="R219" s="33">
        <v>0</v>
      </c>
      <c r="S219" s="31">
        <f t="shared" si="178"/>
        <v>5417637.4500000002</v>
      </c>
      <c r="T219" s="31">
        <f t="shared" si="212"/>
        <v>5417637.4500000002</v>
      </c>
      <c r="U219" s="31">
        <v>0</v>
      </c>
      <c r="V219" s="31">
        <v>0</v>
      </c>
      <c r="W219" s="31">
        <v>5417637.4500000002</v>
      </c>
      <c r="X219" s="32">
        <f t="shared" si="204"/>
        <v>94.410885791256433</v>
      </c>
      <c r="Y219" s="32"/>
      <c r="Z219" s="32"/>
      <c r="AA219" s="32">
        <f t="shared" si="199"/>
        <v>94.410885791256433</v>
      </c>
      <c r="AB219" s="32"/>
      <c r="AC219" s="39"/>
    </row>
    <row r="220" spans="1:29" s="7" customFormat="1" ht="37.5" hidden="1" x14ac:dyDescent="0.3">
      <c r="A220" s="96" t="s">
        <v>170</v>
      </c>
      <c r="B220" s="100" t="s">
        <v>297</v>
      </c>
      <c r="C220" s="34" t="s">
        <v>39</v>
      </c>
      <c r="D220" s="31">
        <v>14970800</v>
      </c>
      <c r="E220" s="31">
        <v>15280500</v>
      </c>
      <c r="F220" s="33">
        <v>39446308</v>
      </c>
      <c r="G220" s="31">
        <v>9014923</v>
      </c>
      <c r="H220" s="31">
        <v>400000</v>
      </c>
      <c r="I220" s="31">
        <v>0</v>
      </c>
      <c r="J220" s="31">
        <v>0</v>
      </c>
      <c r="K220" s="31">
        <v>30826767</v>
      </c>
      <c r="L220" s="31">
        <f t="shared" si="211"/>
        <v>50753259</v>
      </c>
      <c r="M220" s="31">
        <v>0</v>
      </c>
      <c r="N220" s="31">
        <v>0</v>
      </c>
      <c r="O220" s="31">
        <v>50753259</v>
      </c>
      <c r="P220" s="32">
        <f t="shared" si="210"/>
        <v>42659026.170000002</v>
      </c>
      <c r="Q220" s="33">
        <v>0</v>
      </c>
      <c r="R220" s="33">
        <v>0</v>
      </c>
      <c r="S220" s="31">
        <f t="shared" si="178"/>
        <v>42659026.170000002</v>
      </c>
      <c r="T220" s="31">
        <f t="shared" si="212"/>
        <v>42659026.170000002</v>
      </c>
      <c r="U220" s="31">
        <v>0</v>
      </c>
      <c r="V220" s="31">
        <v>0</v>
      </c>
      <c r="W220" s="31">
        <v>42659026.170000002</v>
      </c>
      <c r="X220" s="32">
        <f t="shared" si="204"/>
        <v>84.051796890520876</v>
      </c>
      <c r="Y220" s="32"/>
      <c r="Z220" s="32"/>
      <c r="AA220" s="32">
        <f t="shared" si="199"/>
        <v>84.051796890520876</v>
      </c>
      <c r="AB220" s="32"/>
      <c r="AC220" s="39"/>
    </row>
    <row r="221" spans="1:29" s="7" customFormat="1" ht="37.5" hidden="1" x14ac:dyDescent="0.3">
      <c r="A221" s="1" t="s">
        <v>168</v>
      </c>
      <c r="B221" s="102" t="s">
        <v>298</v>
      </c>
      <c r="C221" s="17"/>
      <c r="D221" s="30">
        <f t="shared" ref="D221:W221" si="213">SUM(D222:D229)</f>
        <v>21344163</v>
      </c>
      <c r="E221" s="30">
        <f t="shared" si="213"/>
        <v>14338559</v>
      </c>
      <c r="F221" s="30">
        <f t="shared" si="213"/>
        <v>55890876</v>
      </c>
      <c r="G221" s="30">
        <f t="shared" si="213"/>
        <v>13434391</v>
      </c>
      <c r="H221" s="30">
        <f t="shared" si="213"/>
        <v>6504400</v>
      </c>
      <c r="I221" s="30">
        <f t="shared" si="213"/>
        <v>29215378</v>
      </c>
      <c r="J221" s="30">
        <f t="shared" si="213"/>
        <v>6121800</v>
      </c>
      <c r="K221" s="30">
        <f t="shared" si="213"/>
        <v>4289841</v>
      </c>
      <c r="L221" s="30">
        <f t="shared" si="213"/>
        <v>77984100</v>
      </c>
      <c r="M221" s="30">
        <f t="shared" si="213"/>
        <v>66660100</v>
      </c>
      <c r="N221" s="30">
        <f t="shared" si="213"/>
        <v>10054900</v>
      </c>
      <c r="O221" s="30">
        <f t="shared" si="213"/>
        <v>1269100</v>
      </c>
      <c r="P221" s="30">
        <f t="shared" si="213"/>
        <v>60713977.189999998</v>
      </c>
      <c r="Q221" s="30">
        <f t="shared" si="213"/>
        <v>51508746</v>
      </c>
      <c r="R221" s="30">
        <f t="shared" si="213"/>
        <v>8523105</v>
      </c>
      <c r="S221" s="30">
        <f t="shared" si="213"/>
        <v>682126.19</v>
      </c>
      <c r="T221" s="30">
        <f t="shared" si="213"/>
        <v>59332952.859999999</v>
      </c>
      <c r="U221" s="30">
        <f t="shared" si="213"/>
        <v>50077923.690000005</v>
      </c>
      <c r="V221" s="30">
        <f t="shared" si="213"/>
        <v>8572902.9800000004</v>
      </c>
      <c r="W221" s="30">
        <f t="shared" si="213"/>
        <v>682126.19</v>
      </c>
      <c r="X221" s="2">
        <f t="shared" si="204"/>
        <v>76.083397590021548</v>
      </c>
      <c r="Y221" s="2">
        <f>U221/M221*100</f>
        <v>75.124285277099801</v>
      </c>
      <c r="Z221" s="2">
        <f>V221/N221*100</f>
        <v>85.260947199872703</v>
      </c>
      <c r="AA221" s="2">
        <f t="shared" si="199"/>
        <v>53.748813332282722</v>
      </c>
      <c r="AB221" s="2">
        <f t="shared" si="196"/>
        <v>97.22217599706272</v>
      </c>
      <c r="AC221" s="39"/>
    </row>
    <row r="222" spans="1:29" s="7" customFormat="1" ht="56.25" hidden="1" customHeight="1" x14ac:dyDescent="0.3">
      <c r="A222" s="96" t="s">
        <v>169</v>
      </c>
      <c r="B222" s="100" t="s">
        <v>299</v>
      </c>
      <c r="C222" s="34" t="s">
        <v>300</v>
      </c>
      <c r="D222" s="31">
        <f>4821800+938750</f>
        <v>5760550</v>
      </c>
      <c r="E222" s="31">
        <v>2144909</v>
      </c>
      <c r="F222" s="33">
        <v>10942600</v>
      </c>
      <c r="G222" s="31">
        <v>2801641</v>
      </c>
      <c r="H222" s="31">
        <v>2745700</v>
      </c>
      <c r="I222" s="31">
        <v>1747409</v>
      </c>
      <c r="J222" s="31">
        <v>6121800</v>
      </c>
      <c r="K222" s="31">
        <f>F222-I222-J222</f>
        <v>3073391</v>
      </c>
      <c r="L222" s="31">
        <f>SUM(M222:O222)</f>
        <v>13561900</v>
      </c>
      <c r="M222" s="31">
        <v>3599800</v>
      </c>
      <c r="N222" s="31">
        <v>9773000</v>
      </c>
      <c r="O222" s="31">
        <v>189100</v>
      </c>
      <c r="P222" s="32">
        <f t="shared" si="210"/>
        <v>11840300</v>
      </c>
      <c r="Q222" s="31">
        <v>3300000</v>
      </c>
      <c r="R222" s="33">
        <v>8351200</v>
      </c>
      <c r="S222" s="31">
        <f t="shared" si="178"/>
        <v>189100</v>
      </c>
      <c r="T222" s="31">
        <f>SUM(U222:W222)</f>
        <v>11856443.449999999</v>
      </c>
      <c r="U222" s="31">
        <v>3248135.11</v>
      </c>
      <c r="V222" s="31">
        <v>8419208.3399999999</v>
      </c>
      <c r="W222" s="31">
        <v>189100</v>
      </c>
      <c r="X222" s="32">
        <f t="shared" si="204"/>
        <v>87.424648832390744</v>
      </c>
      <c r="Y222" s="32">
        <f>U222/M222*100</f>
        <v>90.230988110450568</v>
      </c>
      <c r="Z222" s="32">
        <f>V222/N222*100</f>
        <v>86.147634707868619</v>
      </c>
      <c r="AA222" s="32">
        <f t="shared" si="199"/>
        <v>100</v>
      </c>
      <c r="AB222" s="32">
        <f t="shared" si="196"/>
        <v>98.428336666666667</v>
      </c>
      <c r="AC222" s="39"/>
    </row>
    <row r="223" spans="1:29" s="7" customFormat="1" ht="93.75" hidden="1" x14ac:dyDescent="0.3">
      <c r="A223" s="96" t="s">
        <v>302</v>
      </c>
      <c r="B223" s="100" t="s">
        <v>301</v>
      </c>
      <c r="C223" s="34" t="s">
        <v>39</v>
      </c>
      <c r="D223" s="31">
        <v>0</v>
      </c>
      <c r="E223" s="31">
        <v>100000</v>
      </c>
      <c r="F223" s="33">
        <v>155000</v>
      </c>
      <c r="G223" s="31">
        <v>55000</v>
      </c>
      <c r="H223" s="31">
        <v>40800</v>
      </c>
      <c r="I223" s="31">
        <v>100000</v>
      </c>
      <c r="J223" s="31">
        <v>0</v>
      </c>
      <c r="K223" s="31">
        <v>0</v>
      </c>
      <c r="L223" s="31">
        <f t="shared" ref="L223:L229" si="214">SUM(M223:O223)</f>
        <v>195800</v>
      </c>
      <c r="M223" s="31">
        <v>195800</v>
      </c>
      <c r="N223" s="31">
        <v>0</v>
      </c>
      <c r="O223" s="31">
        <v>0</v>
      </c>
      <c r="P223" s="32">
        <f t="shared" si="210"/>
        <v>195800</v>
      </c>
      <c r="Q223" s="31">
        <v>195800</v>
      </c>
      <c r="R223" s="33">
        <v>0</v>
      </c>
      <c r="S223" s="31">
        <f t="shared" si="178"/>
        <v>0</v>
      </c>
      <c r="T223" s="31">
        <f t="shared" ref="T223:T229" si="215">SUM(U223:W223)</f>
        <v>155000</v>
      </c>
      <c r="U223" s="31">
        <v>155000</v>
      </c>
      <c r="V223" s="31">
        <v>0</v>
      </c>
      <c r="W223" s="31">
        <v>0</v>
      </c>
      <c r="X223" s="32">
        <f t="shared" si="204"/>
        <v>79.162410623084781</v>
      </c>
      <c r="Y223" s="32">
        <f>U223/M223*100</f>
        <v>79.162410623084781</v>
      </c>
      <c r="Z223" s="32"/>
      <c r="AA223" s="32"/>
      <c r="AB223" s="32">
        <f t="shared" si="196"/>
        <v>79.162410623084781</v>
      </c>
      <c r="AC223" s="42"/>
    </row>
    <row r="224" spans="1:29" s="7" customFormat="1" ht="75" hidden="1" x14ac:dyDescent="0.3">
      <c r="A224" s="96" t="s">
        <v>305</v>
      </c>
      <c r="B224" s="100" t="s">
        <v>303</v>
      </c>
      <c r="C224" s="34" t="s">
        <v>39</v>
      </c>
      <c r="D224" s="31">
        <v>1478600</v>
      </c>
      <c r="E224" s="31">
        <v>785350</v>
      </c>
      <c r="F224" s="33">
        <v>3084400</v>
      </c>
      <c r="G224" s="31">
        <v>787450</v>
      </c>
      <c r="H224" s="31">
        <v>758700</v>
      </c>
      <c r="I224" s="31">
        <v>2283950</v>
      </c>
      <c r="J224" s="31">
        <v>0</v>
      </c>
      <c r="K224" s="31">
        <f>F224-I224</f>
        <v>800450</v>
      </c>
      <c r="L224" s="31">
        <f t="shared" si="214"/>
        <v>3830100</v>
      </c>
      <c r="M224" s="31">
        <v>3810100</v>
      </c>
      <c r="N224" s="31">
        <v>0</v>
      </c>
      <c r="O224" s="31">
        <v>20000</v>
      </c>
      <c r="P224" s="32">
        <f t="shared" si="210"/>
        <v>3065000</v>
      </c>
      <c r="Q224" s="31">
        <v>3045000</v>
      </c>
      <c r="R224" s="33">
        <v>0</v>
      </c>
      <c r="S224" s="31">
        <f t="shared" si="178"/>
        <v>20000</v>
      </c>
      <c r="T224" s="31">
        <f t="shared" si="215"/>
        <v>3007398.7</v>
      </c>
      <c r="U224" s="31">
        <v>2987398.7</v>
      </c>
      <c r="V224" s="31">
        <v>0</v>
      </c>
      <c r="W224" s="31">
        <v>20000</v>
      </c>
      <c r="X224" s="32">
        <f t="shared" si="204"/>
        <v>78.520109135531712</v>
      </c>
      <c r="Y224" s="32">
        <f>U224/M224*100</f>
        <v>78.407356762289709</v>
      </c>
      <c r="Z224" s="32"/>
      <c r="AA224" s="32">
        <f t="shared" si="199"/>
        <v>100</v>
      </c>
      <c r="AB224" s="32">
        <f t="shared" si="196"/>
        <v>98.108331691297209</v>
      </c>
      <c r="AC224" s="39"/>
    </row>
    <row r="225" spans="1:29" s="7" customFormat="1" ht="56.25" hidden="1" x14ac:dyDescent="0.3">
      <c r="A225" s="96" t="s">
        <v>306</v>
      </c>
      <c r="B225" s="100" t="s">
        <v>304</v>
      </c>
      <c r="C225" s="34" t="s">
        <v>39</v>
      </c>
      <c r="D225" s="31">
        <v>1851219</v>
      </c>
      <c r="E225" s="31">
        <v>669300</v>
      </c>
      <c r="F225" s="33">
        <v>3652416</v>
      </c>
      <c r="G225" s="31">
        <v>1065200</v>
      </c>
      <c r="H225" s="31">
        <v>830450</v>
      </c>
      <c r="I225" s="31">
        <v>2552339</v>
      </c>
      <c r="J225" s="31">
        <v>0</v>
      </c>
      <c r="K225" s="31">
        <v>0</v>
      </c>
      <c r="L225" s="31">
        <f t="shared" si="214"/>
        <v>4413500</v>
      </c>
      <c r="M225" s="31">
        <v>4413500</v>
      </c>
      <c r="N225" s="31">
        <v>0</v>
      </c>
      <c r="O225" s="31">
        <v>0</v>
      </c>
      <c r="P225" s="32">
        <f t="shared" si="210"/>
        <v>4176400</v>
      </c>
      <c r="Q225" s="31">
        <v>4176400</v>
      </c>
      <c r="R225" s="33">
        <v>0</v>
      </c>
      <c r="S225" s="31">
        <f t="shared" si="178"/>
        <v>0</v>
      </c>
      <c r="T225" s="31">
        <f t="shared" si="215"/>
        <v>4090644.1</v>
      </c>
      <c r="U225" s="31">
        <v>4090644.1</v>
      </c>
      <c r="V225" s="31">
        <v>0</v>
      </c>
      <c r="W225" s="31">
        <v>0</v>
      </c>
      <c r="X225" s="32">
        <f t="shared" si="204"/>
        <v>92.684810241305087</v>
      </c>
      <c r="Y225" s="32">
        <f>U225/M225*100</f>
        <v>92.684810241305087</v>
      </c>
      <c r="Z225" s="32"/>
      <c r="AA225" s="32"/>
      <c r="AB225" s="32">
        <f t="shared" si="196"/>
        <v>97.946655013887565</v>
      </c>
      <c r="AC225" s="39"/>
    </row>
    <row r="226" spans="1:29" s="7" customFormat="1" ht="75" hidden="1" x14ac:dyDescent="0.3">
      <c r="A226" s="96" t="s">
        <v>308</v>
      </c>
      <c r="B226" s="100" t="s">
        <v>307</v>
      </c>
      <c r="C226" s="34" t="s">
        <v>39</v>
      </c>
      <c r="D226" s="31">
        <v>3304190</v>
      </c>
      <c r="E226" s="31">
        <v>2511000</v>
      </c>
      <c r="F226" s="33">
        <v>7669463</v>
      </c>
      <c r="G226" s="31">
        <v>1858600</v>
      </c>
      <c r="H226" s="31">
        <v>1928750</v>
      </c>
      <c r="I226" s="31">
        <v>5803680</v>
      </c>
      <c r="J226" s="31">
        <v>0</v>
      </c>
      <c r="K226" s="31">
        <v>0</v>
      </c>
      <c r="L226" s="31">
        <f t="shared" si="214"/>
        <v>9576600</v>
      </c>
      <c r="M226" s="31">
        <v>9576600</v>
      </c>
      <c r="N226" s="31">
        <v>0</v>
      </c>
      <c r="O226" s="31">
        <v>0</v>
      </c>
      <c r="P226" s="32">
        <f t="shared" si="210"/>
        <v>8670000</v>
      </c>
      <c r="Q226" s="31">
        <v>8670000</v>
      </c>
      <c r="R226" s="33">
        <v>0</v>
      </c>
      <c r="S226" s="31">
        <f t="shared" si="178"/>
        <v>0</v>
      </c>
      <c r="T226" s="31">
        <f t="shared" si="215"/>
        <v>8458218.4700000007</v>
      </c>
      <c r="U226" s="31">
        <v>8458218.4700000007</v>
      </c>
      <c r="V226" s="31">
        <v>0</v>
      </c>
      <c r="W226" s="31">
        <v>0</v>
      </c>
      <c r="X226" s="32">
        <f t="shared" si="204"/>
        <v>88.321726604431632</v>
      </c>
      <c r="Y226" s="32">
        <f>U226/M226*100</f>
        <v>88.321726604431632</v>
      </c>
      <c r="Z226" s="32"/>
      <c r="AA226" s="32"/>
      <c r="AB226" s="32">
        <f t="shared" si="196"/>
        <v>97.557306459054217</v>
      </c>
      <c r="AC226" s="39"/>
    </row>
    <row r="227" spans="1:29" s="7" customFormat="1" ht="93.75" hidden="1" x14ac:dyDescent="0.3">
      <c r="A227" s="96" t="s">
        <v>310</v>
      </c>
      <c r="B227" s="100" t="s">
        <v>309</v>
      </c>
      <c r="C227" s="34" t="s">
        <v>39</v>
      </c>
      <c r="D227" s="31">
        <v>0</v>
      </c>
      <c r="E227" s="31">
        <v>0</v>
      </c>
      <c r="F227" s="33">
        <v>38500</v>
      </c>
      <c r="G227" s="31">
        <v>38500</v>
      </c>
      <c r="H227" s="31">
        <v>0</v>
      </c>
      <c r="I227" s="31">
        <v>0</v>
      </c>
      <c r="J227" s="31">
        <v>0</v>
      </c>
      <c r="K227" s="31">
        <v>0</v>
      </c>
      <c r="L227" s="31">
        <f t="shared" si="214"/>
        <v>38500</v>
      </c>
      <c r="M227" s="31">
        <v>0</v>
      </c>
      <c r="N227" s="31">
        <v>38500</v>
      </c>
      <c r="O227" s="31">
        <v>0</v>
      </c>
      <c r="P227" s="32">
        <f t="shared" si="210"/>
        <v>38500</v>
      </c>
      <c r="Q227" s="31">
        <v>0</v>
      </c>
      <c r="R227" s="31">
        <v>38500</v>
      </c>
      <c r="S227" s="31">
        <f t="shared" si="178"/>
        <v>0</v>
      </c>
      <c r="T227" s="31">
        <f t="shared" si="215"/>
        <v>20290</v>
      </c>
      <c r="U227" s="31">
        <v>0</v>
      </c>
      <c r="V227" s="31">
        <v>20290</v>
      </c>
      <c r="W227" s="31">
        <v>0</v>
      </c>
      <c r="X227" s="32">
        <f t="shared" si="204"/>
        <v>52.701298701298704</v>
      </c>
      <c r="Y227" s="32"/>
      <c r="Z227" s="32">
        <f t="shared" ref="Z227:Z228" si="216">V227/N227*100</f>
        <v>52.701298701298704</v>
      </c>
      <c r="AA227" s="32"/>
      <c r="AB227" s="32"/>
      <c r="AC227" s="39"/>
    </row>
    <row r="228" spans="1:29" s="7" customFormat="1" ht="56.25" hidden="1" x14ac:dyDescent="0.3">
      <c r="A228" s="96" t="s">
        <v>312</v>
      </c>
      <c r="B228" s="100" t="s">
        <v>311</v>
      </c>
      <c r="C228" s="34" t="s">
        <v>39</v>
      </c>
      <c r="D228" s="31">
        <f>8000000+733604</f>
        <v>8733604</v>
      </c>
      <c r="E228" s="31">
        <v>7928000</v>
      </c>
      <c r="F228" s="33">
        <v>29039314</v>
      </c>
      <c r="G228" s="31">
        <v>6628000</v>
      </c>
      <c r="H228" s="31">
        <v>0</v>
      </c>
      <c r="I228" s="31">
        <v>16728000</v>
      </c>
      <c r="J228" s="31">
        <v>0</v>
      </c>
      <c r="K228" s="31">
        <v>0</v>
      </c>
      <c r="L228" s="31">
        <f>SUM(M228:O228)</f>
        <v>44491700</v>
      </c>
      <c r="M228" s="31">
        <v>44248300</v>
      </c>
      <c r="N228" s="31">
        <v>243400</v>
      </c>
      <c r="O228" s="31">
        <v>0</v>
      </c>
      <c r="P228" s="32">
        <f t="shared" si="210"/>
        <v>31438951</v>
      </c>
      <c r="Q228" s="31">
        <v>31305546</v>
      </c>
      <c r="R228" s="31">
        <v>133405</v>
      </c>
      <c r="S228" s="31">
        <f t="shared" si="178"/>
        <v>0</v>
      </c>
      <c r="T228" s="31">
        <f t="shared" si="215"/>
        <v>30462749.690000001</v>
      </c>
      <c r="U228" s="31">
        <v>30329345.050000001</v>
      </c>
      <c r="V228" s="31">
        <v>133404.64000000001</v>
      </c>
      <c r="W228" s="31">
        <v>0</v>
      </c>
      <c r="X228" s="32">
        <f t="shared" si="204"/>
        <v>68.468387789183154</v>
      </c>
      <c r="Y228" s="32">
        <f t="shared" ref="Y228:Y230" si="217">U228/M228*100</f>
        <v>68.543526078968014</v>
      </c>
      <c r="Z228" s="32">
        <f t="shared" si="216"/>
        <v>54.808808545603952</v>
      </c>
      <c r="AA228" s="32"/>
      <c r="AB228" s="32">
        <f t="shared" si="196"/>
        <v>96.881699651556957</v>
      </c>
      <c r="AC228" s="39"/>
    </row>
    <row r="229" spans="1:29" s="7" customFormat="1" ht="93.75" hidden="1" customHeight="1" x14ac:dyDescent="0.3">
      <c r="A229" s="96" t="s">
        <v>314</v>
      </c>
      <c r="B229" s="100" t="s">
        <v>313</v>
      </c>
      <c r="C229" s="34" t="s">
        <v>4</v>
      </c>
      <c r="D229" s="31">
        <v>216000</v>
      </c>
      <c r="E229" s="31">
        <v>200000</v>
      </c>
      <c r="F229" s="33">
        <v>1309183</v>
      </c>
      <c r="G229" s="31">
        <v>200000</v>
      </c>
      <c r="H229" s="31">
        <v>200000</v>
      </c>
      <c r="I229" s="31">
        <v>0</v>
      </c>
      <c r="J229" s="31">
        <v>0</v>
      </c>
      <c r="K229" s="31">
        <v>416000</v>
      </c>
      <c r="L229" s="31">
        <f t="shared" si="214"/>
        <v>1876000</v>
      </c>
      <c r="M229" s="31">
        <v>816000</v>
      </c>
      <c r="N229" s="31">
        <v>0</v>
      </c>
      <c r="O229" s="31">
        <v>1060000</v>
      </c>
      <c r="P229" s="32">
        <f t="shared" si="210"/>
        <v>1289026.19</v>
      </c>
      <c r="Q229" s="31">
        <v>816000</v>
      </c>
      <c r="R229" s="31">
        <v>0</v>
      </c>
      <c r="S229" s="31">
        <f t="shared" si="178"/>
        <v>473026.19</v>
      </c>
      <c r="T229" s="31">
        <f t="shared" si="215"/>
        <v>1282208.45</v>
      </c>
      <c r="U229" s="31">
        <v>809182.26</v>
      </c>
      <c r="V229" s="31">
        <v>0</v>
      </c>
      <c r="W229" s="31">
        <v>473026.19</v>
      </c>
      <c r="X229" s="32">
        <f t="shared" si="204"/>
        <v>68.347998400852873</v>
      </c>
      <c r="Y229" s="32">
        <f t="shared" si="217"/>
        <v>99.164492647058822</v>
      </c>
      <c r="Z229" s="32"/>
      <c r="AA229" s="32">
        <f t="shared" si="199"/>
        <v>44.625112264150943</v>
      </c>
      <c r="AB229" s="32">
        <f t="shared" si="196"/>
        <v>99.164492647058822</v>
      </c>
      <c r="AC229" s="42"/>
    </row>
    <row r="230" spans="1:29" s="8" customFormat="1" ht="37.5" hidden="1" x14ac:dyDescent="0.3">
      <c r="A230" s="1" t="s">
        <v>316</v>
      </c>
      <c r="B230" s="102" t="s">
        <v>104</v>
      </c>
      <c r="C230" s="17"/>
      <c r="D230" s="30">
        <f>D231</f>
        <v>0</v>
      </c>
      <c r="E230" s="30">
        <f t="shared" ref="E230:V230" si="218">E231</f>
        <v>0</v>
      </c>
      <c r="F230" s="30">
        <f t="shared" si="218"/>
        <v>3921740</v>
      </c>
      <c r="G230" s="30">
        <f t="shared" si="218"/>
        <v>1196500</v>
      </c>
      <c r="H230" s="30">
        <f t="shared" si="218"/>
        <v>1256500</v>
      </c>
      <c r="I230" s="30">
        <f t="shared" si="218"/>
        <v>0</v>
      </c>
      <c r="J230" s="30">
        <f t="shared" si="218"/>
        <v>0</v>
      </c>
      <c r="K230" s="30">
        <f t="shared" si="218"/>
        <v>99000</v>
      </c>
      <c r="L230" s="30">
        <f>L231</f>
        <v>7216200</v>
      </c>
      <c r="M230" s="30">
        <f>M231</f>
        <v>4738200</v>
      </c>
      <c r="N230" s="30">
        <f>N231</f>
        <v>0</v>
      </c>
      <c r="O230" s="30">
        <f>O231</f>
        <v>2478000</v>
      </c>
      <c r="P230" s="30">
        <f t="shared" si="218"/>
        <v>5537627.5999999996</v>
      </c>
      <c r="Q230" s="30">
        <f t="shared" si="218"/>
        <v>3734497.6</v>
      </c>
      <c r="R230" s="30">
        <f t="shared" si="218"/>
        <v>0</v>
      </c>
      <c r="S230" s="30">
        <f t="shared" si="218"/>
        <v>1803130</v>
      </c>
      <c r="T230" s="30">
        <f t="shared" si="218"/>
        <v>5247030</v>
      </c>
      <c r="U230" s="30">
        <f t="shared" si="218"/>
        <v>3443900</v>
      </c>
      <c r="V230" s="30">
        <f t="shared" si="218"/>
        <v>0</v>
      </c>
      <c r="W230" s="30">
        <f t="shared" ref="W230" si="219">W231</f>
        <v>1803130</v>
      </c>
      <c r="X230" s="2">
        <f t="shared" si="204"/>
        <v>72.711815082730524</v>
      </c>
      <c r="Y230" s="2">
        <f t="shared" si="217"/>
        <v>72.683719555949523</v>
      </c>
      <c r="Z230" s="2"/>
      <c r="AA230" s="2">
        <f t="shared" ref="AA230:AA235" si="220">W230/O230*100</f>
        <v>72.765536723163834</v>
      </c>
      <c r="AB230" s="2">
        <f t="shared" si="196"/>
        <v>92.218562411179477</v>
      </c>
      <c r="AC230" s="38"/>
    </row>
    <row r="231" spans="1:29" s="7" customFormat="1" ht="56.25" hidden="1" x14ac:dyDescent="0.3">
      <c r="A231" s="96" t="s">
        <v>319</v>
      </c>
      <c r="B231" s="100" t="s">
        <v>315</v>
      </c>
      <c r="C231" s="34" t="s">
        <v>39</v>
      </c>
      <c r="D231" s="31">
        <v>0</v>
      </c>
      <c r="E231" s="31">
        <v>0</v>
      </c>
      <c r="F231" s="33">
        <v>3921740</v>
      </c>
      <c r="G231" s="31">
        <v>1196500</v>
      </c>
      <c r="H231" s="31">
        <v>1256500</v>
      </c>
      <c r="I231" s="31">
        <v>0</v>
      </c>
      <c r="J231" s="31">
        <v>0</v>
      </c>
      <c r="K231" s="31">
        <v>99000</v>
      </c>
      <c r="L231" s="31">
        <f>M231+O231</f>
        <v>7216200</v>
      </c>
      <c r="M231" s="31">
        <v>4738200</v>
      </c>
      <c r="N231" s="31">
        <v>0</v>
      </c>
      <c r="O231" s="31">
        <v>2478000</v>
      </c>
      <c r="P231" s="32">
        <f t="shared" si="210"/>
        <v>5537627.5999999996</v>
      </c>
      <c r="Q231" s="31">
        <v>3734497.6</v>
      </c>
      <c r="R231" s="31">
        <v>0</v>
      </c>
      <c r="S231" s="31">
        <f t="shared" si="178"/>
        <v>1803130</v>
      </c>
      <c r="T231" s="31">
        <f>U231+W231</f>
        <v>5247030</v>
      </c>
      <c r="U231" s="31">
        <v>3443900</v>
      </c>
      <c r="V231" s="31">
        <v>0</v>
      </c>
      <c r="W231" s="31">
        <v>1803130</v>
      </c>
      <c r="X231" s="32">
        <f t="shared" si="204"/>
        <v>72.711815082730524</v>
      </c>
      <c r="Y231" s="32">
        <f>U231/M231*100</f>
        <v>72.683719555949523</v>
      </c>
      <c r="Z231" s="32"/>
      <c r="AA231" s="32">
        <f t="shared" si="220"/>
        <v>72.765536723163834</v>
      </c>
      <c r="AB231" s="32">
        <f t="shared" si="196"/>
        <v>92.218562411179477</v>
      </c>
      <c r="AC231" s="42"/>
    </row>
    <row r="232" spans="1:29" s="7" customFormat="1" ht="93.75" hidden="1" x14ac:dyDescent="0.3">
      <c r="A232" s="1" t="s">
        <v>412</v>
      </c>
      <c r="B232" s="102" t="s">
        <v>317</v>
      </c>
      <c r="C232" s="17"/>
      <c r="D232" s="73">
        <f>SUM(D233:D234)</f>
        <v>8343200</v>
      </c>
      <c r="E232" s="73">
        <f t="shared" ref="E232:W232" si="221">SUM(E233:E234)</f>
        <v>9327750</v>
      </c>
      <c r="F232" s="73">
        <f t="shared" si="221"/>
        <v>26765650</v>
      </c>
      <c r="G232" s="73">
        <f t="shared" si="221"/>
        <v>9222250</v>
      </c>
      <c r="H232" s="73">
        <f t="shared" si="221"/>
        <v>8909750</v>
      </c>
      <c r="I232" s="73">
        <f t="shared" si="221"/>
        <v>0</v>
      </c>
      <c r="J232" s="73">
        <f t="shared" si="221"/>
        <v>0</v>
      </c>
      <c r="K232" s="73">
        <f t="shared" si="221"/>
        <v>17489550</v>
      </c>
      <c r="L232" s="73">
        <f>SUM(L233:L234)</f>
        <v>35290100</v>
      </c>
      <c r="M232" s="73">
        <f>SUM(M233:M234)</f>
        <v>0</v>
      </c>
      <c r="N232" s="73">
        <f>SUM(N233:N234)</f>
        <v>0</v>
      </c>
      <c r="O232" s="73">
        <f>SUM(O233:O234)</f>
        <v>35290100</v>
      </c>
      <c r="P232" s="73">
        <f t="shared" si="221"/>
        <v>30549166.310000002</v>
      </c>
      <c r="Q232" s="73">
        <f t="shared" si="221"/>
        <v>0</v>
      </c>
      <c r="R232" s="73">
        <f t="shared" si="221"/>
        <v>0</v>
      </c>
      <c r="S232" s="73">
        <f t="shared" si="221"/>
        <v>30549166.310000002</v>
      </c>
      <c r="T232" s="73">
        <f t="shared" si="221"/>
        <v>30549166.310000002</v>
      </c>
      <c r="U232" s="73">
        <f t="shared" si="221"/>
        <v>0</v>
      </c>
      <c r="V232" s="73">
        <f t="shared" si="221"/>
        <v>0</v>
      </c>
      <c r="W232" s="73">
        <f t="shared" si="221"/>
        <v>30549166.310000002</v>
      </c>
      <c r="X232" s="2">
        <f t="shared" si="204"/>
        <v>86.565825288111981</v>
      </c>
      <c r="Y232" s="2"/>
      <c r="Z232" s="2"/>
      <c r="AA232" s="2">
        <f t="shared" si="220"/>
        <v>86.565825288111981</v>
      </c>
      <c r="AB232" s="2"/>
      <c r="AC232" s="39"/>
    </row>
    <row r="233" spans="1:29" s="7" customFormat="1" hidden="1" x14ac:dyDescent="0.3">
      <c r="A233" s="114" t="s">
        <v>413</v>
      </c>
      <c r="B233" s="147" t="s">
        <v>318</v>
      </c>
      <c r="C233" s="34" t="s">
        <v>39</v>
      </c>
      <c r="D233" s="74">
        <v>3236500</v>
      </c>
      <c r="E233" s="74">
        <v>3929800</v>
      </c>
      <c r="F233" s="33">
        <v>11087800</v>
      </c>
      <c r="G233" s="74">
        <v>3824300</v>
      </c>
      <c r="H233" s="74">
        <v>3876500</v>
      </c>
      <c r="I233" s="74">
        <v>0</v>
      </c>
      <c r="J233" s="74">
        <v>0</v>
      </c>
      <c r="K233" s="74">
        <v>7088200</v>
      </c>
      <c r="L233" s="31">
        <f>SUM(M233:O233)</f>
        <v>14579000</v>
      </c>
      <c r="M233" s="31">
        <v>0</v>
      </c>
      <c r="N233" s="31">
        <v>0</v>
      </c>
      <c r="O233" s="31">
        <v>14579000</v>
      </c>
      <c r="P233" s="32">
        <f t="shared" si="210"/>
        <v>13423255.01</v>
      </c>
      <c r="Q233" s="31">
        <v>0</v>
      </c>
      <c r="R233" s="31">
        <v>0</v>
      </c>
      <c r="S233" s="31">
        <f t="shared" si="178"/>
        <v>13423255.01</v>
      </c>
      <c r="T233" s="31">
        <f>SUM(U233:W233)</f>
        <v>13423255.01</v>
      </c>
      <c r="U233" s="31">
        <v>0</v>
      </c>
      <c r="V233" s="31">
        <v>0</v>
      </c>
      <c r="W233" s="31">
        <v>13423255.01</v>
      </c>
      <c r="X233" s="32">
        <f t="shared" si="204"/>
        <v>92.072535907812608</v>
      </c>
      <c r="Y233" s="32"/>
      <c r="Z233" s="32"/>
      <c r="AA233" s="32">
        <f t="shared" si="220"/>
        <v>92.072535907812608</v>
      </c>
      <c r="AB233" s="32"/>
      <c r="AC233" s="39"/>
    </row>
    <row r="234" spans="1:29" s="7" customFormat="1" hidden="1" x14ac:dyDescent="0.3">
      <c r="A234" s="115"/>
      <c r="B234" s="148"/>
      <c r="C234" s="34" t="s">
        <v>6</v>
      </c>
      <c r="D234" s="74">
        <v>5106700</v>
      </c>
      <c r="E234" s="74">
        <v>5397950</v>
      </c>
      <c r="F234" s="33">
        <v>15677850</v>
      </c>
      <c r="G234" s="74">
        <v>5397950</v>
      </c>
      <c r="H234" s="74">
        <v>5033250</v>
      </c>
      <c r="I234" s="74">
        <v>0</v>
      </c>
      <c r="J234" s="74">
        <v>0</v>
      </c>
      <c r="K234" s="74">
        <v>10401350</v>
      </c>
      <c r="L234" s="31">
        <f>SUM(M234:O234)</f>
        <v>20711100</v>
      </c>
      <c r="M234" s="31">
        <v>0</v>
      </c>
      <c r="N234" s="31">
        <v>0</v>
      </c>
      <c r="O234" s="31">
        <v>20711100</v>
      </c>
      <c r="P234" s="32">
        <f t="shared" si="210"/>
        <v>17125911.300000001</v>
      </c>
      <c r="Q234" s="31">
        <v>0</v>
      </c>
      <c r="R234" s="31">
        <v>0</v>
      </c>
      <c r="S234" s="31">
        <f t="shared" si="178"/>
        <v>17125911.300000001</v>
      </c>
      <c r="T234" s="31">
        <f>SUM(U234:W234)</f>
        <v>17125911.300000001</v>
      </c>
      <c r="U234" s="31">
        <v>0</v>
      </c>
      <c r="V234" s="31">
        <v>0</v>
      </c>
      <c r="W234" s="31">
        <v>17125911.300000001</v>
      </c>
      <c r="X234" s="32">
        <f t="shared" si="204"/>
        <v>82.689530251893913</v>
      </c>
      <c r="Y234" s="32"/>
      <c r="Z234" s="32"/>
      <c r="AA234" s="32">
        <f t="shared" si="220"/>
        <v>82.689530251893913</v>
      </c>
      <c r="AB234" s="32"/>
      <c r="AC234" s="39"/>
    </row>
    <row r="235" spans="1:29" hidden="1" x14ac:dyDescent="0.3">
      <c r="A235" s="145" t="s">
        <v>190</v>
      </c>
      <c r="B235" s="145"/>
      <c r="C235" s="145"/>
      <c r="D235" s="3">
        <f t="shared" ref="D235:W235" si="222">D215+D212+D210+D198+D193+D177</f>
        <v>125094441</v>
      </c>
      <c r="E235" s="3">
        <f t="shared" si="222"/>
        <v>104887769</v>
      </c>
      <c r="F235" s="3">
        <f t="shared" si="222"/>
        <v>340914227</v>
      </c>
      <c r="G235" s="3">
        <f t="shared" si="222"/>
        <v>91408985</v>
      </c>
      <c r="H235" s="3">
        <f t="shared" si="222"/>
        <v>75784270</v>
      </c>
      <c r="I235" s="3">
        <f t="shared" si="222"/>
        <v>30588678</v>
      </c>
      <c r="J235" s="3">
        <f t="shared" si="222"/>
        <v>8114800</v>
      </c>
      <c r="K235" s="3">
        <f t="shared" si="222"/>
        <v>204494031</v>
      </c>
      <c r="L235" s="3">
        <f t="shared" si="222"/>
        <v>446918764</v>
      </c>
      <c r="M235" s="3">
        <f t="shared" si="222"/>
        <v>71723300</v>
      </c>
      <c r="N235" s="3">
        <f t="shared" si="222"/>
        <v>10054900</v>
      </c>
      <c r="O235" s="3">
        <f t="shared" si="222"/>
        <v>365140564</v>
      </c>
      <c r="P235" s="3">
        <f t="shared" si="222"/>
        <v>380709167.89000005</v>
      </c>
      <c r="Q235" s="3">
        <f t="shared" si="222"/>
        <v>55568243.600000001</v>
      </c>
      <c r="R235" s="3">
        <f t="shared" si="222"/>
        <v>8523105</v>
      </c>
      <c r="S235" s="3">
        <f t="shared" si="222"/>
        <v>316617819.29000002</v>
      </c>
      <c r="T235" s="3">
        <f t="shared" si="222"/>
        <v>379106286.00000006</v>
      </c>
      <c r="U235" s="3">
        <f t="shared" si="222"/>
        <v>53765563.730000004</v>
      </c>
      <c r="V235" s="3">
        <f t="shared" si="222"/>
        <v>8572902.9800000004</v>
      </c>
      <c r="W235" s="3">
        <f t="shared" si="222"/>
        <v>316617819.29000002</v>
      </c>
      <c r="X235" s="2">
        <f t="shared" si="204"/>
        <v>84.826665724869869</v>
      </c>
      <c r="Y235" s="2">
        <f>U235/M235*100</f>
        <v>74.962479040981108</v>
      </c>
      <c r="Z235" s="2">
        <f>V235/N235*100</f>
        <v>85.260947199872703</v>
      </c>
      <c r="AA235" s="2">
        <f t="shared" si="220"/>
        <v>86.711214941870992</v>
      </c>
      <c r="AB235" s="2">
        <f t="shared" si="196"/>
        <v>96.755917133216713</v>
      </c>
      <c r="AC235" s="39"/>
    </row>
    <row r="236" spans="1:29" hidden="1" x14ac:dyDescent="0.3">
      <c r="A236" s="142" t="s">
        <v>321</v>
      </c>
      <c r="B236" s="143"/>
      <c r="C236" s="143"/>
      <c r="D236" s="143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  <c r="R236" s="143"/>
      <c r="S236" s="143"/>
      <c r="T236" s="143"/>
      <c r="U236" s="143"/>
      <c r="V236" s="143"/>
      <c r="W236" s="143"/>
      <c r="X236" s="143"/>
      <c r="Y236" s="143"/>
      <c r="Z236" s="143"/>
      <c r="AA236" s="143"/>
      <c r="AB236" s="143"/>
      <c r="AC236" s="39"/>
    </row>
    <row r="237" spans="1:29" ht="93.75" hidden="1" x14ac:dyDescent="0.3">
      <c r="A237" s="1" t="s">
        <v>171</v>
      </c>
      <c r="B237" s="71" t="s">
        <v>320</v>
      </c>
      <c r="C237" s="38"/>
      <c r="D237" s="30">
        <f>D238+D240</f>
        <v>15008754</v>
      </c>
      <c r="E237" s="30">
        <f t="shared" ref="E237:W237" si="223">E238+E240</f>
        <v>13615164</v>
      </c>
      <c r="F237" s="30">
        <f>F238+F240</f>
        <v>82527105</v>
      </c>
      <c r="G237" s="30">
        <f t="shared" si="223"/>
        <v>11430065</v>
      </c>
      <c r="H237" s="30">
        <f t="shared" si="223"/>
        <v>46218907</v>
      </c>
      <c r="I237" s="30">
        <f t="shared" si="223"/>
        <v>58813648</v>
      </c>
      <c r="J237" s="30">
        <f t="shared" si="223"/>
        <v>0</v>
      </c>
      <c r="K237" s="30">
        <f t="shared" si="223"/>
        <v>26384</v>
      </c>
      <c r="L237" s="30">
        <f>L238+L240</f>
        <v>99875082</v>
      </c>
      <c r="M237" s="30">
        <f>M238+M240</f>
        <v>99789362</v>
      </c>
      <c r="N237" s="30">
        <f>N238+N240</f>
        <v>0</v>
      </c>
      <c r="O237" s="30">
        <f>O238+O240</f>
        <v>85720</v>
      </c>
      <c r="P237" s="30">
        <f t="shared" si="223"/>
        <v>83691756</v>
      </c>
      <c r="Q237" s="30">
        <f t="shared" si="223"/>
        <v>83606137</v>
      </c>
      <c r="R237" s="30">
        <f t="shared" si="223"/>
        <v>0</v>
      </c>
      <c r="S237" s="30">
        <f t="shared" si="223"/>
        <v>85619</v>
      </c>
      <c r="T237" s="30">
        <f t="shared" si="223"/>
        <v>80821942.890000001</v>
      </c>
      <c r="U237" s="30">
        <f t="shared" si="223"/>
        <v>80736323.890000001</v>
      </c>
      <c r="V237" s="30">
        <f t="shared" si="223"/>
        <v>0</v>
      </c>
      <c r="W237" s="30">
        <f t="shared" si="223"/>
        <v>85619</v>
      </c>
      <c r="X237" s="2">
        <f t="shared" ref="X237:Y241" si="224">T237/L237*100</f>
        <v>80.923030321016412</v>
      </c>
      <c r="Y237" s="2">
        <f t="shared" si="224"/>
        <v>80.906744237927882</v>
      </c>
      <c r="Z237" s="2"/>
      <c r="AA237" s="2">
        <f>W237/O237*100</f>
        <v>99.882174521698559</v>
      </c>
      <c r="AB237" s="2">
        <f t="shared" si="196"/>
        <v>96.567461178119018</v>
      </c>
      <c r="AC237" s="39"/>
    </row>
    <row r="238" spans="1:29" ht="56.25" hidden="1" x14ac:dyDescent="0.3">
      <c r="A238" s="1" t="s">
        <v>172</v>
      </c>
      <c r="B238" s="75" t="s">
        <v>322</v>
      </c>
      <c r="C238" s="17"/>
      <c r="D238" s="30">
        <f>D239</f>
        <v>9866010</v>
      </c>
      <c r="E238" s="30">
        <f t="shared" ref="E238:W238" si="225">E239</f>
        <v>7039080</v>
      </c>
      <c r="F238" s="30">
        <f>F239</f>
        <v>24166624</v>
      </c>
      <c r="G238" s="30">
        <f t="shared" si="225"/>
        <v>5803980</v>
      </c>
      <c r="H238" s="30">
        <f t="shared" si="225"/>
        <v>9380020</v>
      </c>
      <c r="I238" s="30">
        <f t="shared" si="225"/>
        <v>17051200</v>
      </c>
      <c r="J238" s="30">
        <f t="shared" si="225"/>
        <v>0</v>
      </c>
      <c r="K238" s="30">
        <f t="shared" si="225"/>
        <v>26384</v>
      </c>
      <c r="L238" s="30">
        <f>L239</f>
        <v>32144020</v>
      </c>
      <c r="M238" s="30">
        <f>M239</f>
        <v>32058300</v>
      </c>
      <c r="N238" s="30">
        <f>N239</f>
        <v>0</v>
      </c>
      <c r="O238" s="30">
        <f>O239</f>
        <v>85720</v>
      </c>
      <c r="P238" s="30">
        <f t="shared" si="225"/>
        <v>28536819</v>
      </c>
      <c r="Q238" s="30">
        <f t="shared" si="225"/>
        <v>28451200</v>
      </c>
      <c r="R238" s="30">
        <f t="shared" si="225"/>
        <v>0</v>
      </c>
      <c r="S238" s="30">
        <f t="shared" si="225"/>
        <v>85619</v>
      </c>
      <c r="T238" s="30">
        <f t="shared" si="225"/>
        <v>26850898.329999998</v>
      </c>
      <c r="U238" s="30">
        <f t="shared" si="225"/>
        <v>26765279.329999998</v>
      </c>
      <c r="V238" s="30">
        <f t="shared" si="225"/>
        <v>0</v>
      </c>
      <c r="W238" s="30">
        <f t="shared" si="225"/>
        <v>85619</v>
      </c>
      <c r="X238" s="2">
        <f t="shared" si="224"/>
        <v>83.533106095628369</v>
      </c>
      <c r="Y238" s="2">
        <f t="shared" si="224"/>
        <v>83.489390672618313</v>
      </c>
      <c r="Z238" s="2"/>
      <c r="AA238" s="2">
        <f>W238/O238*100</f>
        <v>99.882174521698559</v>
      </c>
      <c r="AB238" s="2">
        <f t="shared" si="196"/>
        <v>94.074342488190297</v>
      </c>
      <c r="AC238" s="39"/>
    </row>
    <row r="239" spans="1:29" ht="56.25" hidden="1" x14ac:dyDescent="0.3">
      <c r="A239" s="96" t="s">
        <v>324</v>
      </c>
      <c r="B239" s="37" t="s">
        <v>323</v>
      </c>
      <c r="C239" s="34" t="s">
        <v>325</v>
      </c>
      <c r="D239" s="31">
        <v>9866010</v>
      </c>
      <c r="E239" s="31">
        <v>7039080</v>
      </c>
      <c r="F239" s="31">
        <v>24166624</v>
      </c>
      <c r="G239" s="31">
        <v>5803980</v>
      </c>
      <c r="H239" s="31">
        <v>9380020</v>
      </c>
      <c r="I239" s="31">
        <v>17051200</v>
      </c>
      <c r="J239" s="31">
        <v>0</v>
      </c>
      <c r="K239" s="31">
        <v>26384</v>
      </c>
      <c r="L239" s="31">
        <f>SUM(M239:O239)</f>
        <v>32144020</v>
      </c>
      <c r="M239" s="31">
        <v>32058300</v>
      </c>
      <c r="N239" s="31">
        <v>0</v>
      </c>
      <c r="O239" s="31">
        <v>85720</v>
      </c>
      <c r="P239" s="32">
        <f t="shared" si="210"/>
        <v>28536819</v>
      </c>
      <c r="Q239" s="32">
        <v>28451200</v>
      </c>
      <c r="R239" s="31">
        <v>0</v>
      </c>
      <c r="S239" s="31">
        <f>W239</f>
        <v>85619</v>
      </c>
      <c r="T239" s="82">
        <f>SUM(U239:W239)</f>
        <v>26850898.329999998</v>
      </c>
      <c r="U239" s="82">
        <v>26765279.329999998</v>
      </c>
      <c r="V239" s="82">
        <v>0</v>
      </c>
      <c r="W239" s="82">
        <v>85619</v>
      </c>
      <c r="X239" s="32">
        <f t="shared" si="224"/>
        <v>83.533106095628369</v>
      </c>
      <c r="Y239" s="32">
        <f t="shared" si="224"/>
        <v>83.489390672618313</v>
      </c>
      <c r="Z239" s="32"/>
      <c r="AA239" s="32">
        <f>W239/O239*100</f>
        <v>99.882174521698559</v>
      </c>
      <c r="AB239" s="32">
        <f t="shared" si="196"/>
        <v>94.074342488190297</v>
      </c>
      <c r="AC239" s="39"/>
    </row>
    <row r="240" spans="1:29" ht="112.5" hidden="1" x14ac:dyDescent="0.3">
      <c r="A240" s="1" t="s">
        <v>173</v>
      </c>
      <c r="B240" s="75" t="s">
        <v>326</v>
      </c>
      <c r="C240" s="17"/>
      <c r="D240" s="30">
        <f>D241</f>
        <v>5142744</v>
      </c>
      <c r="E240" s="30">
        <f t="shared" ref="E240:W240" si="226">E241</f>
        <v>6576084</v>
      </c>
      <c r="F240" s="30">
        <f t="shared" si="226"/>
        <v>58360481</v>
      </c>
      <c r="G240" s="30">
        <f t="shared" si="226"/>
        <v>5626085</v>
      </c>
      <c r="H240" s="30">
        <f t="shared" si="226"/>
        <v>36838887</v>
      </c>
      <c r="I240" s="30">
        <f t="shared" si="226"/>
        <v>41762448</v>
      </c>
      <c r="J240" s="30">
        <f t="shared" si="226"/>
        <v>0</v>
      </c>
      <c r="K240" s="30">
        <f t="shared" si="226"/>
        <v>0</v>
      </c>
      <c r="L240" s="30">
        <f t="shared" ref="L240:O240" si="227">L241</f>
        <v>67731062</v>
      </c>
      <c r="M240" s="30">
        <f t="shared" si="227"/>
        <v>67731062</v>
      </c>
      <c r="N240" s="30">
        <f t="shared" si="227"/>
        <v>0</v>
      </c>
      <c r="O240" s="30">
        <f t="shared" si="227"/>
        <v>0</v>
      </c>
      <c r="P240" s="30">
        <f t="shared" si="226"/>
        <v>55154937</v>
      </c>
      <c r="Q240" s="30">
        <f t="shared" si="226"/>
        <v>55154937</v>
      </c>
      <c r="R240" s="30">
        <f t="shared" si="226"/>
        <v>0</v>
      </c>
      <c r="S240" s="30">
        <f t="shared" si="226"/>
        <v>0</v>
      </c>
      <c r="T240" s="30">
        <f t="shared" si="226"/>
        <v>53971044.560000002</v>
      </c>
      <c r="U240" s="30">
        <f t="shared" si="226"/>
        <v>53971044.560000002</v>
      </c>
      <c r="V240" s="30">
        <f t="shared" si="226"/>
        <v>0</v>
      </c>
      <c r="W240" s="30">
        <f t="shared" si="226"/>
        <v>0</v>
      </c>
      <c r="X240" s="2">
        <f t="shared" si="224"/>
        <v>79.684332367326533</v>
      </c>
      <c r="Y240" s="2">
        <f t="shared" si="224"/>
        <v>79.684332367326533</v>
      </c>
      <c r="Z240" s="2"/>
      <c r="AA240" s="2"/>
      <c r="AB240" s="32">
        <f t="shared" si="196"/>
        <v>97.853515017159751</v>
      </c>
      <c r="AC240" s="39"/>
    </row>
    <row r="241" spans="1:29" ht="140.25" hidden="1" customHeight="1" x14ac:dyDescent="0.3">
      <c r="A241" s="96" t="s">
        <v>328</v>
      </c>
      <c r="B241" s="42" t="s">
        <v>327</v>
      </c>
      <c r="C241" s="34" t="s">
        <v>325</v>
      </c>
      <c r="D241" s="31">
        <v>5142744</v>
      </c>
      <c r="E241" s="31">
        <v>6576084</v>
      </c>
      <c r="F241" s="31">
        <v>58360481</v>
      </c>
      <c r="G241" s="31">
        <v>5626085</v>
      </c>
      <c r="H241" s="31">
        <v>36838887</v>
      </c>
      <c r="I241" s="31">
        <v>41762448</v>
      </c>
      <c r="J241" s="31">
        <v>0</v>
      </c>
      <c r="K241" s="31">
        <v>0</v>
      </c>
      <c r="L241" s="31">
        <f>SUM(M241:O241)</f>
        <v>67731062</v>
      </c>
      <c r="M241" s="31">
        <v>67731062</v>
      </c>
      <c r="N241" s="31">
        <v>0</v>
      </c>
      <c r="O241" s="31">
        <v>0</v>
      </c>
      <c r="P241" s="32">
        <f t="shared" si="210"/>
        <v>55154937</v>
      </c>
      <c r="Q241" s="32">
        <v>55154937</v>
      </c>
      <c r="R241" s="31">
        <v>0</v>
      </c>
      <c r="S241" s="31">
        <f t="shared" ref="S241" si="228">W241</f>
        <v>0</v>
      </c>
      <c r="T241" s="82">
        <f>SUM(U241:W241)</f>
        <v>53971044.560000002</v>
      </c>
      <c r="U241" s="82">
        <v>53971044.560000002</v>
      </c>
      <c r="V241" s="82">
        <v>0</v>
      </c>
      <c r="W241" s="82">
        <v>0</v>
      </c>
      <c r="X241" s="32">
        <f t="shared" si="224"/>
        <v>79.684332367326533</v>
      </c>
      <c r="Y241" s="32">
        <f t="shared" si="224"/>
        <v>79.684332367326533</v>
      </c>
      <c r="Z241" s="32"/>
      <c r="AA241" s="32"/>
      <c r="AB241" s="2">
        <f t="shared" si="196"/>
        <v>97.853515017159751</v>
      </c>
      <c r="AC241" s="39"/>
    </row>
    <row r="242" spans="1:29" x14ac:dyDescent="0.3">
      <c r="A242" s="11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</row>
    <row r="243" spans="1:29" x14ac:dyDescent="0.3">
      <c r="A243" s="11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1:29" x14ac:dyDescent="0.3">
      <c r="A244" s="11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1:29" x14ac:dyDescent="0.3">
      <c r="A245" s="11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1:29" x14ac:dyDescent="0.3">
      <c r="A246" s="11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</row>
    <row r="247" spans="1:29" x14ac:dyDescent="0.3">
      <c r="A247" s="11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</row>
    <row r="248" spans="1:29" x14ac:dyDescent="0.3">
      <c r="A248" s="11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</row>
    <row r="249" spans="1:29" x14ac:dyDescent="0.3">
      <c r="A249" s="11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</row>
    <row r="250" spans="1:29" x14ac:dyDescent="0.3">
      <c r="A250" s="11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</row>
    <row r="251" spans="1:29" x14ac:dyDescent="0.3">
      <c r="A251" s="11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</row>
    <row r="252" spans="1:29" x14ac:dyDescent="0.3">
      <c r="A252" s="11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</row>
    <row r="253" spans="1:29" x14ac:dyDescent="0.3">
      <c r="A253" s="11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</row>
    <row r="254" spans="1:29" x14ac:dyDescent="0.3">
      <c r="A254" s="11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</row>
    <row r="255" spans="1:29" x14ac:dyDescent="0.3">
      <c r="A255" s="11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</row>
    <row r="256" spans="1:29" x14ac:dyDescent="0.3">
      <c r="A256" s="11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</row>
    <row r="257" spans="1:19" x14ac:dyDescent="0.3">
      <c r="A257" s="11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</row>
    <row r="258" spans="1:19" x14ac:dyDescent="0.3">
      <c r="A258" s="11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</row>
    <row r="259" spans="1:19" x14ac:dyDescent="0.3">
      <c r="A259" s="11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</row>
    <row r="260" spans="1:19" x14ac:dyDescent="0.3">
      <c r="A260" s="11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</row>
    <row r="261" spans="1:19" x14ac:dyDescent="0.3">
      <c r="A261" s="11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</row>
    <row r="262" spans="1:19" x14ac:dyDescent="0.3">
      <c r="A262" s="11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</row>
    <row r="263" spans="1:19" x14ac:dyDescent="0.3">
      <c r="A263" s="11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</row>
    <row r="264" spans="1:19" x14ac:dyDescent="0.3">
      <c r="A264" s="11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</row>
    <row r="265" spans="1:19" x14ac:dyDescent="0.3">
      <c r="A265" s="11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</row>
    <row r="266" spans="1:19" x14ac:dyDescent="0.3">
      <c r="A266" s="11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</row>
    <row r="267" spans="1:19" x14ac:dyDescent="0.3">
      <c r="A267" s="11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</row>
    <row r="268" spans="1:19" x14ac:dyDescent="0.3">
      <c r="A268" s="11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69" spans="1:19" x14ac:dyDescent="0.3">
      <c r="A269" s="11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0" spans="1:19" x14ac:dyDescent="0.3">
      <c r="A270" s="11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1:19" x14ac:dyDescent="0.3">
      <c r="A271" s="11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1:19" x14ac:dyDescent="0.3">
      <c r="A272" s="11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1:19" x14ac:dyDescent="0.3">
      <c r="A273" s="11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x14ac:dyDescent="0.3">
      <c r="A274" s="11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x14ac:dyDescent="0.3">
      <c r="A275" s="11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x14ac:dyDescent="0.3">
      <c r="A276" s="11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x14ac:dyDescent="0.3">
      <c r="A277" s="11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x14ac:dyDescent="0.3">
      <c r="A278" s="11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x14ac:dyDescent="0.3">
      <c r="A279" s="11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x14ac:dyDescent="0.3">
      <c r="A280" s="11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x14ac:dyDescent="0.3">
      <c r="A281" s="11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x14ac:dyDescent="0.3">
      <c r="A282" s="11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x14ac:dyDescent="0.3">
      <c r="A283" s="11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x14ac:dyDescent="0.3">
      <c r="A284" s="11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x14ac:dyDescent="0.3">
      <c r="A285" s="11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x14ac:dyDescent="0.3">
      <c r="A286" s="11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x14ac:dyDescent="0.3">
      <c r="A287" s="11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x14ac:dyDescent="0.3">
      <c r="A288" s="11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x14ac:dyDescent="0.3">
      <c r="A289" s="11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x14ac:dyDescent="0.3">
      <c r="A290" s="11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x14ac:dyDescent="0.3">
      <c r="A291" s="11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x14ac:dyDescent="0.3">
      <c r="A292" s="11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x14ac:dyDescent="0.3">
      <c r="A293" s="11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x14ac:dyDescent="0.3">
      <c r="A294" s="11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x14ac:dyDescent="0.3">
      <c r="A295" s="11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x14ac:dyDescent="0.3">
      <c r="A296" s="11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x14ac:dyDescent="0.3">
      <c r="A297" s="11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x14ac:dyDescent="0.3">
      <c r="A298" s="11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x14ac:dyDescent="0.3">
      <c r="A299" s="11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x14ac:dyDescent="0.3">
      <c r="A300" s="11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x14ac:dyDescent="0.3">
      <c r="A301" s="11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x14ac:dyDescent="0.3">
      <c r="A302" s="11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x14ac:dyDescent="0.3">
      <c r="A303" s="11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x14ac:dyDescent="0.3">
      <c r="A304" s="11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x14ac:dyDescent="0.3">
      <c r="A305" s="11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x14ac:dyDescent="0.3">
      <c r="A306" s="11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x14ac:dyDescent="0.3">
      <c r="A307" s="11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x14ac:dyDescent="0.3">
      <c r="A308" s="11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x14ac:dyDescent="0.3">
      <c r="A309" s="11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x14ac:dyDescent="0.3">
      <c r="A310" s="11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x14ac:dyDescent="0.3">
      <c r="A311" s="11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x14ac:dyDescent="0.3">
      <c r="A312" s="11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x14ac:dyDescent="0.3">
      <c r="A313" s="11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x14ac:dyDescent="0.3">
      <c r="A314" s="11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x14ac:dyDescent="0.3">
      <c r="A315" s="11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x14ac:dyDescent="0.3">
      <c r="A316" s="11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x14ac:dyDescent="0.3">
      <c r="A317" s="11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x14ac:dyDescent="0.3">
      <c r="A318" s="11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x14ac:dyDescent="0.3">
      <c r="A319" s="11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x14ac:dyDescent="0.3">
      <c r="A320" s="11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x14ac:dyDescent="0.3">
      <c r="A321" s="11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x14ac:dyDescent="0.3">
      <c r="A322" s="11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x14ac:dyDescent="0.3">
      <c r="A323" s="11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x14ac:dyDescent="0.3">
      <c r="A324" s="11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x14ac:dyDescent="0.3">
      <c r="A325" s="11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x14ac:dyDescent="0.3">
      <c r="A326" s="11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x14ac:dyDescent="0.3">
      <c r="A327" s="11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x14ac:dyDescent="0.3">
      <c r="A328" s="11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x14ac:dyDescent="0.3">
      <c r="A329" s="11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x14ac:dyDescent="0.3">
      <c r="A330" s="11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x14ac:dyDescent="0.3">
      <c r="A331" s="11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x14ac:dyDescent="0.3">
      <c r="A332" s="11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x14ac:dyDescent="0.3">
      <c r="A333" s="11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x14ac:dyDescent="0.3">
      <c r="A334" s="11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x14ac:dyDescent="0.3">
      <c r="A335" s="11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x14ac:dyDescent="0.3">
      <c r="A336" s="11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x14ac:dyDescent="0.3">
      <c r="A337" s="11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x14ac:dyDescent="0.3">
      <c r="A338" s="11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1:19" x14ac:dyDescent="0.3">
      <c r="A339" s="11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1:19" x14ac:dyDescent="0.3">
      <c r="A340" s="11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1:19" x14ac:dyDescent="0.3">
      <c r="A341" s="11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1:19" x14ac:dyDescent="0.3">
      <c r="A342" s="11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</row>
    <row r="343" spans="1:19" x14ac:dyDescent="0.3">
      <c r="A343" s="11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1:19" x14ac:dyDescent="0.3">
      <c r="A344" s="11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</row>
    <row r="345" spans="1:19" x14ac:dyDescent="0.3">
      <c r="A345" s="11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</row>
    <row r="346" spans="1:19" x14ac:dyDescent="0.3">
      <c r="A346" s="11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</row>
    <row r="347" spans="1:19" x14ac:dyDescent="0.3">
      <c r="A347" s="11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</row>
    <row r="348" spans="1:19" x14ac:dyDescent="0.3">
      <c r="A348" s="11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</row>
    <row r="349" spans="1:19" x14ac:dyDescent="0.3">
      <c r="A349" s="11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</row>
    <row r="350" spans="1:19" x14ac:dyDescent="0.3">
      <c r="A350" s="11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</row>
    <row r="351" spans="1:19" x14ac:dyDescent="0.3">
      <c r="A351" s="11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</row>
    <row r="352" spans="1:19" x14ac:dyDescent="0.3">
      <c r="A352" s="11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</row>
    <row r="353" spans="1:19" x14ac:dyDescent="0.3">
      <c r="A353" s="11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</row>
    <row r="354" spans="1:19" x14ac:dyDescent="0.3">
      <c r="A354" s="11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</row>
    <row r="355" spans="1:19" x14ac:dyDescent="0.3">
      <c r="A355" s="11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</row>
    <row r="356" spans="1:19" x14ac:dyDescent="0.3">
      <c r="A356" s="11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</row>
    <row r="357" spans="1:19" x14ac:dyDescent="0.3">
      <c r="A357" s="11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</row>
    <row r="358" spans="1:19" x14ac:dyDescent="0.3">
      <c r="A358" s="11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</row>
    <row r="359" spans="1:19" x14ac:dyDescent="0.3">
      <c r="A359" s="11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</row>
    <row r="360" spans="1:19" x14ac:dyDescent="0.3">
      <c r="A360" s="11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</row>
    <row r="361" spans="1:19" x14ac:dyDescent="0.3">
      <c r="A361" s="11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</row>
    <row r="362" spans="1:19" x14ac:dyDescent="0.3">
      <c r="A362" s="11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</row>
    <row r="363" spans="1:19" x14ac:dyDescent="0.3">
      <c r="A363" s="11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</row>
    <row r="364" spans="1:19" x14ac:dyDescent="0.3">
      <c r="A364" s="11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</row>
    <row r="365" spans="1:19" x14ac:dyDescent="0.3">
      <c r="A365" s="11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</row>
    <row r="366" spans="1:19" x14ac:dyDescent="0.3">
      <c r="A366" s="11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</row>
    <row r="367" spans="1:19" x14ac:dyDescent="0.3">
      <c r="A367" s="11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</row>
    <row r="368" spans="1:19" x14ac:dyDescent="0.3">
      <c r="A368" s="11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</row>
    <row r="369" spans="1:19" x14ac:dyDescent="0.3">
      <c r="A369" s="11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</row>
    <row r="370" spans="1:19" x14ac:dyDescent="0.3">
      <c r="A370" s="11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</row>
    <row r="371" spans="1:19" x14ac:dyDescent="0.3">
      <c r="A371" s="11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</row>
    <row r="372" spans="1:19" x14ac:dyDescent="0.3">
      <c r="A372" s="11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</row>
    <row r="373" spans="1:19" x14ac:dyDescent="0.3">
      <c r="A373" s="11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</row>
    <row r="374" spans="1:19" x14ac:dyDescent="0.3">
      <c r="A374" s="11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</row>
    <row r="375" spans="1:19" x14ac:dyDescent="0.3">
      <c r="A375" s="11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</row>
    <row r="376" spans="1:19" x14ac:dyDescent="0.3">
      <c r="A376" s="11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</row>
    <row r="377" spans="1:19" x14ac:dyDescent="0.3">
      <c r="A377" s="11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</row>
  </sheetData>
  <autoFilter ref="A3:AF241"/>
  <mergeCells count="57">
    <mergeCell ref="A236:AB236"/>
    <mergeCell ref="B213:B214"/>
    <mergeCell ref="A176:AB176"/>
    <mergeCell ref="B193:C193"/>
    <mergeCell ref="B177:C177"/>
    <mergeCell ref="A190:A192"/>
    <mergeCell ref="B190:B192"/>
    <mergeCell ref="A235:C235"/>
    <mergeCell ref="B198:C198"/>
    <mergeCell ref="A202:A208"/>
    <mergeCell ref="B202:B208"/>
    <mergeCell ref="B210:C210"/>
    <mergeCell ref="B215:C215"/>
    <mergeCell ref="B212:C212"/>
    <mergeCell ref="A213:A214"/>
    <mergeCell ref="B233:B234"/>
    <mergeCell ref="AC2:AC3"/>
    <mergeCell ref="A194:A197"/>
    <mergeCell ref="B194:B197"/>
    <mergeCell ref="AB2:AB3"/>
    <mergeCell ref="A79:AB79"/>
    <mergeCell ref="B174:B175"/>
    <mergeCell ref="A174:A175"/>
    <mergeCell ref="B64:C64"/>
    <mergeCell ref="B7:C7"/>
    <mergeCell ref="B80:C80"/>
    <mergeCell ref="B120:C120"/>
    <mergeCell ref="A119:AB119"/>
    <mergeCell ref="A157:AB157"/>
    <mergeCell ref="A170:A172"/>
    <mergeCell ref="A165:A168"/>
    <mergeCell ref="A138:A139"/>
    <mergeCell ref="A233:A234"/>
    <mergeCell ref="B158:C158"/>
    <mergeCell ref="A5:C5"/>
    <mergeCell ref="B22:B25"/>
    <mergeCell ref="A22:A25"/>
    <mergeCell ref="B53:C53"/>
    <mergeCell ref="A6:AB6"/>
    <mergeCell ref="A52:AB52"/>
    <mergeCell ref="A57:AB57"/>
    <mergeCell ref="A63:AB63"/>
    <mergeCell ref="B58:C58"/>
    <mergeCell ref="A51:C51"/>
    <mergeCell ref="B33:C33"/>
    <mergeCell ref="B140:B141"/>
    <mergeCell ref="A140:A141"/>
    <mergeCell ref="B138:B139"/>
    <mergeCell ref="A1:AA1"/>
    <mergeCell ref="A2:A3"/>
    <mergeCell ref="C2:C3"/>
    <mergeCell ref="L2:O2"/>
    <mergeCell ref="T2:W2"/>
    <mergeCell ref="X2:AA2"/>
    <mergeCell ref="D2:D3"/>
    <mergeCell ref="E2:E3"/>
    <mergeCell ref="P2:S2"/>
  </mergeCells>
  <pageMargins left="0.19685039370078741" right="0.19685039370078741" top="0.39370078740157483" bottom="0.19685039370078741" header="0.31496062992125984" footer="0.31496062992125984"/>
  <pageSetup paperSize="8" scale="44" fitToHeight="6" orientation="landscape" horizontalDpi="4294967295" verticalDpi="4294967295" r:id="rId1"/>
  <headerFooter>
    <oddFooter>&amp;C&amp;P</oddFooter>
  </headerFooter>
  <rowBreaks count="5" manualBreakCount="5">
    <brk id="71" max="16383" man="1"/>
    <brk id="101" max="16383" man="1"/>
    <brk id="131" max="16383" man="1"/>
    <brk id="166" max="16383" man="1"/>
    <brk id="1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50" t="s">
        <v>204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 ht="32.25" customHeight="1" x14ac:dyDescent="0.25">
      <c r="A2" s="152" t="s">
        <v>0</v>
      </c>
      <c r="B2" s="19" t="s">
        <v>1</v>
      </c>
      <c r="C2" s="153" t="s">
        <v>59</v>
      </c>
      <c r="D2" s="154" t="s">
        <v>191</v>
      </c>
      <c r="E2" s="154"/>
      <c r="F2" s="154"/>
      <c r="G2" s="155" t="s">
        <v>209</v>
      </c>
      <c r="H2" s="155"/>
      <c r="I2" s="155"/>
      <c r="J2" s="156" t="s">
        <v>207</v>
      </c>
      <c r="K2" s="157"/>
      <c r="L2" s="158"/>
      <c r="M2" s="159" t="s">
        <v>202</v>
      </c>
      <c r="N2" s="159" t="s">
        <v>203</v>
      </c>
    </row>
    <row r="3" spans="1:14" ht="25.5" x14ac:dyDescent="0.25">
      <c r="A3" s="152"/>
      <c r="B3" s="20" t="s">
        <v>2</v>
      </c>
      <c r="C3" s="153"/>
      <c r="D3" s="21" t="s">
        <v>107</v>
      </c>
      <c r="E3" s="21" t="s">
        <v>108</v>
      </c>
      <c r="F3" s="21" t="s">
        <v>109</v>
      </c>
      <c r="G3" s="21" t="s">
        <v>107</v>
      </c>
      <c r="H3" s="21" t="s">
        <v>108</v>
      </c>
      <c r="I3" s="21" t="s">
        <v>109</v>
      </c>
      <c r="J3" s="21" t="s">
        <v>107</v>
      </c>
      <c r="K3" s="21" t="s">
        <v>108</v>
      </c>
      <c r="L3" s="21" t="s">
        <v>109</v>
      </c>
      <c r="M3" s="160"/>
      <c r="N3" s="160"/>
    </row>
    <row r="4" spans="1:14" x14ac:dyDescent="0.25">
      <c r="A4" s="22" t="s">
        <v>9</v>
      </c>
      <c r="B4" s="23">
        <v>2</v>
      </c>
      <c r="C4" s="24">
        <v>3</v>
      </c>
      <c r="D4" s="24">
        <v>4</v>
      </c>
      <c r="E4" s="23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24">
        <v>12</v>
      </c>
      <c r="M4" s="24">
        <v>13</v>
      </c>
      <c r="N4" s="24">
        <v>14</v>
      </c>
    </row>
    <row r="5" spans="1:14" ht="70.5" customHeight="1" x14ac:dyDescent="0.25">
      <c r="A5" s="25">
        <v>1</v>
      </c>
      <c r="B5" s="149" t="s">
        <v>205</v>
      </c>
      <c r="C5" s="149"/>
      <c r="D5" s="26">
        <f>SUM(D6:D7)</f>
        <v>9048313</v>
      </c>
      <c r="E5" s="26">
        <f>SUM(E6:E7)</f>
        <v>0</v>
      </c>
      <c r="F5" s="26">
        <f t="shared" ref="F5" si="0">SUM(F6:F7)</f>
        <v>9048313</v>
      </c>
      <c r="G5" s="26">
        <f>SUM(G6:G7)</f>
        <v>3127240</v>
      </c>
      <c r="H5" s="26">
        <f>SUM(H6:H7)</f>
        <v>0</v>
      </c>
      <c r="I5" s="26">
        <f>SUM(I6:I7)</f>
        <v>3127240</v>
      </c>
      <c r="J5" s="26">
        <f>G5/D5*100</f>
        <v>34.561580705707243</v>
      </c>
      <c r="K5" s="26">
        <v>0</v>
      </c>
      <c r="L5" s="26">
        <f>I5/F5*100</f>
        <v>34.561580705707243</v>
      </c>
      <c r="M5" s="35">
        <f>SUM(M6:M7)</f>
        <v>9048313</v>
      </c>
      <c r="N5" s="26">
        <f>M5/D5*100</f>
        <v>100</v>
      </c>
    </row>
    <row r="6" spans="1:14" ht="58.5" customHeight="1" x14ac:dyDescent="0.25">
      <c r="A6" s="27" t="s">
        <v>16</v>
      </c>
      <c r="B6" s="28" t="s">
        <v>82</v>
      </c>
      <c r="C6" s="28" t="s">
        <v>208</v>
      </c>
      <c r="D6" s="28">
        <f t="shared" ref="D6:D7" si="1">E6+F6</f>
        <v>24540</v>
      </c>
      <c r="E6" s="28">
        <v>0</v>
      </c>
      <c r="F6" s="28">
        <v>24540</v>
      </c>
      <c r="G6" s="28">
        <f>H6+I6</f>
        <v>0</v>
      </c>
      <c r="H6" s="28">
        <v>0</v>
      </c>
      <c r="I6" s="28">
        <v>0</v>
      </c>
      <c r="J6" s="29">
        <f>G6/D6*100</f>
        <v>0</v>
      </c>
      <c r="K6" s="29">
        <v>0</v>
      </c>
      <c r="L6" s="29">
        <f>I6/F6*100</f>
        <v>0</v>
      </c>
      <c r="M6" s="36">
        <f>F6</f>
        <v>24540</v>
      </c>
      <c r="N6" s="29">
        <f>M6/D6*100</f>
        <v>100</v>
      </c>
    </row>
    <row r="7" spans="1:14" ht="34.5" customHeight="1" x14ac:dyDescent="0.25">
      <c r="A7" s="27" t="s">
        <v>17</v>
      </c>
      <c r="B7" s="28" t="s">
        <v>206</v>
      </c>
      <c r="C7" s="28" t="s">
        <v>208</v>
      </c>
      <c r="D7" s="28">
        <f t="shared" si="1"/>
        <v>9023773</v>
      </c>
      <c r="E7" s="28">
        <v>0</v>
      </c>
      <c r="F7" s="28">
        <v>9023773</v>
      </c>
      <c r="G7" s="28">
        <f t="shared" ref="G7" si="2">H7+I7</f>
        <v>3127240</v>
      </c>
      <c r="H7" s="28">
        <v>0</v>
      </c>
      <c r="I7" s="28">
        <v>3127240</v>
      </c>
      <c r="J7" s="29">
        <f>G7/D7*100</f>
        <v>34.655570347348053</v>
      </c>
      <c r="K7" s="29">
        <v>0</v>
      </c>
      <c r="L7" s="29">
        <f>I7/F7*100</f>
        <v>34.655570347348053</v>
      </c>
      <c r="M7" s="36">
        <f>F7</f>
        <v>9023773</v>
      </c>
      <c r="N7" s="29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view="pageBreakPreview" zoomScale="110" zoomScaleSheetLayoutView="110" workbookViewId="0">
      <selection activeCell="D16" sqref="A16:XFD16"/>
    </sheetView>
  </sheetViews>
  <sheetFormatPr defaultRowHeight="15" x14ac:dyDescent="0.25"/>
  <cols>
    <col min="2" max="2" width="37.85546875" customWidth="1"/>
    <col min="4" max="4" width="10.5703125" customWidth="1"/>
    <col min="5" max="5" width="11.7109375" bestFit="1" customWidth="1"/>
    <col min="6" max="6" width="11.85546875" customWidth="1"/>
    <col min="7" max="7" width="11.5703125" customWidth="1"/>
    <col min="10" max="10" width="12.28515625" customWidth="1"/>
    <col min="13" max="13" width="9.42578125" customWidth="1"/>
    <col min="14" max="14" width="12.42578125" customWidth="1"/>
    <col min="15" max="15" width="10.42578125" bestFit="1" customWidth="1"/>
  </cols>
  <sheetData>
    <row r="1" spans="1:24" x14ac:dyDescent="0.25">
      <c r="A1" s="152" t="s">
        <v>0</v>
      </c>
      <c r="B1" s="50" t="s">
        <v>1</v>
      </c>
      <c r="C1" s="153" t="s">
        <v>59</v>
      </c>
      <c r="D1" s="154" t="s">
        <v>390</v>
      </c>
      <c r="E1" s="154"/>
      <c r="F1" s="154"/>
      <c r="G1" s="154"/>
      <c r="H1" s="167" t="s">
        <v>402</v>
      </c>
      <c r="I1" s="168"/>
      <c r="J1" s="168"/>
      <c r="K1" s="169"/>
      <c r="L1" s="155" t="s">
        <v>401</v>
      </c>
      <c r="M1" s="155"/>
      <c r="N1" s="155"/>
      <c r="O1" s="155"/>
      <c r="P1" s="155" t="s">
        <v>391</v>
      </c>
      <c r="Q1" s="170"/>
      <c r="R1" s="170"/>
      <c r="S1" s="170"/>
      <c r="T1" s="161" t="s">
        <v>392</v>
      </c>
      <c r="U1" s="162"/>
      <c r="V1" s="162"/>
      <c r="W1" s="163"/>
    </row>
    <row r="2" spans="1:24" ht="38.25" x14ac:dyDescent="0.25">
      <c r="A2" s="152"/>
      <c r="B2" s="50" t="s">
        <v>2</v>
      </c>
      <c r="C2" s="153"/>
      <c r="D2" s="51" t="s">
        <v>107</v>
      </c>
      <c r="E2" s="51" t="s">
        <v>108</v>
      </c>
      <c r="F2" s="51" t="s">
        <v>217</v>
      </c>
      <c r="G2" s="51" t="s">
        <v>109</v>
      </c>
      <c r="H2" s="51" t="s">
        <v>107</v>
      </c>
      <c r="I2" s="51" t="s">
        <v>108</v>
      </c>
      <c r="J2" s="51" t="s">
        <v>217</v>
      </c>
      <c r="K2" s="51" t="s">
        <v>109</v>
      </c>
      <c r="L2" s="51" t="s">
        <v>107</v>
      </c>
      <c r="M2" s="51" t="s">
        <v>108</v>
      </c>
      <c r="N2" s="51" t="s">
        <v>217</v>
      </c>
      <c r="O2" s="51" t="s">
        <v>109</v>
      </c>
      <c r="P2" s="51" t="s">
        <v>107</v>
      </c>
      <c r="Q2" s="43" t="s">
        <v>108</v>
      </c>
      <c r="R2" s="51" t="s">
        <v>217</v>
      </c>
      <c r="S2" s="51" t="s">
        <v>109</v>
      </c>
      <c r="T2" s="51" t="s">
        <v>107</v>
      </c>
      <c r="U2" s="43" t="s">
        <v>108</v>
      </c>
      <c r="V2" s="51" t="s">
        <v>217</v>
      </c>
      <c r="W2" s="51" t="s">
        <v>109</v>
      </c>
    </row>
    <row r="3" spans="1:24" x14ac:dyDescent="0.25">
      <c r="A3" s="49" t="s">
        <v>9</v>
      </c>
      <c r="B3" s="79" t="s">
        <v>46</v>
      </c>
      <c r="C3" s="79" t="s">
        <v>116</v>
      </c>
      <c r="D3" s="79" t="s">
        <v>120</v>
      </c>
      <c r="E3" s="79" t="s">
        <v>54</v>
      </c>
      <c r="F3" s="79" t="s">
        <v>131</v>
      </c>
      <c r="G3" s="79" t="s">
        <v>174</v>
      </c>
      <c r="H3" s="79" t="s">
        <v>55</v>
      </c>
      <c r="I3" s="79" t="s">
        <v>143</v>
      </c>
      <c r="J3" s="79" t="s">
        <v>153</v>
      </c>
      <c r="K3" s="79" t="s">
        <v>155</v>
      </c>
      <c r="L3" s="79" t="s">
        <v>160</v>
      </c>
      <c r="M3" s="79" t="s">
        <v>162</v>
      </c>
      <c r="N3" s="79" t="s">
        <v>163</v>
      </c>
      <c r="O3" s="79" t="s">
        <v>171</v>
      </c>
      <c r="P3" s="79" t="s">
        <v>383</v>
      </c>
      <c r="Q3" s="79" t="s">
        <v>384</v>
      </c>
      <c r="R3" s="79" t="s">
        <v>385</v>
      </c>
      <c r="S3" s="79" t="s">
        <v>386</v>
      </c>
      <c r="T3" s="79" t="s">
        <v>387</v>
      </c>
      <c r="U3" s="79" t="s">
        <v>388</v>
      </c>
      <c r="V3" s="79" t="s">
        <v>389</v>
      </c>
      <c r="W3" s="79" t="s">
        <v>399</v>
      </c>
    </row>
    <row r="4" spans="1:24" x14ac:dyDescent="0.25">
      <c r="A4" s="164" t="s">
        <v>110</v>
      </c>
      <c r="B4" s="164"/>
      <c r="C4" s="164"/>
      <c r="D4" s="52">
        <f>E4+F4+G4</f>
        <v>227627.21400000001</v>
      </c>
      <c r="E4" s="52">
        <f>E5+E8+E11+E13+E15</f>
        <v>185670.948</v>
      </c>
      <c r="F4" s="52">
        <f>F5+F8+F11+F13+F15</f>
        <v>0</v>
      </c>
      <c r="G4" s="52">
        <f>G5+G8+G11+G13+G15</f>
        <v>41956.266000000003</v>
      </c>
      <c r="H4" s="52">
        <f>I4+J4+K4</f>
        <v>25382.673300000002</v>
      </c>
      <c r="I4" s="52">
        <f>I5+I8+I11+I13+I15</f>
        <v>0</v>
      </c>
      <c r="J4" s="52">
        <f>J5+J8+J11+J13+J15</f>
        <v>0</v>
      </c>
      <c r="K4" s="52">
        <f>K5+K8+K11+K13+K15</f>
        <v>25382.673300000002</v>
      </c>
      <c r="L4" s="52">
        <f>M4+N4+O4</f>
        <v>67717.62126</v>
      </c>
      <c r="M4" s="52">
        <f>M5+M8+M11+M13+M15</f>
        <v>41732.044159999998</v>
      </c>
      <c r="N4" s="52">
        <f>N5+N8+N11+N13+N15</f>
        <v>0</v>
      </c>
      <c r="O4" s="52">
        <f>O5+O8+O11+O13+O15</f>
        <v>25985.577100000002</v>
      </c>
      <c r="P4" s="52">
        <f t="shared" ref="P4:Q7" si="0">L4/D4*100</f>
        <v>29.749352052430776</v>
      </c>
      <c r="Q4" s="53">
        <f t="shared" si="0"/>
        <v>22.47634571241592</v>
      </c>
      <c r="R4" s="53"/>
      <c r="S4" s="53">
        <f t="shared" ref="S4:S7" si="1">O4/G4*100</f>
        <v>61.934913607421592</v>
      </c>
      <c r="T4" s="54">
        <f t="shared" ref="T4:T14" si="2">L4/H4*100</f>
        <v>266.78679766957407</v>
      </c>
      <c r="U4" s="54"/>
      <c r="V4" s="54"/>
      <c r="W4" s="54">
        <f t="shared" ref="W4:W14" si="3">O4/K4*100</f>
        <v>102.37525729805614</v>
      </c>
    </row>
    <row r="5" spans="1:24" ht="38.25" customHeight="1" x14ac:dyDescent="0.25">
      <c r="A5" s="55">
        <v>1</v>
      </c>
      <c r="B5" s="149" t="s">
        <v>28</v>
      </c>
      <c r="C5" s="149"/>
      <c r="D5" s="52">
        <f>E5+G5</f>
        <v>50371.972999999998</v>
      </c>
      <c r="E5" s="52">
        <f>E6+E7</f>
        <v>24845.996999999999</v>
      </c>
      <c r="F5" s="52">
        <f t="shared" ref="F5:G5" si="4">F6+F7</f>
        <v>0</v>
      </c>
      <c r="G5" s="52">
        <f t="shared" si="4"/>
        <v>25525.976000000002</v>
      </c>
      <c r="H5" s="52">
        <f>I5+K5</f>
        <v>17813.501370000002</v>
      </c>
      <c r="I5" s="52">
        <f>I6+I7</f>
        <v>0</v>
      </c>
      <c r="J5" s="52">
        <f t="shared" ref="J5:K5" si="5">J6+J7</f>
        <v>0</v>
      </c>
      <c r="K5" s="52">
        <f t="shared" si="5"/>
        <v>17813.501370000002</v>
      </c>
      <c r="L5" s="52">
        <f>M5+O5</f>
        <v>17813.501370000002</v>
      </c>
      <c r="M5" s="52">
        <f>M6+M7</f>
        <v>0</v>
      </c>
      <c r="N5" s="52">
        <f t="shared" ref="N5:O5" si="6">N6+N7</f>
        <v>0</v>
      </c>
      <c r="O5" s="52">
        <f t="shared" si="6"/>
        <v>17813.501370000002</v>
      </c>
      <c r="P5" s="52">
        <f t="shared" si="0"/>
        <v>35.36391431401745</v>
      </c>
      <c r="Q5" s="53"/>
      <c r="R5" s="53"/>
      <c r="S5" s="53">
        <f>O5/G5*100</f>
        <v>69.785779670089795</v>
      </c>
      <c r="T5" s="54"/>
      <c r="U5" s="54"/>
      <c r="V5" s="54"/>
      <c r="W5" s="54"/>
    </row>
    <row r="6" spans="1:24" ht="38.25" x14ac:dyDescent="0.25">
      <c r="A6" s="56" t="s">
        <v>16</v>
      </c>
      <c r="B6" s="57" t="s">
        <v>393</v>
      </c>
      <c r="C6" s="19" t="s">
        <v>3</v>
      </c>
      <c r="D6" s="58">
        <f t="shared" ref="D6:D7" si="7">E6+G6</f>
        <v>8640.9529999999995</v>
      </c>
      <c r="E6" s="58">
        <v>0</v>
      </c>
      <c r="F6" s="58">
        <v>0</v>
      </c>
      <c r="G6" s="58">
        <v>8640.9529999999995</v>
      </c>
      <c r="H6" s="58">
        <f t="shared" ref="H6:H7" si="8">I6+K6</f>
        <v>8416.5580000000009</v>
      </c>
      <c r="I6" s="58">
        <v>0</v>
      </c>
      <c r="J6" s="58">
        <v>0</v>
      </c>
      <c r="K6" s="58">
        <f>O6</f>
        <v>8416.5580000000009</v>
      </c>
      <c r="L6" s="58">
        <f t="shared" ref="L6:L7" si="9">M6+O6</f>
        <v>8416.5580000000009</v>
      </c>
      <c r="M6" s="28">
        <v>0</v>
      </c>
      <c r="N6" s="28">
        <v>0</v>
      </c>
      <c r="O6" s="58">
        <v>8416.5580000000009</v>
      </c>
      <c r="P6" s="58">
        <f t="shared" si="0"/>
        <v>97.403122086186585</v>
      </c>
      <c r="Q6" s="52"/>
      <c r="R6" s="52"/>
      <c r="S6" s="58">
        <f t="shared" si="1"/>
        <v>97.403122086186585</v>
      </c>
      <c r="T6" s="59"/>
      <c r="U6" s="59"/>
      <c r="V6" s="59"/>
      <c r="W6" s="59"/>
      <c r="X6" s="76"/>
    </row>
    <row r="7" spans="1:24" s="76" customFormat="1" ht="29.25" customHeight="1" x14ac:dyDescent="0.25">
      <c r="A7" s="56" t="s">
        <v>17</v>
      </c>
      <c r="B7" s="57" t="s">
        <v>343</v>
      </c>
      <c r="C7" s="19" t="s">
        <v>3</v>
      </c>
      <c r="D7" s="58">
        <f t="shared" si="7"/>
        <v>41731.020000000004</v>
      </c>
      <c r="E7" s="58">
        <v>24845.996999999999</v>
      </c>
      <c r="F7" s="58">
        <v>0</v>
      </c>
      <c r="G7" s="58">
        <v>16885.023000000001</v>
      </c>
      <c r="H7" s="58">
        <f t="shared" si="8"/>
        <v>9396.9433700000009</v>
      </c>
      <c r="I7" s="58">
        <v>0</v>
      </c>
      <c r="J7" s="58">
        <v>0</v>
      </c>
      <c r="K7" s="58">
        <f>O7</f>
        <v>9396.9433700000009</v>
      </c>
      <c r="L7" s="58">
        <f t="shared" si="9"/>
        <v>9396.9433700000009</v>
      </c>
      <c r="M7" s="58">
        <v>0</v>
      </c>
      <c r="N7" s="58">
        <v>0</v>
      </c>
      <c r="O7" s="58">
        <v>9396.9433700000009</v>
      </c>
      <c r="P7" s="58">
        <f t="shared" si="0"/>
        <v>22.517885663949745</v>
      </c>
      <c r="Q7" s="52"/>
      <c r="R7" s="52"/>
      <c r="S7" s="58">
        <f t="shared" si="1"/>
        <v>55.652535208273036</v>
      </c>
      <c r="T7" s="59"/>
      <c r="U7" s="59"/>
      <c r="V7" s="59"/>
      <c r="W7" s="59"/>
    </row>
    <row r="8" spans="1:24" ht="29.25" customHeight="1" x14ac:dyDescent="0.25">
      <c r="A8" s="55" t="s">
        <v>46</v>
      </c>
      <c r="B8" s="149" t="s">
        <v>400</v>
      </c>
      <c r="C8" s="149"/>
      <c r="D8" s="52">
        <f>E8+F8+G8</f>
        <v>75199.192999999985</v>
      </c>
      <c r="E8" s="52">
        <f>E9+E10</f>
        <v>71120.099999999991</v>
      </c>
      <c r="F8" s="52">
        <f t="shared" ref="F8:G8" si="10">F9+F10</f>
        <v>0</v>
      </c>
      <c r="G8" s="52">
        <f t="shared" si="10"/>
        <v>4079.0929999999998</v>
      </c>
      <c r="H8" s="52">
        <f>I8+J8+K8</f>
        <v>0</v>
      </c>
      <c r="I8" s="52">
        <f>I9+I10</f>
        <v>0</v>
      </c>
      <c r="J8" s="52">
        <f t="shared" ref="J8:K8" si="11">J9+J10</f>
        <v>0</v>
      </c>
      <c r="K8" s="52">
        <f t="shared" si="11"/>
        <v>0</v>
      </c>
      <c r="L8" s="52">
        <f>M8++N8+O8</f>
        <v>0</v>
      </c>
      <c r="M8" s="52">
        <f>M9+M10</f>
        <v>0</v>
      </c>
      <c r="N8" s="52">
        <f t="shared" ref="N8:O8" si="12">N9+N10</f>
        <v>0</v>
      </c>
      <c r="O8" s="52">
        <f t="shared" si="12"/>
        <v>0</v>
      </c>
      <c r="P8" s="59">
        <f t="shared" ref="P8:P11" si="13">L8/D8%</f>
        <v>0</v>
      </c>
      <c r="Q8" s="52">
        <f t="shared" ref="Q8:Q16" si="14">M8/E8*100</f>
        <v>0</v>
      </c>
      <c r="R8" s="52"/>
      <c r="S8" s="59">
        <f t="shared" ref="S8:S10" si="15">O8/G8%</f>
        <v>0</v>
      </c>
      <c r="T8" s="59"/>
      <c r="U8" s="59"/>
      <c r="V8" s="59"/>
      <c r="W8" s="59"/>
      <c r="X8" s="76"/>
    </row>
    <row r="9" spans="1:24" s="76" customFormat="1" ht="43.5" customHeight="1" x14ac:dyDescent="0.25">
      <c r="A9" s="56" t="s">
        <v>21</v>
      </c>
      <c r="B9" s="57" t="s">
        <v>195</v>
      </c>
      <c r="C9" s="60" t="s">
        <v>3</v>
      </c>
      <c r="D9" s="60">
        <f t="shared" ref="D9:D10" si="16">E9+G9</f>
        <v>13553.546</v>
      </c>
      <c r="E9" s="60">
        <v>12734.4</v>
      </c>
      <c r="F9" s="60">
        <v>0</v>
      </c>
      <c r="G9" s="60">
        <v>819.14599999999996</v>
      </c>
      <c r="H9" s="60">
        <f t="shared" ref="H9:H10" si="17">I9+K9</f>
        <v>0</v>
      </c>
      <c r="I9" s="60">
        <v>0</v>
      </c>
      <c r="J9" s="60">
        <v>0</v>
      </c>
      <c r="K9" s="60">
        <v>0</v>
      </c>
      <c r="L9" s="60">
        <f t="shared" ref="L9:L10" si="18">M9+O9</f>
        <v>0</v>
      </c>
      <c r="M9" s="60">
        <v>0</v>
      </c>
      <c r="N9" s="60">
        <v>0</v>
      </c>
      <c r="O9" s="60">
        <v>0</v>
      </c>
      <c r="P9" s="59"/>
      <c r="Q9" s="58"/>
      <c r="R9" s="52"/>
      <c r="S9" s="59"/>
      <c r="T9" s="59"/>
      <c r="U9" s="59"/>
      <c r="V9" s="59"/>
      <c r="W9" s="59"/>
    </row>
    <row r="10" spans="1:24" s="76" customFormat="1" ht="63.75" x14ac:dyDescent="0.25">
      <c r="A10" s="56" t="s">
        <v>22</v>
      </c>
      <c r="B10" s="57" t="s">
        <v>192</v>
      </c>
      <c r="C10" s="60" t="s">
        <v>3</v>
      </c>
      <c r="D10" s="60">
        <f t="shared" si="16"/>
        <v>61645.646999999997</v>
      </c>
      <c r="E10" s="58">
        <v>58385.7</v>
      </c>
      <c r="F10" s="58">
        <v>0</v>
      </c>
      <c r="G10" s="58">
        <v>3259.9470000000001</v>
      </c>
      <c r="H10" s="60">
        <f t="shared" si="17"/>
        <v>0</v>
      </c>
      <c r="I10" s="60">
        <v>0</v>
      </c>
      <c r="J10" s="60">
        <v>0</v>
      </c>
      <c r="K10" s="60">
        <v>0</v>
      </c>
      <c r="L10" s="60">
        <f t="shared" si="18"/>
        <v>0</v>
      </c>
      <c r="M10" s="58">
        <v>0</v>
      </c>
      <c r="N10" s="58">
        <v>0</v>
      </c>
      <c r="O10" s="58">
        <v>0</v>
      </c>
      <c r="P10" s="60">
        <f t="shared" si="13"/>
        <v>0</v>
      </c>
      <c r="Q10" s="58">
        <f t="shared" si="14"/>
        <v>0</v>
      </c>
      <c r="R10" s="52"/>
      <c r="S10" s="60">
        <f t="shared" si="15"/>
        <v>0</v>
      </c>
      <c r="T10" s="59"/>
      <c r="U10" s="59"/>
      <c r="V10" s="59"/>
      <c r="W10" s="59"/>
    </row>
    <row r="11" spans="1:24" hidden="1" x14ac:dyDescent="0.25">
      <c r="A11" s="55" t="s">
        <v>116</v>
      </c>
      <c r="B11" s="165" t="s">
        <v>30</v>
      </c>
      <c r="C11" s="166"/>
      <c r="D11" s="52">
        <f>E11+F11+G11</f>
        <v>1598.951</v>
      </c>
      <c r="E11" s="52">
        <f>E12</f>
        <v>1598.951</v>
      </c>
      <c r="F11" s="52">
        <f t="shared" ref="F11:G11" si="19">F12</f>
        <v>0</v>
      </c>
      <c r="G11" s="52">
        <f t="shared" si="19"/>
        <v>0</v>
      </c>
      <c r="H11" s="77">
        <f>I11+J11+K11</f>
        <v>0</v>
      </c>
      <c r="I11" s="77">
        <f>I12</f>
        <v>0</v>
      </c>
      <c r="J11" s="77">
        <f t="shared" ref="J11:K11" si="20">J12</f>
        <v>0</v>
      </c>
      <c r="K11" s="77">
        <f t="shared" si="20"/>
        <v>0</v>
      </c>
      <c r="L11" s="52">
        <f>M11+N11+O11</f>
        <v>0</v>
      </c>
      <c r="M11" s="52">
        <f>M12</f>
        <v>0</v>
      </c>
      <c r="N11" s="52">
        <f t="shared" ref="N11:O11" si="21">N12</f>
        <v>0</v>
      </c>
      <c r="O11" s="52">
        <f t="shared" si="21"/>
        <v>0</v>
      </c>
      <c r="P11" s="59">
        <f t="shared" si="13"/>
        <v>0</v>
      </c>
      <c r="Q11" s="52">
        <f t="shared" si="14"/>
        <v>0</v>
      </c>
      <c r="R11" s="52"/>
      <c r="S11" s="59"/>
      <c r="T11" s="59"/>
      <c r="U11" s="59"/>
      <c r="V11" s="59"/>
      <c r="W11" s="59"/>
      <c r="X11" s="76"/>
    </row>
    <row r="12" spans="1:24" ht="38.25" hidden="1" x14ac:dyDescent="0.25">
      <c r="A12" s="56" t="s">
        <v>394</v>
      </c>
      <c r="B12" s="57" t="s">
        <v>395</v>
      </c>
      <c r="C12" s="58"/>
      <c r="D12" s="58">
        <f t="shared" ref="D12" si="22">E12+G12</f>
        <v>1598.951</v>
      </c>
      <c r="E12" s="61">
        <v>1598.951</v>
      </c>
      <c r="F12" s="61">
        <v>0</v>
      </c>
      <c r="G12" s="62">
        <v>0</v>
      </c>
      <c r="H12" s="78">
        <f t="shared" ref="H12" si="23">I12+K12</f>
        <v>0</v>
      </c>
      <c r="I12" s="78">
        <v>0</v>
      </c>
      <c r="J12" s="78">
        <v>0</v>
      </c>
      <c r="K12" s="78">
        <v>0</v>
      </c>
      <c r="L12" s="58">
        <v>0</v>
      </c>
      <c r="M12" s="61">
        <v>0</v>
      </c>
      <c r="N12" s="61">
        <v>0</v>
      </c>
      <c r="O12" s="61">
        <v>0</v>
      </c>
      <c r="P12" s="58">
        <f>L12/D12*100</f>
        <v>0</v>
      </c>
      <c r="Q12" s="58">
        <f t="shared" si="14"/>
        <v>0</v>
      </c>
      <c r="R12" s="52"/>
      <c r="S12" s="58"/>
      <c r="T12" s="59"/>
      <c r="U12" s="59"/>
      <c r="V12" s="59"/>
      <c r="W12" s="59"/>
      <c r="X12" s="76"/>
    </row>
    <row r="13" spans="1:24" ht="36" customHeight="1" x14ac:dyDescent="0.25">
      <c r="A13" s="55" t="s">
        <v>116</v>
      </c>
      <c r="B13" s="149" t="s">
        <v>32</v>
      </c>
      <c r="C13" s="149"/>
      <c r="D13" s="52">
        <f>E13+F13+G13</f>
        <v>48816.097000000002</v>
      </c>
      <c r="E13" s="52">
        <f>E14</f>
        <v>46793.4</v>
      </c>
      <c r="F13" s="52">
        <f>F14</f>
        <v>0</v>
      </c>
      <c r="G13" s="52">
        <f>G14</f>
        <v>2022.6969999999999</v>
      </c>
      <c r="H13" s="52">
        <f>I13+J13+K13</f>
        <v>100</v>
      </c>
      <c r="I13" s="52">
        <f>I14</f>
        <v>0</v>
      </c>
      <c r="J13" s="52">
        <f t="shared" ref="J13:K13" si="24">J14</f>
        <v>0</v>
      </c>
      <c r="K13" s="52">
        <f t="shared" si="24"/>
        <v>100</v>
      </c>
      <c r="L13" s="52">
        <f>M13+N13+O13</f>
        <v>12607.382879999999</v>
      </c>
      <c r="M13" s="52">
        <f>M14</f>
        <v>11904.479079999999</v>
      </c>
      <c r="N13" s="52">
        <f t="shared" ref="N13:O13" si="25">N14</f>
        <v>0</v>
      </c>
      <c r="O13" s="52">
        <f t="shared" si="25"/>
        <v>702.90380000000005</v>
      </c>
      <c r="P13" s="59">
        <f>L13/D13%</f>
        <v>25.826282015131195</v>
      </c>
      <c r="Q13" s="52">
        <f t="shared" si="14"/>
        <v>25.440508875183248</v>
      </c>
      <c r="R13" s="52"/>
      <c r="S13" s="59">
        <f>O13/G13%</f>
        <v>34.750820315647879</v>
      </c>
      <c r="T13" s="59">
        <f t="shared" si="2"/>
        <v>12607.382879999999</v>
      </c>
      <c r="U13" s="59"/>
      <c r="V13" s="59"/>
      <c r="W13" s="59">
        <f t="shared" si="3"/>
        <v>702.90380000000005</v>
      </c>
      <c r="X13" s="76"/>
    </row>
    <row r="14" spans="1:24" s="76" customFormat="1" ht="29.25" customHeight="1" x14ac:dyDescent="0.25">
      <c r="A14" s="56" t="s">
        <v>117</v>
      </c>
      <c r="B14" s="63" t="s">
        <v>49</v>
      </c>
      <c r="C14" s="19" t="s">
        <v>3</v>
      </c>
      <c r="D14" s="58">
        <f t="shared" ref="D14" si="26">E14+G14</f>
        <v>48816.097000000002</v>
      </c>
      <c r="E14" s="61">
        <v>46793.4</v>
      </c>
      <c r="F14" s="61">
        <v>0</v>
      </c>
      <c r="G14" s="61">
        <v>2022.6969999999999</v>
      </c>
      <c r="H14" s="58">
        <f>I14+K14</f>
        <v>100</v>
      </c>
      <c r="I14" s="58">
        <v>0</v>
      </c>
      <c r="J14" s="58">
        <v>0</v>
      </c>
      <c r="K14" s="58">
        <v>100</v>
      </c>
      <c r="L14" s="58">
        <f t="shared" ref="L14" si="27">M14+O14</f>
        <v>12607.382879999999</v>
      </c>
      <c r="M14" s="58">
        <v>11904.479079999999</v>
      </c>
      <c r="N14" s="58">
        <v>0</v>
      </c>
      <c r="O14" s="58">
        <v>702.90380000000005</v>
      </c>
      <c r="P14" s="58">
        <f>L14/D14*100</f>
        <v>25.826282015131198</v>
      </c>
      <c r="Q14" s="58">
        <f t="shared" si="14"/>
        <v>25.440508875183248</v>
      </c>
      <c r="R14" s="58"/>
      <c r="S14" s="58">
        <f>O14/G14*100</f>
        <v>34.750820315647871</v>
      </c>
      <c r="T14" s="60">
        <f t="shared" si="2"/>
        <v>12607.382879999999</v>
      </c>
      <c r="U14" s="60"/>
      <c r="V14" s="60"/>
      <c r="W14" s="60">
        <f t="shared" si="3"/>
        <v>702.90380000000005</v>
      </c>
    </row>
    <row r="15" spans="1:24" ht="24.75" customHeight="1" x14ac:dyDescent="0.25">
      <c r="A15" s="55" t="s">
        <v>120</v>
      </c>
      <c r="B15" s="149" t="s">
        <v>37</v>
      </c>
      <c r="C15" s="149"/>
      <c r="D15" s="59">
        <f>E15+F15+G15</f>
        <v>51641</v>
      </c>
      <c r="E15" s="59">
        <f>E16</f>
        <v>41312.5</v>
      </c>
      <c r="F15" s="59">
        <f>F16</f>
        <v>0</v>
      </c>
      <c r="G15" s="59">
        <f>G16</f>
        <v>10328.5</v>
      </c>
      <c r="H15" s="59">
        <f>I15+J15+K15</f>
        <v>7469.1719300000004</v>
      </c>
      <c r="I15" s="59">
        <f>I16</f>
        <v>0</v>
      </c>
      <c r="J15" s="59">
        <f>J16</f>
        <v>0</v>
      </c>
      <c r="K15" s="59">
        <f>K16</f>
        <v>7469.1719300000004</v>
      </c>
      <c r="L15" s="59">
        <f>M15+N15+O15</f>
        <v>37296.737009999997</v>
      </c>
      <c r="M15" s="59">
        <f>M16</f>
        <v>29827.56508</v>
      </c>
      <c r="N15" s="59">
        <f t="shared" ref="N15:O15" si="28">N16</f>
        <v>0</v>
      </c>
      <c r="O15" s="59">
        <f t="shared" si="28"/>
        <v>7469.1719300000004</v>
      </c>
      <c r="P15" s="59">
        <f>L15/D15%</f>
        <v>72.22311150055188</v>
      </c>
      <c r="Q15" s="52">
        <f t="shared" si="14"/>
        <v>72.199854959152802</v>
      </c>
      <c r="R15" s="52"/>
      <c r="S15" s="59">
        <f>O15/G15%</f>
        <v>72.316134288618883</v>
      </c>
      <c r="T15" s="59"/>
      <c r="U15" s="59"/>
      <c r="V15" s="59"/>
      <c r="W15" s="59"/>
      <c r="X15" s="76"/>
    </row>
    <row r="16" spans="1:24" s="76" customFormat="1" ht="66" customHeight="1" x14ac:dyDescent="0.25">
      <c r="A16" s="56" t="s">
        <v>121</v>
      </c>
      <c r="B16" s="64" t="s">
        <v>396</v>
      </c>
      <c r="C16" s="80" t="s">
        <v>3</v>
      </c>
      <c r="D16" s="58">
        <f t="shared" ref="D16" si="29">E16+G16</f>
        <v>51641</v>
      </c>
      <c r="E16" s="61">
        <v>41312.5</v>
      </c>
      <c r="F16" s="61">
        <v>0</v>
      </c>
      <c r="G16" s="61">
        <v>10328.5</v>
      </c>
      <c r="H16" s="58">
        <f t="shared" ref="H16" si="30">I16+K16</f>
        <v>7469.1719300000004</v>
      </c>
      <c r="I16" s="58">
        <v>0</v>
      </c>
      <c r="J16" s="58">
        <v>0</v>
      </c>
      <c r="K16" s="58">
        <f>O16</f>
        <v>7469.1719300000004</v>
      </c>
      <c r="L16" s="58">
        <f t="shared" ref="L16" si="31">M16+O16</f>
        <v>37296.737009999997</v>
      </c>
      <c r="M16" s="58">
        <v>29827.56508</v>
      </c>
      <c r="N16" s="58">
        <v>0</v>
      </c>
      <c r="O16" s="58">
        <v>7469.1719300000004</v>
      </c>
      <c r="P16" s="58">
        <f>L16/D16*100</f>
        <v>72.22311150055188</v>
      </c>
      <c r="Q16" s="58">
        <f t="shared" si="14"/>
        <v>72.199854959152802</v>
      </c>
      <c r="R16" s="58"/>
      <c r="S16" s="58">
        <f t="shared" ref="S16" si="32">O16/G16*100</f>
        <v>72.316134288618869</v>
      </c>
      <c r="T16" s="59"/>
      <c r="U16" s="59"/>
      <c r="V16" s="59"/>
      <c r="W16" s="59"/>
    </row>
    <row r="17" ht="24.75" customHeight="1" x14ac:dyDescent="0.25"/>
  </sheetData>
  <mergeCells count="13">
    <mergeCell ref="B15:C15"/>
    <mergeCell ref="T1:W1"/>
    <mergeCell ref="A4:C4"/>
    <mergeCell ref="B5:C5"/>
    <mergeCell ref="B8:C8"/>
    <mergeCell ref="B11:C11"/>
    <mergeCell ref="B13:C13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муниципальные</vt:lpstr>
      <vt:lpstr>ведомственная</vt:lpstr>
      <vt:lpstr>АИП</vt:lpstr>
      <vt:lpstr>муниципальные!Заголовки_для_печати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2016-11-07T10:56:26Z</cp:lastPrinted>
  <dcterms:created xsi:type="dcterms:W3CDTF">2012-05-22T08:33:39Z</dcterms:created>
  <dcterms:modified xsi:type="dcterms:W3CDTF">2017-07-18T05:06:21Z</dcterms:modified>
</cp:coreProperties>
</file>