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лица 2 Финанс по меропр. " sheetId="7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'Таблица 2 Финанс по меропр. '!$A$1:$P$116</definedName>
  </definedNames>
  <calcPr calcId="145621"/>
</workbook>
</file>

<file path=xl/calcChain.xml><?xml version="1.0" encoding="utf-8"?>
<calcChain xmlns="http://schemas.openxmlformats.org/spreadsheetml/2006/main">
  <c r="O110" i="7" l="1"/>
  <c r="P109" i="7"/>
  <c r="P113" i="7" s="1"/>
  <c r="O109" i="7"/>
  <c r="O113" i="7" s="1"/>
  <c r="N106" i="7"/>
  <c r="M106" i="7"/>
  <c r="I106" i="7"/>
  <c r="I105" i="7" s="1"/>
  <c r="I109" i="7" s="1"/>
  <c r="E106" i="7"/>
  <c r="E105" i="7" s="1"/>
  <c r="L105" i="7"/>
  <c r="K105" i="7"/>
  <c r="J105" i="7"/>
  <c r="N105" i="7" s="1"/>
  <c r="H105" i="7"/>
  <c r="G105" i="7"/>
  <c r="F105" i="7"/>
  <c r="D105" i="7"/>
  <c r="D109" i="7" s="1"/>
  <c r="N104" i="7"/>
  <c r="M104" i="7"/>
  <c r="I104" i="7"/>
  <c r="E104" i="7"/>
  <c r="N103" i="7"/>
  <c r="M103" i="7"/>
  <c r="M102" i="7" s="1"/>
  <c r="I103" i="7"/>
  <c r="E103" i="7"/>
  <c r="E102" i="7" s="1"/>
  <c r="E109" i="7" s="1"/>
  <c r="L102" i="7"/>
  <c r="K102" i="7"/>
  <c r="J102" i="7"/>
  <c r="I102" i="7"/>
  <c r="H102" i="7"/>
  <c r="G102" i="7"/>
  <c r="G109" i="7" s="1"/>
  <c r="F102" i="7"/>
  <c r="F109" i="7" s="1"/>
  <c r="D102" i="7"/>
  <c r="P98" i="7"/>
  <c r="O98" i="7"/>
  <c r="L98" i="7"/>
  <c r="K98" i="7"/>
  <c r="J98" i="7"/>
  <c r="N98" i="7" s="1"/>
  <c r="H98" i="7"/>
  <c r="G98" i="7"/>
  <c r="F98" i="7"/>
  <c r="E98" i="7"/>
  <c r="D98" i="7"/>
  <c r="I97" i="7"/>
  <c r="E97" i="7"/>
  <c r="I96" i="7"/>
  <c r="N96" i="7" s="1"/>
  <c r="E96" i="7"/>
  <c r="I95" i="7"/>
  <c r="E95" i="7"/>
  <c r="I94" i="7"/>
  <c r="N94" i="7" s="1"/>
  <c r="E94" i="7"/>
  <c r="I93" i="7"/>
  <c r="E93" i="7"/>
  <c r="M93" i="7" s="1"/>
  <c r="M92" i="7"/>
  <c r="I92" i="7"/>
  <c r="E92" i="7"/>
  <c r="L91" i="7"/>
  <c r="K91" i="7"/>
  <c r="J91" i="7"/>
  <c r="H91" i="7"/>
  <c r="G91" i="7"/>
  <c r="F91" i="7"/>
  <c r="D91" i="7"/>
  <c r="O87" i="7"/>
  <c r="F87" i="7"/>
  <c r="I86" i="7"/>
  <c r="N86" i="7" s="1"/>
  <c r="E86" i="7"/>
  <c r="I85" i="7"/>
  <c r="E85" i="7"/>
  <c r="I84" i="7"/>
  <c r="E84" i="7"/>
  <c r="I83" i="7"/>
  <c r="H83" i="7"/>
  <c r="E83" i="7"/>
  <c r="M83" i="7" s="1"/>
  <c r="D83" i="7"/>
  <c r="D82" i="7" s="1"/>
  <c r="D87" i="7" s="1"/>
  <c r="L82" i="7"/>
  <c r="L87" i="7" s="1"/>
  <c r="K82" i="7"/>
  <c r="K87" i="7" s="1"/>
  <c r="J82" i="7"/>
  <c r="J87" i="7" s="1"/>
  <c r="R87" i="7" s="1"/>
  <c r="H82" i="7"/>
  <c r="H87" i="7" s="1"/>
  <c r="G82" i="7"/>
  <c r="G87" i="7" s="1"/>
  <c r="F82" i="7"/>
  <c r="N78" i="7"/>
  <c r="L78" i="7"/>
  <c r="K78" i="7"/>
  <c r="J78" i="7"/>
  <c r="H78" i="7"/>
  <c r="G78" i="7"/>
  <c r="F78" i="7"/>
  <c r="I77" i="7"/>
  <c r="E77" i="7"/>
  <c r="D77" i="7" s="1"/>
  <c r="D78" i="7" s="1"/>
  <c r="I76" i="7"/>
  <c r="I78" i="7" s="1"/>
  <c r="E76" i="7"/>
  <c r="E78" i="7" s="1"/>
  <c r="I75" i="7"/>
  <c r="E75" i="7"/>
  <c r="L74" i="7"/>
  <c r="K74" i="7"/>
  <c r="J74" i="7"/>
  <c r="H74" i="7"/>
  <c r="G74" i="7"/>
  <c r="F74" i="7"/>
  <c r="D74" i="7"/>
  <c r="I69" i="7"/>
  <c r="I68" i="7" s="1"/>
  <c r="E69" i="7"/>
  <c r="E68" i="7" s="1"/>
  <c r="L68" i="7"/>
  <c r="K68" i="7"/>
  <c r="J68" i="7"/>
  <c r="J14" i="7" s="1"/>
  <c r="H68" i="7"/>
  <c r="G68" i="7"/>
  <c r="F68" i="7"/>
  <c r="D68" i="7"/>
  <c r="I67" i="7"/>
  <c r="E67" i="7"/>
  <c r="D67" i="7" s="1"/>
  <c r="I66" i="7"/>
  <c r="E66" i="7"/>
  <c r="D66" i="7" s="1"/>
  <c r="I65" i="7"/>
  <c r="E65" i="7"/>
  <c r="D65" i="7" s="1"/>
  <c r="I64" i="7"/>
  <c r="N64" i="7" s="1"/>
  <c r="E64" i="7"/>
  <c r="D64" i="7" s="1"/>
  <c r="I63" i="7"/>
  <c r="M63" i="7" s="1"/>
  <c r="E63" i="7"/>
  <c r="D63" i="7" s="1"/>
  <c r="I62" i="7"/>
  <c r="M62" i="7" s="1"/>
  <c r="E62" i="7"/>
  <c r="D62" i="7" s="1"/>
  <c r="I61" i="7"/>
  <c r="M61" i="7" s="1"/>
  <c r="E61" i="7"/>
  <c r="D61" i="7" s="1"/>
  <c r="I60" i="7"/>
  <c r="M60" i="7" s="1"/>
  <c r="E60" i="7"/>
  <c r="D60" i="7" s="1"/>
  <c r="D59" i="7" s="1"/>
  <c r="L59" i="7"/>
  <c r="K59" i="7"/>
  <c r="J59" i="7"/>
  <c r="I59" i="7"/>
  <c r="N59" i="7" s="1"/>
  <c r="H59" i="7"/>
  <c r="G59" i="7"/>
  <c r="F59" i="7"/>
  <c r="E59" i="7"/>
  <c r="I58" i="7"/>
  <c r="N58" i="7" s="1"/>
  <c r="E58" i="7"/>
  <c r="D58" i="7" s="1"/>
  <c r="I57" i="7"/>
  <c r="M57" i="7" s="1"/>
  <c r="E57" i="7"/>
  <c r="D57" i="7" s="1"/>
  <c r="I56" i="7"/>
  <c r="M56" i="7" s="1"/>
  <c r="E56" i="7"/>
  <c r="D56" i="7" s="1"/>
  <c r="M55" i="7"/>
  <c r="I55" i="7"/>
  <c r="N55" i="7" s="1"/>
  <c r="E55" i="7"/>
  <c r="D55" i="7" s="1"/>
  <c r="M54" i="7"/>
  <c r="I54" i="7"/>
  <c r="E54" i="7"/>
  <c r="D54" i="7" s="1"/>
  <c r="M53" i="7"/>
  <c r="I53" i="7"/>
  <c r="E53" i="7"/>
  <c r="D53" i="7" s="1"/>
  <c r="M52" i="7"/>
  <c r="I52" i="7"/>
  <c r="E52" i="7"/>
  <c r="D52" i="7" s="1"/>
  <c r="M51" i="7"/>
  <c r="I51" i="7"/>
  <c r="I48" i="7" s="1"/>
  <c r="E51" i="7"/>
  <c r="D51" i="7" s="1"/>
  <c r="N50" i="7"/>
  <c r="N48" i="7" s="1"/>
  <c r="M50" i="7"/>
  <c r="I50" i="7"/>
  <c r="E50" i="7"/>
  <c r="D50" i="7"/>
  <c r="M49" i="7"/>
  <c r="M48" i="7" s="1"/>
  <c r="I49" i="7"/>
  <c r="E49" i="7"/>
  <c r="D49" i="7"/>
  <c r="L48" i="7"/>
  <c r="K48" i="7"/>
  <c r="K31" i="7" s="1"/>
  <c r="J48" i="7"/>
  <c r="H48" i="7"/>
  <c r="G48" i="7"/>
  <c r="F48" i="7"/>
  <c r="N47" i="7"/>
  <c r="M47" i="7"/>
  <c r="E47" i="7"/>
  <c r="D47" i="7" s="1"/>
  <c r="N46" i="7"/>
  <c r="M46" i="7"/>
  <c r="E46" i="7"/>
  <c r="D46" i="7" s="1"/>
  <c r="N45" i="7"/>
  <c r="M45" i="7"/>
  <c r="E45" i="7"/>
  <c r="D45" i="7" s="1"/>
  <c r="N44" i="7"/>
  <c r="M44" i="7"/>
  <c r="E44" i="7"/>
  <c r="D44" i="7" s="1"/>
  <c r="N43" i="7"/>
  <c r="M43" i="7"/>
  <c r="E43" i="7"/>
  <c r="D43" i="7" s="1"/>
  <c r="N42" i="7"/>
  <c r="M42" i="7"/>
  <c r="E42" i="7"/>
  <c r="D42" i="7" s="1"/>
  <c r="N41" i="7"/>
  <c r="M41" i="7"/>
  <c r="E41" i="7"/>
  <c r="D41" i="7" s="1"/>
  <c r="N40" i="7"/>
  <c r="L40" i="7"/>
  <c r="K40" i="7"/>
  <c r="J40" i="7"/>
  <c r="J31" i="7" s="1"/>
  <c r="I40" i="7"/>
  <c r="M40" i="7" s="1"/>
  <c r="H40" i="7"/>
  <c r="G40" i="7"/>
  <c r="F40" i="7"/>
  <c r="F31" i="7" s="1"/>
  <c r="E40" i="7"/>
  <c r="M39" i="7"/>
  <c r="I39" i="7"/>
  <c r="N39" i="7" s="1"/>
  <c r="E39" i="7"/>
  <c r="D39" i="7" s="1"/>
  <c r="N38" i="7"/>
  <c r="M38" i="7"/>
  <c r="I38" i="7"/>
  <c r="E38" i="7"/>
  <c r="D38" i="7"/>
  <c r="I37" i="7"/>
  <c r="E37" i="7"/>
  <c r="N37" i="7" s="1"/>
  <c r="I36" i="7"/>
  <c r="N36" i="7" s="1"/>
  <c r="E36" i="7"/>
  <c r="D36" i="7" s="1"/>
  <c r="M35" i="7"/>
  <c r="I35" i="7"/>
  <c r="I32" i="7" s="1"/>
  <c r="E35" i="7"/>
  <c r="D35" i="7" s="1"/>
  <c r="N34" i="7"/>
  <c r="M34" i="7"/>
  <c r="I34" i="7"/>
  <c r="E34" i="7"/>
  <c r="D34" i="7"/>
  <c r="I33" i="7"/>
  <c r="E33" i="7"/>
  <c r="N33" i="7" s="1"/>
  <c r="L32" i="7"/>
  <c r="L31" i="7" s="1"/>
  <c r="K32" i="7"/>
  <c r="H32" i="7"/>
  <c r="G32" i="7"/>
  <c r="G31" i="7" s="1"/>
  <c r="H31" i="7"/>
  <c r="I30" i="7"/>
  <c r="E30" i="7"/>
  <c r="M30" i="7" s="1"/>
  <c r="M29" i="7"/>
  <c r="I29" i="7"/>
  <c r="E29" i="7"/>
  <c r="I28" i="7"/>
  <c r="E28" i="7"/>
  <c r="I27" i="7"/>
  <c r="N27" i="7" s="1"/>
  <c r="E27" i="7"/>
  <c r="I26" i="7"/>
  <c r="E26" i="7"/>
  <c r="I25" i="7"/>
  <c r="N25" i="7" s="1"/>
  <c r="E25" i="7"/>
  <c r="J24" i="7"/>
  <c r="I24" i="7" s="1"/>
  <c r="F24" i="7"/>
  <c r="E24" i="7" s="1"/>
  <c r="D24" i="7"/>
  <c r="I23" i="7"/>
  <c r="E23" i="7"/>
  <c r="N23" i="7" s="1"/>
  <c r="I22" i="7"/>
  <c r="E22" i="7"/>
  <c r="I21" i="7"/>
  <c r="E21" i="7"/>
  <c r="D21" i="7" s="1"/>
  <c r="M20" i="7"/>
  <c r="I20" i="7"/>
  <c r="N20" i="7" s="1"/>
  <c r="E20" i="7"/>
  <c r="D20" i="7" s="1"/>
  <c r="L19" i="7"/>
  <c r="K19" i="7"/>
  <c r="J19" i="7"/>
  <c r="H19" i="7"/>
  <c r="G19" i="7"/>
  <c r="F19" i="7"/>
  <c r="E19" i="7" s="1"/>
  <c r="D19" i="7"/>
  <c r="I18" i="7"/>
  <c r="M18" i="7" s="1"/>
  <c r="E18" i="7"/>
  <c r="I17" i="7"/>
  <c r="E17" i="7"/>
  <c r="M17" i="7" s="1"/>
  <c r="L16" i="7"/>
  <c r="I16" i="7" s="1"/>
  <c r="H16" i="7"/>
  <c r="E16" i="7" s="1"/>
  <c r="D16" i="7"/>
  <c r="L15" i="7"/>
  <c r="I15" i="7"/>
  <c r="H15" i="7"/>
  <c r="E15" i="7" s="1"/>
  <c r="D15" i="7"/>
  <c r="K109" i="7" l="1"/>
  <c r="L109" i="7"/>
  <c r="H109" i="7"/>
  <c r="N102" i="7"/>
  <c r="E91" i="7"/>
  <c r="I91" i="7"/>
  <c r="N95" i="7"/>
  <c r="N97" i="7"/>
  <c r="R98" i="7"/>
  <c r="M98" i="7"/>
  <c r="M86" i="7"/>
  <c r="I82" i="7"/>
  <c r="I87" i="7" s="1"/>
  <c r="M84" i="7"/>
  <c r="E74" i="7"/>
  <c r="M77" i="7"/>
  <c r="M69" i="7"/>
  <c r="M68" i="7" s="1"/>
  <c r="K14" i="7"/>
  <c r="G14" i="7"/>
  <c r="M28" i="7"/>
  <c r="G70" i="7"/>
  <c r="G110" i="7" s="1"/>
  <c r="K70" i="7"/>
  <c r="F14" i="7"/>
  <c r="D14" i="7"/>
  <c r="N17" i="7"/>
  <c r="N21" i="7"/>
  <c r="N18" i="7"/>
  <c r="N26" i="7"/>
  <c r="I19" i="7"/>
  <c r="N22" i="7"/>
  <c r="N24" i="7"/>
  <c r="M24" i="7"/>
  <c r="I31" i="7"/>
  <c r="E14" i="7"/>
  <c r="D48" i="7"/>
  <c r="M19" i="7"/>
  <c r="N19" i="7"/>
  <c r="N15" i="7"/>
  <c r="M16" i="7"/>
  <c r="D40" i="7"/>
  <c r="M59" i="7"/>
  <c r="L70" i="7"/>
  <c r="N87" i="7"/>
  <c r="M21" i="7"/>
  <c r="M25" i="7"/>
  <c r="M26" i="7"/>
  <c r="M27" i="7"/>
  <c r="N35" i="7"/>
  <c r="M36" i="7"/>
  <c r="M58" i="7"/>
  <c r="M64" i="7"/>
  <c r="I70" i="7"/>
  <c r="M76" i="7"/>
  <c r="M85" i="7"/>
  <c r="M82" i="7" s="1"/>
  <c r="M87" i="7" s="1"/>
  <c r="M94" i="7"/>
  <c r="M91" i="7" s="1"/>
  <c r="M95" i="7"/>
  <c r="M96" i="7"/>
  <c r="M97" i="7"/>
  <c r="M105" i="7"/>
  <c r="J109" i="7"/>
  <c r="H70" i="7"/>
  <c r="H110" i="7" s="1"/>
  <c r="I98" i="7"/>
  <c r="H14" i="7"/>
  <c r="L14" i="7"/>
  <c r="M15" i="7"/>
  <c r="M22" i="7"/>
  <c r="M23" i="7"/>
  <c r="M33" i="7"/>
  <c r="M37" i="7"/>
  <c r="E48" i="7"/>
  <c r="M65" i="7"/>
  <c r="M66" i="7"/>
  <c r="M67" i="7"/>
  <c r="F70" i="7"/>
  <c r="F110" i="7" s="1"/>
  <c r="J70" i="7"/>
  <c r="M75" i="7"/>
  <c r="E82" i="7"/>
  <c r="E87" i="7" s="1"/>
  <c r="I14" i="7"/>
  <c r="N14" i="7" s="1"/>
  <c r="D22" i="7"/>
  <c r="E32" i="7"/>
  <c r="E31" i="7" s="1"/>
  <c r="E70" i="7" s="1"/>
  <c r="D33" i="7"/>
  <c r="D37" i="7"/>
  <c r="I74" i="7"/>
  <c r="K110" i="7" l="1"/>
  <c r="E110" i="7"/>
  <c r="M74" i="7"/>
  <c r="J110" i="7"/>
  <c r="R70" i="7"/>
  <c r="P72" i="7"/>
  <c r="N109" i="7"/>
  <c r="M109" i="7"/>
  <c r="I110" i="7"/>
  <c r="R109" i="7" s="1"/>
  <c r="R112" i="7" s="1"/>
  <c r="N70" i="7"/>
  <c r="N32" i="7"/>
  <c r="M78" i="7"/>
  <c r="M32" i="7"/>
  <c r="D32" i="7"/>
  <c r="D31" i="7" s="1"/>
  <c r="D70" i="7" s="1"/>
  <c r="D110" i="7" s="1"/>
  <c r="M14" i="7"/>
  <c r="L110" i="7"/>
  <c r="O72" i="7"/>
  <c r="M31" i="7"/>
  <c r="M70" i="7" s="1"/>
  <c r="N110" i="7" l="1"/>
  <c r="M110" i="7"/>
</calcChain>
</file>

<file path=xl/sharedStrings.xml><?xml version="1.0" encoding="utf-8"?>
<sst xmlns="http://schemas.openxmlformats.org/spreadsheetml/2006/main" count="251" uniqueCount="174">
  <si>
    <t>Таблица № 2</t>
  </si>
  <si>
    <r>
      <t>(</t>
    </r>
    <r>
      <rPr>
        <b/>
        <u/>
        <sz val="12"/>
        <rFont val="Times New Roman"/>
        <family val="1"/>
        <charset val="204"/>
      </rPr>
      <t>квартальная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годовая</t>
    </r>
    <r>
      <rPr>
        <b/>
        <u/>
        <sz val="12"/>
        <rFont val="Times New Roman"/>
        <family val="1"/>
        <charset val="204"/>
      </rPr>
      <t>)</t>
    </r>
  </si>
  <si>
    <r>
      <t>Наименование муниципальной программы и срок её реализации:  Муниципальная программыа города Нефтеюганска «Развитие образования и молодёжной политики в городе Нефтеюганске на 2014-2020 годы»</t>
    </r>
    <r>
      <rPr>
        <u/>
        <sz val="14"/>
        <rFont val="Times New Roman"/>
        <family val="1"/>
        <charset val="204"/>
      </rPr>
      <t xml:space="preserve">
</t>
    </r>
  </si>
  <si>
    <r>
      <t xml:space="preserve">Муниципальный заказчик (муниципальный заказчик – координатор) муниципальной программы: </t>
    </r>
    <r>
      <rPr>
        <u/>
        <sz val="14"/>
        <rFont val="Times New Roman"/>
        <family val="1"/>
        <charset val="204"/>
      </rPr>
      <t>Департамент образования и молодёжной политики администрации города Нефтеюганска</t>
    </r>
    <r>
      <rPr>
        <sz val="14"/>
        <rFont val="Times New Roman"/>
        <family val="1"/>
        <charset val="204"/>
      </rPr>
      <t xml:space="preserve">
</t>
    </r>
  </si>
  <si>
    <t>№ п/п</t>
  </si>
  <si>
    <t xml:space="preserve">Наименование мероприятий  </t>
  </si>
  <si>
    <t>Ответственный исполнитель /соисполнитель</t>
  </si>
  <si>
    <t>Выделено 2017 год по состоянию на 01.07.2017</t>
  </si>
  <si>
    <t>Объем финансирования,  рублей</t>
  </si>
  <si>
    <t>Отклонение</t>
  </si>
  <si>
    <t>ИТОГО</t>
  </si>
  <si>
    <t>Бюджет ХМАО-Югры</t>
  </si>
  <si>
    <t>Внебюджет</t>
  </si>
  <si>
    <t>Местный бюджет</t>
  </si>
  <si>
    <t>абсолютное значение (+/-)</t>
  </si>
  <si>
    <t>относительное значение (%)</t>
  </si>
  <si>
    <t>Пояснение</t>
  </si>
  <si>
    <t>3=4+5+6</t>
  </si>
  <si>
    <t>7=8+9+10</t>
  </si>
  <si>
    <t>11=7-3</t>
  </si>
  <si>
    <t>12=7/3*100-100</t>
  </si>
  <si>
    <t>Цель муниципальной программы: Повышение доступности, качества и эффективности системы образования и молодёжной политики</t>
  </si>
  <si>
    <t xml:space="preserve">Цель  I. Обеспечение доступности качественного образования, соответствующего требованиям инновационного развития экономики региона, современным </t>
  </si>
  <si>
    <t>Подпрограмма I. Дошкольное, общее и дополнительное образование.</t>
  </si>
  <si>
    <t>Задача 1. Создание условий для повышения доступности и качества дошкольного общего и дополнительного образования.</t>
  </si>
  <si>
    <t>1.1</t>
  </si>
  <si>
    <t xml:space="preserve">Развитие системы дошкольного, общего и дополнительного образования (показатели № 1, 1.1, 2, 2.1, 3, 4, 5, 6, 7, 8, 9, 21, 22, 23)
</t>
  </si>
  <si>
    <t>ДОиМП</t>
  </si>
  <si>
    <t>1.1.1</t>
  </si>
  <si>
    <t>Расходы на обеспечение деятельности (оказание услуг) муниципальных учреждений.</t>
  </si>
  <si>
    <t>ОБ</t>
  </si>
  <si>
    <t>1.1.2</t>
  </si>
  <si>
    <t>Реализация мероприятий.</t>
  </si>
  <si>
    <t>1.1.3</t>
  </si>
  <si>
    <t>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автономного округа.</t>
  </si>
  <si>
    <t>1.1.4</t>
  </si>
  <si>
    <t>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годы".</t>
  </si>
  <si>
    <t>1.1.5</t>
  </si>
  <si>
    <t>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 (основных общеобразовательных программ).</t>
  </si>
  <si>
    <t>1.1.5.1</t>
  </si>
  <si>
    <t>Осуществление переданного полномочия на реализацию основных общеобразовательных программ.</t>
  </si>
  <si>
    <t>1.1.5.2.</t>
  </si>
  <si>
    <t>Осуществление переданного полномочия на реализацию основных общеобразовательных программ в дошкольных образовательных организациях.</t>
  </si>
  <si>
    <t>1.1.5.3.</t>
  </si>
  <si>
    <t>Осуществление переданного полномочия на информационное обеспечение общеобразовательных организаций</t>
  </si>
  <si>
    <t>1.1.6.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</si>
  <si>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</si>
  <si>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1.1.7</t>
  </si>
  <si>
    <t>Дополнительное финансовое обеспечение мероприятий по организации питания обучающихся в муниципальных общеобразовательных организациях за счет средств бюджета автономного округа.</t>
  </si>
  <si>
    <t>1.1.8</t>
  </si>
  <si>
    <t>Дополнительное финансовое обеспечение мероприятий по организации питания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программам.</t>
  </si>
  <si>
    <t>1.1.9.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</si>
  <si>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муниципального образования.</t>
  </si>
  <si>
    <t>1.1.10</t>
  </si>
  <si>
    <t>Осуществление переданного полномочия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</si>
  <si>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1.1.11</t>
  </si>
  <si>
    <t>Иные межбюджетные трансферты на реализацию в сфере занятости населения.</t>
  </si>
  <si>
    <t>1.1.12</t>
  </si>
  <si>
    <t>Иные межбюджетные трансферты на развитие кадетских классов с казачьим компонентом на базе МБОУ за счет средств автономного округа</t>
  </si>
  <si>
    <t>1.1.13</t>
  </si>
  <si>
    <t>Иные межбюджетные трансферты в рамках наказов избирателей депутатам Думы ХМАО-Югры за счет средств автономного округа</t>
  </si>
  <si>
    <t>1.2</t>
  </si>
  <si>
    <t>Развитие материально-технической базы образовательных организаций (показатель № 10)</t>
  </si>
  <si>
    <t>ДГС, ДОиМП, ДЖКХ</t>
  </si>
  <si>
    <t>1.2.1</t>
  </si>
  <si>
    <t>Реализация мероприятий на развитие общественной инфраструктуры и реализация приоритетных направлений за счет средств бюджета автономного округа</t>
  </si>
  <si>
    <t>ДГС, ДОиМП</t>
  </si>
  <si>
    <t>Капитальный ремонт объекта "Нежилое здание школы № 1"</t>
  </si>
  <si>
    <t>ДГС</t>
  </si>
  <si>
    <t>Замена вводного кабеля нежилого строения детского сада № 12</t>
  </si>
  <si>
    <t>Замена вводного кабеля нежилого строения детского сада № 13</t>
  </si>
  <si>
    <t>Капитальный ремонт здания МБОУ "Школа развития № 24"</t>
  </si>
  <si>
    <t>Текущий ремонт МБОУ СОШ №1</t>
  </si>
  <si>
    <t>Текущий ремонт МБОУ СОШ №2 им.А.И.Исаевой</t>
  </si>
  <si>
    <t>Текущий ремонт МБОУ СОШ №5</t>
  </si>
  <si>
    <t>1.2.2</t>
  </si>
  <si>
    <t>Реализация мероприятий на развитие общественной инфраструктуры и реализация приоритетных направлений.</t>
  </si>
  <si>
    <t>1.2.3</t>
  </si>
  <si>
    <t>Проведение капитальных ремонтов зданий, сооружений, предназначенных для размещения муниципальных образовательных организаций</t>
  </si>
  <si>
    <t>«Здание», расположенное по адресу: 13 микрорайон, здание 24</t>
  </si>
  <si>
    <t>"Нежилое строение гаража" (здание мастерских МБОУ «СОШ №10»)</t>
  </si>
  <si>
    <t>«Здание», расположенное по адресу: 13 микрорайон, здание 24 (фасад, кровля)</t>
  </si>
  <si>
    <t>«Нежилое здание средней школы №14», расположенное по адресу: 11б микрорайон, ул.Центральная, здание №18</t>
  </si>
  <si>
    <t>«Нежилое строение учебной лаборатории», расположенное по адресу: 8 микрорайон, строение №28/1 (МБОУ ДО «Центр дополнительного образования»)</t>
  </si>
  <si>
    <t>Капитальный ремонт объекта "Нежилое здание школы №3"</t>
  </si>
  <si>
    <t>ПИР Детский сад на 300 мест в 16 мкр г.Нефтеюганска -тех.присоединение</t>
  </si>
  <si>
    <t>ПИР Капитальный ремонт объекта "Нежилое здание школы №1" -на устр-во фасада</t>
  </si>
  <si>
    <t>1.2.4</t>
  </si>
  <si>
    <t>Обеспечение функционирования переданного имущества  на период проведения капитальных ремонтов, зданий, сооружений, предназначенных для размещения муниципальных образовательных организаций</t>
  </si>
  <si>
    <t>1.2.5</t>
  </si>
  <si>
    <t>Выполнение обследования объектов «Учебный корпус. Расширение здания лицея», расположенный по адресу: г.Нефтеюганск, 10 микрорайон, здание №32, 32/1</t>
  </si>
  <si>
    <t>1.2.6</t>
  </si>
  <si>
    <t>Укрепление комплексной безопасности муниципальных образовательных организаций</t>
  </si>
  <si>
    <t>ДЖКХ</t>
  </si>
  <si>
    <t>Утепление фасада здания с установкой металлокасет по адресу: г.Нефтеюганск 12 мкр.,здание № 22(МБДОУ "Детский сад № 25 Ромашка")</t>
  </si>
  <si>
    <t>Прибретение и монтаж ограждения по адресу: г. Нефтеюганск 12мкр., здание № 22(МБДОУ Детский сад № 25 "Ромашка")</t>
  </si>
  <si>
    <t>Приобретение и монтаж веранд по адресу: г.Нефтеюганск, 3мкр., здание № 18 (МБДОУ Детский сад № 10 "Гусельки")</t>
  </si>
  <si>
    <t>Приобретение и монтаж ограждений по адресу: г.Нефтеюганск, 11мкр., здание №109 (МБДОУ Детский сад № 2 "Гусельки")</t>
  </si>
  <si>
    <t>"Здание", расположенное по адресу:13 микрорайон, здание № 24 (ремонт наружных инженерных сетей)</t>
  </si>
  <si>
    <t>Утепление фасада здания с установкой металлокасет по адресу: г.Нефтеюганск 8А мкр.,здание № 17(МБОУ "СОШ № 8")</t>
  </si>
  <si>
    <t>"Здание", расположенное по адресу:13 микрорайон, здание № 24 (благоустройство)</t>
  </si>
  <si>
    <t xml:space="preserve">Приобретение МАФ по адресу:13 микрорайон, здание № 24 </t>
  </si>
  <si>
    <t>1.3.</t>
  </si>
  <si>
    <t>Развитие Функционирования и обеспечения системы персонифицированного финансирования дополнительного образования (показатель№26)</t>
  </si>
  <si>
    <t>1.3.1</t>
  </si>
  <si>
    <t>Реализация мероприятий Функционирования и обеспечения системы персонифицированного финансирования дополнительного образования (показатель№26)</t>
  </si>
  <si>
    <t>Итого по подпрограмме I</t>
  </si>
  <si>
    <t>Цель II. Формирование системы оценки качества образования.</t>
  </si>
  <si>
    <t xml:space="preserve">Подпрограмма II. Совершенствование системы оценки качества образования и информационная прозрачность системы образования. </t>
  </si>
  <si>
    <t>Задача 2. Обеспечение совершенствования системы оценки качества образования и информационной прозрачности системы образования.</t>
  </si>
  <si>
    <t>2.1</t>
  </si>
  <si>
    <t>Развитие системы оценки качества образования  и информационной прозрачности системы образования (показатель № 11)</t>
  </si>
  <si>
    <t>2.1.1</t>
  </si>
  <si>
    <t>Иные межбюджетные трансферты на организацию и проведение единого государственного экзамена</t>
  </si>
  <si>
    <t>2.1.2</t>
  </si>
  <si>
    <t>Реализация мероприятий</t>
  </si>
  <si>
    <t>2.1.3</t>
  </si>
  <si>
    <t>Иные межбюджетные трансферты на реализацию проекта, имеющих статух региональных инновационных площадок за счет средств автономного округа</t>
  </si>
  <si>
    <t>Итого по подпрограмме II</t>
  </si>
  <si>
    <t>Цель подпрограммы III: Повышение качества жизни и здоровья детей.</t>
  </si>
  <si>
    <t>Подпрограмма III. Отдых и  оздоровление детей</t>
  </si>
  <si>
    <t xml:space="preserve">Задача 3. Создание условий для организации полноценного отдыха и оздоровления детей. </t>
  </si>
  <si>
    <t>3.1</t>
  </si>
  <si>
    <t>Организация летнего отдыха и оздоровления (показатели №№ 12,13)</t>
  </si>
  <si>
    <t>3.1.1</t>
  </si>
  <si>
    <t xml:space="preserve">Мероприятия по организации отдыха и оздоровления детей </t>
  </si>
  <si>
    <t>3.1.2</t>
  </si>
  <si>
    <t>На оплату стоимости питания детям школьного возраста в оздоровительных лагерях с дневным пребыванием детей за счет средств автономного округа</t>
  </si>
  <si>
    <t>3.1.3</t>
  </si>
  <si>
    <t xml:space="preserve">На оплату стоимости питания детям школьного возраста в оздоровительных лагерях с дневным пребыванием детей  </t>
  </si>
  <si>
    <t>3.1.4</t>
  </si>
  <si>
    <t>Осуществление переданного полномочия на организацию отдыха и оздоровления детей</t>
  </si>
  <si>
    <t>Итого по подпрограмме III</t>
  </si>
  <si>
    <t>Цель IV: Повышение эффективности реализации молодёжной политики, вовлечение молодёжи в социальную практику.</t>
  </si>
  <si>
    <t xml:space="preserve">Подпрограмма IV.Молодежь Нефтеюганска. </t>
  </si>
  <si>
    <t>Задача 4. Создание условий для успешной социализации и эффективной самореализации молодежи.</t>
  </si>
  <si>
    <t>4.1</t>
  </si>
  <si>
    <t>Обеспечение развития молодежной политики (показатели №№ 14,15,16,17,18,19)</t>
  </si>
  <si>
    <t>4.1.1</t>
  </si>
  <si>
    <t xml:space="preserve">Расходы на обеспечение деятельности (оказание услуг) муниципальных учреждений </t>
  </si>
  <si>
    <t>4.1.2</t>
  </si>
  <si>
    <t xml:space="preserve">Реализация мероприятий </t>
  </si>
  <si>
    <t>4.1.3</t>
  </si>
  <si>
    <t>Реализация мероприятий по содействию трудоустройства граждан за счет средств автономного округа</t>
  </si>
  <si>
    <t>4.1.4</t>
  </si>
  <si>
    <t xml:space="preserve">Реализация мероприятий по содействию трудоустройства граждан  </t>
  </si>
  <si>
    <t>4.1.5</t>
  </si>
  <si>
    <t>4.1.6</t>
  </si>
  <si>
    <t>Иные межбюджетные трансферты на организацию деятельности молодёжных отрядов за счет средств бюджета автономного округа</t>
  </si>
  <si>
    <t>Итого по подпрограмме IV</t>
  </si>
  <si>
    <t>Цель V. Реализация единой государственной политики и совершенствование качества муниципальных услуг в сфере образования и молодёжной политики.</t>
  </si>
  <si>
    <t xml:space="preserve">Подпрограмма V. Организация деятельности в сфере образования и молодёжной политики. 
</t>
  </si>
  <si>
    <t>Задача 5. Совершенствование эффективности и качества исполнения функций  в сфере образования и  молодёжной политики.</t>
  </si>
  <si>
    <t>5.1</t>
  </si>
  <si>
    <t>Обеспечение функций управления и контроля (надзора) в сфере образования и молодёжной политики (показатель № 20)</t>
  </si>
  <si>
    <t>3n3</t>
  </si>
  <si>
    <t>5.1.1</t>
  </si>
  <si>
    <t xml:space="preserve">Расходы на обеспечение функций органов местного самоуправления </t>
  </si>
  <si>
    <t>5.1.2.</t>
  </si>
  <si>
    <t>Прочие мероприятия органов местного самоуправления</t>
  </si>
  <si>
    <t>5.2</t>
  </si>
  <si>
    <t>Обеспечение функционирования казённого учреждения.</t>
  </si>
  <si>
    <t>5.2.1</t>
  </si>
  <si>
    <t>Расходы на обеспечение деятельности (оказание услуг) муниципальных учреждений</t>
  </si>
  <si>
    <t>Итого по подпрограмме V</t>
  </si>
  <si>
    <t>Итого по программе:</t>
  </si>
  <si>
    <t xml:space="preserve">*ежеквартально – до 15 числа месяца, следующего за отчетным периодом; ежегодно – до 25 числа месяца, следующего за отчетным годом.
</t>
  </si>
  <si>
    <t>Начальник отдела учета и отчетности</t>
  </si>
  <si>
    <t>М.Ф. Гришечкина</t>
  </si>
  <si>
    <t>Исполняющий обязанности директора Департамента</t>
  </si>
  <si>
    <t>Т.В.Лямова</t>
  </si>
  <si>
    <t>плановое значение на 1 полугодие 2017 год</t>
  </si>
  <si>
    <t>фактическое значение за 1 полугодие 2017 год</t>
  </si>
  <si>
    <t>Исполнитель:Э.М.Строева, тел.238 228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</si>
</sst>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00"/>
    <numFmt numFmtId="166" formatCode="#,##0.0"/>
    <numFmt numFmtId="167" formatCode="0.000"/>
    <numFmt numFmtId="168" formatCode="_-* #,##0.00_р_._-;\-* #,##0.00_р_._-;_-* &quot;-&quot;??_р_._-;_-@_-"/>
    <numFmt numFmtId="169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theme="3"/>
      <name val="Times New Roman"/>
      <family val="1"/>
      <charset val="204"/>
    </font>
    <font>
      <i/>
      <sz val="12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13" fillId="0" borderId="0"/>
    <xf numFmtId="0" fontId="4" fillId="0" borderId="0"/>
    <xf numFmtId="168" fontId="2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29">
    <xf numFmtId="0" fontId="0" fillId="0" borderId="0" xfId="0"/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left" vertical="top" wrapText="1"/>
    </xf>
    <xf numFmtId="4" fontId="14" fillId="2" borderId="2" xfId="2" applyNumberFormat="1" applyFont="1" applyFill="1" applyBorder="1" applyAlignment="1">
      <alignment horizontal="center" vertical="center"/>
    </xf>
    <xf numFmtId="4" fontId="14" fillId="2" borderId="2" xfId="2" applyNumberFormat="1" applyFont="1" applyFill="1" applyBorder="1" applyAlignment="1">
      <alignment horizontal="center" vertical="center" wrapText="1"/>
    </xf>
    <xf numFmtId="0" fontId="17" fillId="2" borderId="10" xfId="2" applyFont="1" applyFill="1" applyBorder="1" applyAlignment="1">
      <alignment horizontal="left" vertical="top" wrapText="1"/>
    </xf>
    <xf numFmtId="4" fontId="17" fillId="2" borderId="2" xfId="2" applyNumberFormat="1" applyFont="1" applyFill="1" applyBorder="1" applyAlignment="1">
      <alignment horizontal="center" vertical="center"/>
    </xf>
    <xf numFmtId="4" fontId="17" fillId="2" borderId="2" xfId="2" applyNumberFormat="1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vertical="top"/>
    </xf>
    <xf numFmtId="0" fontId="19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left" vertical="top" wrapText="1"/>
    </xf>
    <xf numFmtId="49" fontId="14" fillId="0" borderId="6" xfId="0" applyNumberFormat="1" applyFont="1" applyFill="1" applyBorder="1" applyAlignment="1">
      <alignment horizontal="left" vertical="top" wrapText="1"/>
    </xf>
    <xf numFmtId="4" fontId="14" fillId="0" borderId="6" xfId="2" applyNumberFormat="1" applyFont="1" applyFill="1" applyBorder="1" applyAlignment="1">
      <alignment horizontal="center" vertical="center"/>
    </xf>
    <xf numFmtId="4" fontId="14" fillId="0" borderId="2" xfId="2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top" wrapText="1"/>
    </xf>
    <xf numFmtId="3" fontId="17" fillId="0" borderId="2" xfId="2" applyNumberFormat="1" applyFont="1" applyFill="1" applyBorder="1" applyAlignment="1">
      <alignment horizontal="center" vertical="center"/>
    </xf>
    <xf numFmtId="4" fontId="8" fillId="2" borderId="2" xfId="2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top" wrapText="1"/>
    </xf>
    <xf numFmtId="4" fontId="8" fillId="3" borderId="2" xfId="2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8" fillId="3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vertical="top" wrapText="1"/>
    </xf>
    <xf numFmtId="0" fontId="8" fillId="3" borderId="14" xfId="2" applyFont="1" applyFill="1" applyBorder="1" applyAlignment="1">
      <alignment horizontal="left" vertical="top" wrapText="1"/>
    </xf>
    <xf numFmtId="4" fontId="8" fillId="3" borderId="2" xfId="0" applyNumberFormat="1" applyFont="1" applyFill="1" applyBorder="1" applyAlignment="1">
      <alignment horizontal="center" vertical="center"/>
    </xf>
    <xf numFmtId="0" fontId="5" fillId="2" borderId="0" xfId="2" applyFont="1" applyFill="1"/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5" fillId="2" borderId="0" xfId="7" applyFont="1" applyFill="1" applyAlignment="1">
      <alignment horizontal="center" vertical="center"/>
    </xf>
    <xf numFmtId="0" fontId="5" fillId="2" borderId="0" xfId="7" applyFont="1" applyFill="1" applyAlignment="1">
      <alignment vertical="top"/>
    </xf>
    <xf numFmtId="0" fontId="5" fillId="2" borderId="0" xfId="7" applyFont="1" applyFill="1"/>
    <xf numFmtId="0" fontId="5" fillId="2" borderId="0" xfId="7" applyFont="1" applyFill="1" applyAlignment="1">
      <alignment horizontal="center"/>
    </xf>
    <xf numFmtId="0" fontId="5" fillId="2" borderId="0" xfId="7" applyFont="1" applyFill="1" applyAlignment="1">
      <alignment horizontal="left" vertical="center"/>
    </xf>
    <xf numFmtId="0" fontId="6" fillId="2" borderId="0" xfId="7" applyFont="1" applyFill="1" applyAlignment="1">
      <alignment horizontal="center" vertical="center"/>
    </xf>
    <xf numFmtId="2" fontId="5" fillId="2" borderId="0" xfId="7" applyNumberFormat="1" applyFont="1" applyFill="1" applyAlignment="1">
      <alignment horizontal="left" vertical="center"/>
    </xf>
    <xf numFmtId="49" fontId="8" fillId="2" borderId="0" xfId="7" applyNumberFormat="1" applyFont="1" applyFill="1" applyAlignment="1">
      <alignment horizontal="center" vertical="top" wrapText="1"/>
    </xf>
    <xf numFmtId="49" fontId="5" fillId="2" borderId="0" xfId="7" applyNumberFormat="1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top"/>
    </xf>
    <xf numFmtId="49" fontId="8" fillId="2" borderId="1" xfId="7" applyNumberFormat="1" applyFont="1" applyFill="1" applyBorder="1" applyAlignment="1">
      <alignment horizontal="center" vertical="top" wrapText="1"/>
    </xf>
    <xf numFmtId="49" fontId="5" fillId="2" borderId="0" xfId="7" applyNumberFormat="1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top" wrapText="1"/>
    </xf>
    <xf numFmtId="0" fontId="5" fillId="2" borderId="3" xfId="7" applyFont="1" applyFill="1" applyBorder="1" applyAlignment="1">
      <alignment horizontal="center" vertical="center" wrapText="1"/>
    </xf>
    <xf numFmtId="0" fontId="5" fillId="2" borderId="4" xfId="7" applyFont="1" applyFill="1" applyBorder="1" applyAlignment="1">
      <alignment vertical="center" wrapText="1"/>
    </xf>
    <xf numFmtId="0" fontId="5" fillId="2" borderId="0" xfId="7" applyFont="1" applyFill="1" applyBorder="1" applyAlignment="1">
      <alignment vertical="center" wrapText="1"/>
    </xf>
    <xf numFmtId="0" fontId="5" fillId="2" borderId="5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center" vertical="center" wrapText="1"/>
    </xf>
    <xf numFmtId="0" fontId="6" fillId="2" borderId="2" xfId="7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center" wrapText="1"/>
    </xf>
    <xf numFmtId="2" fontId="5" fillId="2" borderId="2" xfId="7" applyNumberFormat="1" applyFont="1" applyFill="1" applyBorder="1" applyAlignment="1">
      <alignment horizontal="center" vertical="center" wrapText="1"/>
    </xf>
    <xf numFmtId="0" fontId="5" fillId="2" borderId="0" xfId="7" applyFont="1" applyFill="1" applyBorder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top" wrapText="1"/>
    </xf>
    <xf numFmtId="0" fontId="5" fillId="2" borderId="4" xfId="7" applyFont="1" applyFill="1" applyBorder="1" applyAlignment="1">
      <alignment horizontal="center" vertical="center" wrapText="1"/>
    </xf>
    <xf numFmtId="0" fontId="5" fillId="2" borderId="0" xfId="7" applyFont="1" applyFill="1" applyBorder="1" applyAlignment="1">
      <alignment horizontal="center" vertical="center" wrapText="1"/>
    </xf>
    <xf numFmtId="0" fontId="5" fillId="2" borderId="7" xfId="7" applyFont="1" applyFill="1" applyBorder="1" applyAlignment="1">
      <alignment horizontal="center" vertical="center" wrapText="1"/>
    </xf>
    <xf numFmtId="0" fontId="5" fillId="2" borderId="8" xfId="7" applyFont="1" applyFill="1" applyBorder="1" applyAlignment="1">
      <alignment horizontal="center" vertical="center" wrapText="1"/>
    </xf>
    <xf numFmtId="0" fontId="5" fillId="2" borderId="1" xfId="7" applyFont="1" applyFill="1" applyBorder="1" applyAlignment="1">
      <alignment horizontal="center" vertical="center" wrapText="1"/>
    </xf>
    <xf numFmtId="0" fontId="5" fillId="2" borderId="9" xfId="7" applyFont="1" applyFill="1" applyBorder="1" applyAlignment="1">
      <alignment horizontal="center" vertical="center" wrapText="1"/>
    </xf>
    <xf numFmtId="49" fontId="10" fillId="2" borderId="2" xfId="7" applyNumberFormat="1" applyFont="1" applyFill="1" applyBorder="1" applyAlignment="1">
      <alignment horizontal="center" vertical="center" wrapText="1"/>
    </xf>
    <xf numFmtId="4" fontId="10" fillId="2" borderId="2" xfId="7" applyNumberFormat="1" applyFont="1" applyFill="1" applyBorder="1" applyAlignment="1">
      <alignment horizontal="center" vertical="center" wrapText="1"/>
    </xf>
    <xf numFmtId="2" fontId="10" fillId="2" borderId="2" xfId="7" applyNumberFormat="1" applyFont="1" applyFill="1" applyBorder="1" applyAlignment="1">
      <alignment horizontal="center" vertical="center" wrapText="1"/>
    </xf>
    <xf numFmtId="0" fontId="11" fillId="2" borderId="0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center" vertical="center"/>
    </xf>
    <xf numFmtId="0" fontId="11" fillId="2" borderId="0" xfId="7" applyFont="1" applyFill="1"/>
    <xf numFmtId="49" fontId="5" fillId="3" borderId="2" xfId="7" applyNumberFormat="1" applyFont="1" applyFill="1" applyBorder="1" applyAlignment="1">
      <alignment horizontal="center" vertical="center" wrapText="1"/>
    </xf>
    <xf numFmtId="4" fontId="5" fillId="3" borderId="2" xfId="7" applyNumberFormat="1" applyFont="1" applyFill="1" applyBorder="1" applyAlignment="1">
      <alignment horizontal="center" vertical="center" wrapText="1"/>
    </xf>
    <xf numFmtId="2" fontId="5" fillId="3" borderId="2" xfId="7" applyNumberFormat="1" applyFont="1" applyFill="1" applyBorder="1" applyAlignment="1">
      <alignment horizontal="center" vertical="center" wrapText="1"/>
    </xf>
    <xf numFmtId="4" fontId="5" fillId="3" borderId="0" xfId="7" applyNumberFormat="1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/>
    </xf>
    <xf numFmtId="164" fontId="5" fillId="3" borderId="0" xfId="7" applyNumberFormat="1" applyFont="1" applyFill="1" applyAlignment="1">
      <alignment horizontal="center" vertical="center"/>
    </xf>
    <xf numFmtId="0" fontId="5" fillId="3" borderId="0" xfId="7" applyFont="1" applyFill="1"/>
    <xf numFmtId="165" fontId="5" fillId="3" borderId="0" xfId="7" applyNumberFormat="1" applyFont="1" applyFill="1" applyAlignment="1">
      <alignment horizontal="center" vertical="center"/>
    </xf>
    <xf numFmtId="165" fontId="5" fillId="3" borderId="2" xfId="7" applyNumberFormat="1" applyFont="1" applyFill="1" applyBorder="1" applyAlignment="1">
      <alignment horizontal="center" vertical="center" wrapText="1"/>
    </xf>
    <xf numFmtId="166" fontId="5" fillId="3" borderId="0" xfId="7" applyNumberFormat="1" applyFont="1" applyFill="1" applyAlignment="1">
      <alignment horizontal="center" vertical="center"/>
    </xf>
    <xf numFmtId="4" fontId="5" fillId="3" borderId="0" xfId="7" applyNumberFormat="1" applyFont="1" applyFill="1" applyBorder="1" applyAlignment="1">
      <alignment horizontal="center" vertical="center" wrapText="1"/>
    </xf>
    <xf numFmtId="49" fontId="5" fillId="0" borderId="2" xfId="7" applyNumberFormat="1" applyFont="1" applyFill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center" vertical="center" wrapText="1"/>
    </xf>
    <xf numFmtId="4" fontId="5" fillId="0" borderId="0" xfId="7" applyNumberFormat="1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 vertical="center"/>
    </xf>
    <xf numFmtId="164" fontId="5" fillId="0" borderId="0" xfId="7" applyNumberFormat="1" applyFont="1" applyFill="1" applyAlignment="1">
      <alignment horizontal="center" vertical="center"/>
    </xf>
    <xf numFmtId="0" fontId="5" fillId="0" borderId="0" xfId="7" applyFont="1" applyFill="1"/>
    <xf numFmtId="4" fontId="5" fillId="0" borderId="0" xfId="7" applyNumberFormat="1" applyFont="1" applyFill="1" applyAlignment="1">
      <alignment horizontal="center" vertical="center"/>
    </xf>
    <xf numFmtId="167" fontId="5" fillId="3" borderId="0" xfId="7" applyNumberFormat="1" applyFont="1" applyFill="1" applyAlignment="1">
      <alignment horizontal="center" vertical="center"/>
    </xf>
    <xf numFmtId="2" fontId="5" fillId="3" borderId="0" xfId="7" applyNumberFormat="1" applyFont="1" applyFill="1" applyAlignment="1">
      <alignment horizontal="center" vertical="center"/>
    </xf>
    <xf numFmtId="164" fontId="5" fillId="3" borderId="0" xfId="7" applyNumberFormat="1" applyFont="1" applyFill="1" applyAlignment="1">
      <alignment horizontal="left" vertical="center"/>
    </xf>
    <xf numFmtId="0" fontId="10" fillId="2" borderId="2" xfId="7" applyFont="1" applyFill="1" applyBorder="1" applyAlignment="1">
      <alignment horizontal="left" vertical="top" wrapText="1"/>
    </xf>
    <xf numFmtId="0" fontId="10" fillId="2" borderId="2" xfId="7" applyFont="1" applyFill="1" applyBorder="1" applyAlignment="1">
      <alignment horizontal="center" vertical="center" wrapText="1"/>
    </xf>
    <xf numFmtId="4" fontId="10" fillId="2" borderId="0" xfId="7" applyNumberFormat="1" applyFont="1" applyFill="1" applyBorder="1" applyAlignment="1">
      <alignment horizontal="center" vertical="center" wrapText="1"/>
    </xf>
    <xf numFmtId="0" fontId="10" fillId="2" borderId="0" xfId="7" applyFont="1" applyFill="1" applyAlignment="1">
      <alignment horizontal="center" vertical="center"/>
    </xf>
    <xf numFmtId="166" fontId="10" fillId="2" borderId="0" xfId="7" applyNumberFormat="1" applyFont="1" applyFill="1" applyAlignment="1">
      <alignment horizontal="center" vertical="center"/>
    </xf>
    <xf numFmtId="0" fontId="10" fillId="2" borderId="0" xfId="7" applyFont="1" applyFill="1"/>
    <xf numFmtId="49" fontId="5" fillId="2" borderId="2" xfId="7" applyNumberFormat="1" applyFont="1" applyFill="1" applyBorder="1" applyAlignment="1">
      <alignment horizontal="center" vertical="center" wrapText="1"/>
    </xf>
    <xf numFmtId="4" fontId="5" fillId="2" borderId="2" xfId="7" applyNumberFormat="1" applyFont="1" applyFill="1" applyBorder="1" applyAlignment="1">
      <alignment horizontal="center" vertical="center" wrapText="1"/>
    </xf>
    <xf numFmtId="4" fontId="5" fillId="2" borderId="0" xfId="7" applyNumberFormat="1" applyFont="1" applyFill="1" applyBorder="1" applyAlignment="1">
      <alignment horizontal="center" vertical="center" wrapText="1"/>
    </xf>
    <xf numFmtId="164" fontId="5" fillId="2" borderId="0" xfId="7" applyNumberFormat="1" applyFont="1" applyFill="1" applyAlignment="1">
      <alignment horizontal="center" vertical="center"/>
    </xf>
    <xf numFmtId="49" fontId="12" fillId="2" borderId="3" xfId="7" applyNumberFormat="1" applyFont="1" applyFill="1" applyBorder="1" applyAlignment="1">
      <alignment horizontal="center" vertical="center" wrapText="1"/>
    </xf>
    <xf numFmtId="4" fontId="16" fillId="2" borderId="2" xfId="7" applyNumberFormat="1" applyFont="1" applyFill="1" applyBorder="1" applyAlignment="1">
      <alignment horizontal="center" vertical="center" wrapText="1"/>
    </xf>
    <xf numFmtId="2" fontId="16" fillId="2" borderId="2" xfId="7" applyNumberFormat="1" applyFont="1" applyFill="1" applyBorder="1" applyAlignment="1">
      <alignment horizontal="center" vertical="center" wrapText="1"/>
    </xf>
    <xf numFmtId="165" fontId="12" fillId="2" borderId="0" xfId="7" applyNumberFormat="1" applyFont="1" applyFill="1" applyAlignment="1">
      <alignment horizontal="center" vertical="center"/>
    </xf>
    <xf numFmtId="0" fontId="12" fillId="2" borderId="0" xfId="7" applyFont="1" applyFill="1" applyAlignment="1">
      <alignment horizontal="center" vertical="center"/>
    </xf>
    <xf numFmtId="164" fontId="12" fillId="2" borderId="0" xfId="7" applyNumberFormat="1" applyFont="1" applyFill="1" applyAlignment="1">
      <alignment horizontal="center" vertical="center"/>
    </xf>
    <xf numFmtId="4" fontId="12" fillId="2" borderId="0" xfId="7" applyNumberFormat="1" applyFont="1" applyFill="1" applyBorder="1" applyAlignment="1">
      <alignment horizontal="center" vertical="center" wrapText="1"/>
    </xf>
    <xf numFmtId="0" fontId="12" fillId="2" borderId="0" xfId="7" applyFont="1" applyFill="1"/>
    <xf numFmtId="49" fontId="12" fillId="2" borderId="5" xfId="7" applyNumberFormat="1" applyFont="1" applyFill="1" applyBorder="1" applyAlignment="1">
      <alignment horizontal="center" vertical="center" wrapText="1"/>
    </xf>
    <xf numFmtId="49" fontId="12" fillId="2" borderId="6" xfId="7" applyNumberFormat="1" applyFont="1" applyFill="1" applyBorder="1" applyAlignment="1">
      <alignment horizontal="center" vertical="center" wrapText="1"/>
    </xf>
    <xf numFmtId="165" fontId="5" fillId="2" borderId="0" xfId="7" applyNumberFormat="1" applyFont="1" applyFill="1" applyAlignment="1">
      <alignment horizontal="center" vertical="center"/>
    </xf>
    <xf numFmtId="49" fontId="15" fillId="2" borderId="3" xfId="7" applyNumberFormat="1" applyFont="1" applyFill="1" applyBorder="1" applyAlignment="1">
      <alignment horizontal="center" vertical="center" wrapText="1"/>
    </xf>
    <xf numFmtId="49" fontId="15" fillId="2" borderId="5" xfId="7" applyNumberFormat="1" applyFont="1" applyFill="1" applyBorder="1" applyAlignment="1">
      <alignment horizontal="center" vertical="center" wrapText="1"/>
    </xf>
    <xf numFmtId="49" fontId="15" fillId="2" borderId="6" xfId="7" applyNumberFormat="1" applyFont="1" applyFill="1" applyBorder="1" applyAlignment="1">
      <alignment horizontal="center" vertical="center" wrapText="1"/>
    </xf>
    <xf numFmtId="164" fontId="5" fillId="2" borderId="0" xfId="7" applyNumberFormat="1" applyFont="1" applyFill="1" applyAlignment="1">
      <alignment horizontal="left" vertical="center"/>
    </xf>
    <xf numFmtId="49" fontId="16" fillId="0" borderId="3" xfId="7" applyNumberFormat="1" applyFont="1" applyFill="1" applyBorder="1" applyAlignment="1">
      <alignment horizontal="center" vertical="center" wrapText="1"/>
    </xf>
    <xf numFmtId="4" fontId="16" fillId="0" borderId="2" xfId="7" applyNumberFormat="1" applyFont="1" applyFill="1" applyBorder="1" applyAlignment="1">
      <alignment horizontal="center" vertical="center" wrapText="1"/>
    </xf>
    <xf numFmtId="2" fontId="16" fillId="0" borderId="2" xfId="7" applyNumberFormat="1" applyFont="1" applyFill="1" applyBorder="1" applyAlignment="1">
      <alignment horizontal="center" vertical="center" wrapText="1"/>
    </xf>
    <xf numFmtId="165" fontId="12" fillId="0" borderId="0" xfId="7" applyNumberFormat="1" applyFont="1" applyFill="1" applyAlignment="1">
      <alignment horizontal="center" vertical="center"/>
    </xf>
    <xf numFmtId="0" fontId="12" fillId="0" borderId="0" xfId="7" applyFont="1" applyFill="1" applyAlignment="1">
      <alignment horizontal="center" vertical="center"/>
    </xf>
    <xf numFmtId="164" fontId="20" fillId="0" borderId="0" xfId="7" applyNumberFormat="1" applyFont="1" applyFill="1" applyAlignment="1">
      <alignment horizontal="left" vertical="center"/>
    </xf>
    <xf numFmtId="0" fontId="12" fillId="0" borderId="0" xfId="7" applyFont="1" applyFill="1"/>
    <xf numFmtId="49" fontId="16" fillId="0" borderId="5" xfId="7" applyNumberFormat="1" applyFont="1" applyFill="1" applyBorder="1" applyAlignment="1">
      <alignment horizontal="center" vertical="center" wrapText="1"/>
    </xf>
    <xf numFmtId="49" fontId="16" fillId="0" borderId="6" xfId="7" applyNumberFormat="1" applyFont="1" applyFill="1" applyBorder="1" applyAlignment="1">
      <alignment horizontal="center" vertical="center" wrapText="1"/>
    </xf>
    <xf numFmtId="164" fontId="20" fillId="2" borderId="0" xfId="7" applyNumberFormat="1" applyFont="1" applyFill="1" applyAlignment="1">
      <alignment horizontal="left" vertical="center"/>
    </xf>
    <xf numFmtId="49" fontId="5" fillId="2" borderId="3" xfId="7" applyNumberFormat="1" applyFont="1" applyFill="1" applyBorder="1" applyAlignment="1">
      <alignment horizontal="center" vertical="center" wrapText="1"/>
    </xf>
    <xf numFmtId="4" fontId="10" fillId="2" borderId="0" xfId="7" applyNumberFormat="1" applyFont="1" applyFill="1" applyAlignment="1">
      <alignment horizontal="center" vertical="center"/>
    </xf>
    <xf numFmtId="164" fontId="10" fillId="2" borderId="0" xfId="7" applyNumberFormat="1" applyFont="1" applyFill="1" applyAlignment="1">
      <alignment horizontal="center" vertical="center"/>
    </xf>
    <xf numFmtId="49" fontId="5" fillId="2" borderId="5" xfId="7" applyNumberFormat="1" applyFont="1" applyFill="1" applyBorder="1" applyAlignment="1">
      <alignment horizontal="center" vertical="center" wrapText="1"/>
    </xf>
    <xf numFmtId="4" fontId="5" fillId="2" borderId="0" xfId="7" applyNumberFormat="1" applyFont="1" applyFill="1" applyAlignment="1">
      <alignment horizontal="center" vertical="center"/>
    </xf>
    <xf numFmtId="49" fontId="5" fillId="2" borderId="6" xfId="7" applyNumberFormat="1" applyFont="1" applyFill="1" applyBorder="1" applyAlignment="1">
      <alignment horizontal="center" vertical="center" wrapText="1"/>
    </xf>
    <xf numFmtId="0" fontId="10" fillId="2" borderId="2" xfId="7" applyFont="1" applyFill="1" applyBorder="1" applyAlignment="1">
      <alignment vertical="top"/>
    </xf>
    <xf numFmtId="0" fontId="10" fillId="2" borderId="2" xfId="7" applyFont="1" applyFill="1" applyBorder="1" applyAlignment="1">
      <alignment vertical="center"/>
    </xf>
    <xf numFmtId="4" fontId="11" fillId="2" borderId="0" xfId="7" applyNumberFormat="1" applyFont="1" applyFill="1" applyAlignment="1">
      <alignment horizontal="center" vertical="center"/>
    </xf>
    <xf numFmtId="169" fontId="11" fillId="2" borderId="0" xfId="7" applyNumberFormat="1" applyFont="1" applyFill="1" applyAlignment="1">
      <alignment horizontal="center" vertical="center"/>
    </xf>
    <xf numFmtId="49" fontId="5" fillId="2" borderId="4" xfId="7" applyNumberFormat="1" applyFont="1" applyFill="1" applyBorder="1" applyAlignment="1">
      <alignment horizontal="center" vertical="center" wrapText="1"/>
    </xf>
    <xf numFmtId="49" fontId="5" fillId="2" borderId="0" xfId="7" applyNumberFormat="1" applyFont="1" applyFill="1" applyBorder="1" applyAlignment="1">
      <alignment horizontal="center" vertical="center" wrapText="1"/>
    </xf>
    <xf numFmtId="49" fontId="5" fillId="2" borderId="7" xfId="7" applyNumberFormat="1" applyFont="1" applyFill="1" applyBorder="1" applyAlignment="1">
      <alignment horizontal="center" vertical="center" wrapText="1"/>
    </xf>
    <xf numFmtId="1" fontId="5" fillId="2" borderId="0" xfId="7" applyNumberFormat="1" applyFont="1" applyFill="1" applyAlignment="1">
      <alignment horizontal="center" vertical="center"/>
    </xf>
    <xf numFmtId="49" fontId="10" fillId="2" borderId="2" xfId="7" applyNumberFormat="1" applyFont="1" applyFill="1" applyBorder="1" applyAlignment="1">
      <alignment horizontal="left" vertical="top" wrapText="1"/>
    </xf>
    <xf numFmtId="1" fontId="10" fillId="2" borderId="0" xfId="7" applyNumberFormat="1" applyFont="1" applyFill="1" applyAlignment="1">
      <alignment horizontal="center" vertical="center"/>
    </xf>
    <xf numFmtId="1" fontId="5" fillId="3" borderId="0" xfId="7" applyNumberFormat="1" applyFont="1" applyFill="1" applyAlignment="1">
      <alignment horizontal="center" vertical="center"/>
    </xf>
    <xf numFmtId="165" fontId="5" fillId="3" borderId="0" xfId="7" applyNumberFormat="1" applyFont="1" applyFill="1"/>
    <xf numFmtId="2" fontId="5" fillId="3" borderId="0" xfId="7" applyNumberFormat="1" applyFont="1" applyFill="1" applyAlignment="1">
      <alignment horizontal="center"/>
    </xf>
    <xf numFmtId="49" fontId="11" fillId="2" borderId="2" xfId="7" applyNumberFormat="1" applyFont="1" applyFill="1" applyBorder="1" applyAlignment="1">
      <alignment horizontal="center" vertical="center" wrapText="1"/>
    </xf>
    <xf numFmtId="0" fontId="5" fillId="2" borderId="4" xfId="7" applyFont="1" applyFill="1" applyBorder="1" applyAlignment="1">
      <alignment horizontal="center" vertical="top"/>
    </xf>
    <xf numFmtId="0" fontId="5" fillId="2" borderId="0" xfId="7" applyFont="1" applyFill="1" applyBorder="1" applyAlignment="1">
      <alignment horizontal="center" vertical="top"/>
    </xf>
    <xf numFmtId="0" fontId="5" fillId="2" borderId="7" xfId="7" applyFont="1" applyFill="1" applyBorder="1" applyAlignment="1">
      <alignment horizontal="center" vertical="top"/>
    </xf>
    <xf numFmtId="0" fontId="10" fillId="2" borderId="0" xfId="7" applyFont="1" applyFill="1" applyBorder="1" applyAlignment="1">
      <alignment horizontal="center" vertical="center"/>
    </xf>
    <xf numFmtId="1" fontId="11" fillId="2" borderId="0" xfId="7" applyNumberFormat="1" applyFont="1" applyFill="1" applyAlignment="1">
      <alignment horizontal="center" vertical="center"/>
    </xf>
    <xf numFmtId="4" fontId="10" fillId="2" borderId="2" xfId="7" applyNumberFormat="1" applyFont="1" applyFill="1" applyBorder="1" applyAlignment="1">
      <alignment horizontal="center" vertical="center"/>
    </xf>
    <xf numFmtId="2" fontId="10" fillId="2" borderId="2" xfId="7" applyNumberFormat="1" applyFont="1" applyFill="1" applyBorder="1" applyAlignment="1">
      <alignment horizontal="center" vertical="center"/>
    </xf>
    <xf numFmtId="1" fontId="5" fillId="2" borderId="0" xfId="7" applyNumberFormat="1" applyFont="1" applyFill="1" applyBorder="1" applyAlignment="1">
      <alignment horizontal="center" vertical="center" wrapText="1"/>
    </xf>
    <xf numFmtId="0" fontId="5" fillId="3" borderId="2" xfId="7" applyFont="1" applyFill="1" applyBorder="1" applyAlignment="1">
      <alignment horizontal="center" vertical="center" wrapText="1"/>
    </xf>
    <xf numFmtId="3" fontId="5" fillId="3" borderId="2" xfId="7" applyNumberFormat="1" applyFont="1" applyFill="1" applyBorder="1" applyAlignment="1">
      <alignment horizontal="center" vertical="center" wrapText="1"/>
    </xf>
    <xf numFmtId="1" fontId="10" fillId="2" borderId="0" xfId="7" applyNumberFormat="1" applyFont="1" applyFill="1" applyBorder="1" applyAlignment="1">
      <alignment horizontal="center" vertical="center" wrapText="1"/>
    </xf>
    <xf numFmtId="165" fontId="10" fillId="2" borderId="0" xfId="7" applyNumberFormat="1" applyFont="1" applyFill="1" applyAlignment="1">
      <alignment horizontal="center" vertical="center"/>
    </xf>
    <xf numFmtId="1" fontId="5" fillId="3" borderId="0" xfId="7" applyNumberFormat="1" applyFont="1" applyFill="1" applyBorder="1" applyAlignment="1">
      <alignment horizontal="center" vertical="center" wrapText="1"/>
    </xf>
    <xf numFmtId="0" fontId="10" fillId="2" borderId="2" xfId="7" applyFont="1" applyFill="1" applyBorder="1" applyAlignment="1">
      <alignment horizontal="center" vertical="center"/>
    </xf>
    <xf numFmtId="165" fontId="5" fillId="3" borderId="0" xfId="7" applyNumberFormat="1" applyFont="1" applyFill="1" applyBorder="1" applyAlignment="1">
      <alignment horizontal="center" vertical="center" wrapText="1"/>
    </xf>
    <xf numFmtId="169" fontId="5" fillId="3" borderId="0" xfId="7" applyNumberFormat="1" applyFont="1" applyFill="1" applyAlignment="1">
      <alignment horizontal="center" vertical="center"/>
    </xf>
    <xf numFmtId="2" fontId="5" fillId="3" borderId="0" xfId="7" applyNumberFormat="1" applyFont="1" applyFill="1" applyBorder="1" applyAlignment="1">
      <alignment horizontal="center" vertical="center" wrapText="1"/>
    </xf>
    <xf numFmtId="0" fontId="5" fillId="2" borderId="11" xfId="7" applyFont="1" applyFill="1" applyBorder="1" applyAlignment="1">
      <alignment horizontal="center" vertical="center"/>
    </xf>
    <xf numFmtId="0" fontId="5" fillId="2" borderId="12" xfId="7" applyFont="1" applyFill="1" applyBorder="1" applyAlignment="1">
      <alignment horizontal="center" vertical="center"/>
    </xf>
    <xf numFmtId="0" fontId="5" fillId="2" borderId="13" xfId="7" applyFont="1" applyFill="1" applyBorder="1" applyAlignment="1">
      <alignment horizontal="center" vertical="center"/>
    </xf>
    <xf numFmtId="1" fontId="5" fillId="3" borderId="0" xfId="7" applyNumberFormat="1" applyFont="1" applyFill="1" applyBorder="1" applyAlignment="1">
      <alignment horizontal="center" vertical="center"/>
    </xf>
    <xf numFmtId="0" fontId="5" fillId="3" borderId="0" xfId="7" applyFont="1" applyFill="1" applyAlignment="1">
      <alignment vertical="center"/>
    </xf>
    <xf numFmtId="0" fontId="5" fillId="2" borderId="4" xfId="7" applyFont="1" applyFill="1" applyBorder="1" applyAlignment="1">
      <alignment horizontal="center" vertical="center"/>
    </xf>
    <xf numFmtId="0" fontId="5" fillId="2" borderId="0" xfId="7" applyFont="1" applyFill="1" applyBorder="1" applyAlignment="1">
      <alignment horizontal="center" vertical="center"/>
    </xf>
    <xf numFmtId="0" fontId="5" fillId="2" borderId="7" xfId="7" applyFont="1" applyFill="1" applyBorder="1" applyAlignment="1">
      <alignment horizontal="center" vertical="center"/>
    </xf>
    <xf numFmtId="1" fontId="11" fillId="2" borderId="0" xfId="7" applyNumberFormat="1" applyFont="1" applyFill="1" applyBorder="1" applyAlignment="1">
      <alignment horizontal="center" vertical="center"/>
    </xf>
    <xf numFmtId="0" fontId="11" fillId="2" borderId="0" xfId="7" applyFont="1" applyFill="1" applyAlignment="1">
      <alignment vertical="center"/>
    </xf>
    <xf numFmtId="167" fontId="10" fillId="2" borderId="0" xfId="7" applyNumberFormat="1" applyFont="1" applyFill="1" applyAlignment="1">
      <alignment horizontal="center" vertical="center"/>
    </xf>
    <xf numFmtId="4" fontId="10" fillId="2" borderId="0" xfId="7" applyNumberFormat="1" applyFont="1" applyFill="1" applyBorder="1" applyAlignment="1">
      <alignment horizontal="center" vertical="center"/>
    </xf>
    <xf numFmtId="167" fontId="11" fillId="2" borderId="0" xfId="7" applyNumberFormat="1" applyFont="1" applyFill="1" applyAlignment="1">
      <alignment horizontal="center" vertical="center"/>
    </xf>
    <xf numFmtId="0" fontId="5" fillId="2" borderId="4" xfId="7" applyFont="1" applyFill="1" applyBorder="1" applyAlignment="1">
      <alignment horizontal="center" vertical="top" wrapText="1"/>
    </xf>
    <xf numFmtId="0" fontId="5" fillId="2" borderId="0" xfId="7" applyFont="1" applyFill="1" applyBorder="1" applyAlignment="1">
      <alignment horizontal="center" vertical="top" wrapText="1"/>
    </xf>
    <xf numFmtId="0" fontId="5" fillId="2" borderId="7" xfId="7" applyFont="1" applyFill="1" applyBorder="1" applyAlignment="1">
      <alignment horizontal="center" vertical="top" wrapText="1"/>
    </xf>
    <xf numFmtId="0" fontId="5" fillId="2" borderId="8" xfId="7" applyFont="1" applyFill="1" applyBorder="1" applyAlignment="1">
      <alignment horizontal="center" vertical="center"/>
    </xf>
    <xf numFmtId="0" fontId="5" fillId="2" borderId="1" xfId="7" applyFont="1" applyFill="1" applyBorder="1" applyAlignment="1">
      <alignment horizontal="center" vertical="center"/>
    </xf>
    <xf numFmtId="0" fontId="5" fillId="2" borderId="9" xfId="7" applyFont="1" applyFill="1" applyBorder="1" applyAlignment="1">
      <alignment horizontal="center" vertical="center"/>
    </xf>
    <xf numFmtId="0" fontId="8" fillId="2" borderId="0" xfId="7" applyFont="1" applyFill="1" applyAlignment="1">
      <alignment horizontal="center" vertical="center"/>
    </xf>
    <xf numFmtId="1" fontId="8" fillId="2" borderId="0" xfId="7" applyNumberFormat="1" applyFont="1" applyFill="1" applyAlignment="1">
      <alignment horizontal="center" vertical="center"/>
    </xf>
    <xf numFmtId="4" fontId="21" fillId="2" borderId="0" xfId="7" applyNumberFormat="1" applyFont="1" applyFill="1" applyAlignment="1">
      <alignment horizontal="center" vertical="center"/>
    </xf>
    <xf numFmtId="0" fontId="8" fillId="2" borderId="0" xfId="7" applyFont="1" applyFill="1"/>
    <xf numFmtId="4" fontId="5" fillId="3" borderId="2" xfId="7" applyNumberFormat="1" applyFont="1" applyFill="1" applyBorder="1" applyAlignment="1">
      <alignment horizontal="center" vertical="center"/>
    </xf>
    <xf numFmtId="0" fontId="10" fillId="2" borderId="2" xfId="7" applyFont="1" applyFill="1" applyBorder="1" applyAlignment="1">
      <alignment horizontal="center" vertical="center"/>
    </xf>
    <xf numFmtId="4" fontId="5" fillId="2" borderId="0" xfId="7" applyNumberFormat="1" applyFont="1" applyFill="1"/>
    <xf numFmtId="167" fontId="5" fillId="2" borderId="0" xfId="7" applyNumberFormat="1" applyFont="1" applyFill="1" applyAlignment="1">
      <alignment horizontal="center" vertical="center"/>
    </xf>
    <xf numFmtId="165" fontId="6" fillId="2" borderId="0" xfId="7" applyNumberFormat="1" applyFont="1" applyFill="1"/>
    <xf numFmtId="165" fontId="5" fillId="2" borderId="0" xfId="7" applyNumberFormat="1" applyFont="1" applyFill="1"/>
    <xf numFmtId="0" fontId="5" fillId="2" borderId="12" xfId="7" applyFont="1" applyFill="1" applyBorder="1" applyAlignment="1">
      <alignment horizontal="left" vertical="top" wrapText="1"/>
    </xf>
    <xf numFmtId="4" fontId="5" fillId="2" borderId="0" xfId="7" applyNumberFormat="1" applyFont="1" applyFill="1" applyBorder="1"/>
    <xf numFmtId="2" fontId="5" fillId="2" borderId="0" xfId="7" applyNumberFormat="1" applyFont="1" applyFill="1"/>
    <xf numFmtId="49" fontId="5" fillId="2" borderId="0" xfId="7" applyNumberFormat="1" applyFont="1" applyFill="1" applyBorder="1" applyAlignment="1">
      <alignment horizontal="left" vertical="center"/>
    </xf>
    <xf numFmtId="164" fontId="5" fillId="2" borderId="0" xfId="7" applyNumberFormat="1" applyFont="1" applyFill="1"/>
    <xf numFmtId="0" fontId="5" fillId="2" borderId="0" xfId="7" applyFont="1" applyFill="1" applyAlignment="1">
      <alignment horizontal="left" vertical="center" wrapText="1"/>
    </xf>
    <xf numFmtId="49" fontId="8" fillId="2" borderId="0" xfId="7" applyNumberFormat="1" applyFont="1" applyFill="1" applyAlignment="1">
      <alignment horizontal="center" vertical="center"/>
    </xf>
    <xf numFmtId="49" fontId="8" fillId="2" borderId="0" xfId="7" applyNumberFormat="1" applyFont="1" applyFill="1" applyBorder="1" applyAlignment="1">
      <alignment horizontal="left"/>
    </xf>
    <xf numFmtId="4" fontId="8" fillId="2" borderId="1" xfId="7" applyNumberFormat="1" applyFont="1" applyFill="1" applyBorder="1" applyAlignment="1">
      <alignment horizontal="center"/>
    </xf>
    <xf numFmtId="0" fontId="8" fillId="2" borderId="1" xfId="7" applyFont="1" applyFill="1" applyBorder="1" applyAlignment="1">
      <alignment horizontal="center"/>
    </xf>
    <xf numFmtId="0" fontId="8" fillId="2" borderId="0" xfId="7" applyFont="1" applyFill="1" applyBorder="1"/>
    <xf numFmtId="4" fontId="8" fillId="2" borderId="0" xfId="7" applyNumberFormat="1" applyFont="1" applyFill="1" applyBorder="1"/>
    <xf numFmtId="2" fontId="8" fillId="2" borderId="0" xfId="7" applyNumberFormat="1" applyFont="1" applyFill="1" applyBorder="1"/>
    <xf numFmtId="0" fontId="5" fillId="2" borderId="0" xfId="7" applyFont="1" applyFill="1" applyBorder="1"/>
    <xf numFmtId="49" fontId="5" fillId="2" borderId="0" xfId="7" applyNumberFormat="1" applyFont="1" applyFill="1" applyBorder="1" applyAlignment="1">
      <alignment horizontal="center" vertical="center"/>
    </xf>
    <xf numFmtId="0" fontId="5" fillId="2" borderId="0" xfId="7" applyFont="1" applyFill="1" applyBorder="1" applyAlignment="1"/>
    <xf numFmtId="4" fontId="5" fillId="2" borderId="1" xfId="7" applyNumberFormat="1" applyFont="1" applyFill="1" applyBorder="1" applyAlignment="1">
      <alignment horizontal="center"/>
    </xf>
    <xf numFmtId="0" fontId="5" fillId="2" borderId="1" xfId="7" applyFont="1" applyFill="1" applyBorder="1" applyAlignment="1">
      <alignment horizontal="center"/>
    </xf>
    <xf numFmtId="2" fontId="5" fillId="2" borderId="0" xfId="7" applyNumberFormat="1" applyFont="1" applyFill="1" applyBorder="1"/>
    <xf numFmtId="0" fontId="5" fillId="2" borderId="0" xfId="7" applyFont="1" applyFill="1" applyBorder="1" applyAlignment="1">
      <alignment vertical="top"/>
    </xf>
    <xf numFmtId="165" fontId="5" fillId="2" borderId="0" xfId="7" applyNumberFormat="1" applyFont="1" applyFill="1" applyAlignment="1">
      <alignment horizontal="center"/>
    </xf>
    <xf numFmtId="0" fontId="10" fillId="2" borderId="2" xfId="7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 3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niBudge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49">
          <cell r="I49">
            <v>1700702663.23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28"/>
  <sheetViews>
    <sheetView tabSelected="1" view="pageBreakPreview" zoomScale="55" zoomScaleNormal="70" zoomScaleSheetLayoutView="55" workbookViewId="0">
      <pane ySplit="8" topLeftCell="A9" activePane="bottomLeft" state="frozen"/>
      <selection activeCell="A8" sqref="A8"/>
      <selection pane="bottomLeft" activeCell="L78" sqref="L78"/>
    </sheetView>
  </sheetViews>
  <sheetFormatPr defaultRowHeight="15.75" x14ac:dyDescent="0.25"/>
  <cols>
    <col min="1" max="1" width="9.140625" style="48" customWidth="1"/>
    <col min="2" max="2" width="56.42578125" style="49" customWidth="1"/>
    <col min="3" max="3" width="18" style="50" customWidth="1"/>
    <col min="4" max="4" width="23.42578125" style="50" hidden="1" customWidth="1"/>
    <col min="5" max="5" width="20" style="50" customWidth="1"/>
    <col min="6" max="6" width="18.85546875" style="50" customWidth="1"/>
    <col min="7" max="7" width="18.28515625" style="50" customWidth="1"/>
    <col min="8" max="8" width="18.140625" style="50" customWidth="1"/>
    <col min="9" max="9" width="19.28515625" style="50" customWidth="1"/>
    <col min="10" max="10" width="20.28515625" style="50" customWidth="1"/>
    <col min="11" max="11" width="22" style="50" customWidth="1"/>
    <col min="12" max="13" width="17.85546875" style="50" customWidth="1"/>
    <col min="14" max="14" width="19.28515625" style="209" customWidth="1"/>
    <col min="15" max="15" width="15.5703125" style="48" hidden="1" customWidth="1"/>
    <col min="16" max="16" width="13.7109375" style="48" hidden="1" customWidth="1"/>
    <col min="17" max="17" width="13.7109375" style="48" customWidth="1"/>
    <col min="18" max="18" width="26.5703125" style="48" customWidth="1"/>
    <col min="19" max="19" width="29.5703125" style="48" customWidth="1"/>
    <col min="20" max="20" width="26.140625" style="48" customWidth="1"/>
    <col min="21" max="21" width="9.140625" style="50" customWidth="1"/>
    <col min="22" max="22" width="21.28515625" style="50" customWidth="1"/>
    <col min="23" max="23" width="0" style="50" hidden="1" customWidth="1"/>
    <col min="24" max="24" width="18.28515625" style="50" customWidth="1"/>
    <col min="25" max="25" width="17.7109375" style="50" customWidth="1"/>
    <col min="26" max="26" width="11" style="50" customWidth="1"/>
    <col min="27" max="259" width="9.140625" style="50"/>
    <col min="260" max="260" width="8" style="50" customWidth="1"/>
    <col min="261" max="261" width="41.7109375" style="50" customWidth="1"/>
    <col min="262" max="263" width="22" style="50" customWidth="1"/>
    <col min="264" max="264" width="18" style="50" customWidth="1"/>
    <col min="265" max="265" width="18.85546875" style="50" customWidth="1"/>
    <col min="266" max="266" width="22.42578125" style="50" customWidth="1"/>
    <col min="267" max="267" width="20.28515625" style="50" customWidth="1"/>
    <col min="268" max="268" width="17.85546875" style="50" customWidth="1"/>
    <col min="269" max="269" width="20.7109375" style="50" customWidth="1"/>
    <col min="270" max="270" width="15.28515625" style="50" customWidth="1"/>
    <col min="271" max="271" width="17.42578125" style="50" customWidth="1"/>
    <col min="272" max="273" width="0" style="50" hidden="1" customWidth="1"/>
    <col min="274" max="274" width="16" style="50" customWidth="1"/>
    <col min="275" max="275" width="29.5703125" style="50" customWidth="1"/>
    <col min="276" max="276" width="26.140625" style="50" customWidth="1"/>
    <col min="277" max="277" width="9.140625" style="50" customWidth="1"/>
    <col min="278" max="278" width="15.5703125" style="50" bestFit="1" customWidth="1"/>
    <col min="279" max="279" width="0" style="50" hidden="1" customWidth="1"/>
    <col min="280" max="280" width="18.28515625" style="50" customWidth="1"/>
    <col min="281" max="281" width="9.85546875" style="50" customWidth="1"/>
    <col min="282" max="282" width="11" style="50" customWidth="1"/>
    <col min="283" max="515" width="9.140625" style="50"/>
    <col min="516" max="516" width="8" style="50" customWidth="1"/>
    <col min="517" max="517" width="41.7109375" style="50" customWidth="1"/>
    <col min="518" max="519" width="22" style="50" customWidth="1"/>
    <col min="520" max="520" width="18" style="50" customWidth="1"/>
    <col min="521" max="521" width="18.85546875" style="50" customWidth="1"/>
    <col min="522" max="522" width="22.42578125" style="50" customWidth="1"/>
    <col min="523" max="523" width="20.28515625" style="50" customWidth="1"/>
    <col min="524" max="524" width="17.85546875" style="50" customWidth="1"/>
    <col min="525" max="525" width="20.7109375" style="50" customWidth="1"/>
    <col min="526" max="526" width="15.28515625" style="50" customWidth="1"/>
    <col min="527" max="527" width="17.42578125" style="50" customWidth="1"/>
    <col min="528" max="529" width="0" style="50" hidden="1" customWidth="1"/>
    <col min="530" max="530" width="16" style="50" customWidth="1"/>
    <col min="531" max="531" width="29.5703125" style="50" customWidth="1"/>
    <col min="532" max="532" width="26.140625" style="50" customWidth="1"/>
    <col min="533" max="533" width="9.140625" style="50" customWidth="1"/>
    <col min="534" max="534" width="15.5703125" style="50" bestFit="1" customWidth="1"/>
    <col min="535" max="535" width="0" style="50" hidden="1" customWidth="1"/>
    <col min="536" max="536" width="18.28515625" style="50" customWidth="1"/>
    <col min="537" max="537" width="9.85546875" style="50" customWidth="1"/>
    <col min="538" max="538" width="11" style="50" customWidth="1"/>
    <col min="539" max="771" width="9.140625" style="50"/>
    <col min="772" max="772" width="8" style="50" customWidth="1"/>
    <col min="773" max="773" width="41.7109375" style="50" customWidth="1"/>
    <col min="774" max="775" width="22" style="50" customWidth="1"/>
    <col min="776" max="776" width="18" style="50" customWidth="1"/>
    <col min="777" max="777" width="18.85546875" style="50" customWidth="1"/>
    <col min="778" max="778" width="22.42578125" style="50" customWidth="1"/>
    <col min="779" max="779" width="20.28515625" style="50" customWidth="1"/>
    <col min="780" max="780" width="17.85546875" style="50" customWidth="1"/>
    <col min="781" max="781" width="20.7109375" style="50" customWidth="1"/>
    <col min="782" max="782" width="15.28515625" style="50" customWidth="1"/>
    <col min="783" max="783" width="17.42578125" style="50" customWidth="1"/>
    <col min="784" max="785" width="0" style="50" hidden="1" customWidth="1"/>
    <col min="786" max="786" width="16" style="50" customWidth="1"/>
    <col min="787" max="787" width="29.5703125" style="50" customWidth="1"/>
    <col min="788" max="788" width="26.140625" style="50" customWidth="1"/>
    <col min="789" max="789" width="9.140625" style="50" customWidth="1"/>
    <col min="790" max="790" width="15.5703125" style="50" bestFit="1" customWidth="1"/>
    <col min="791" max="791" width="0" style="50" hidden="1" customWidth="1"/>
    <col min="792" max="792" width="18.28515625" style="50" customWidth="1"/>
    <col min="793" max="793" width="9.85546875" style="50" customWidth="1"/>
    <col min="794" max="794" width="11" style="50" customWidth="1"/>
    <col min="795" max="1027" width="9.140625" style="50"/>
    <col min="1028" max="1028" width="8" style="50" customWidth="1"/>
    <col min="1029" max="1029" width="41.7109375" style="50" customWidth="1"/>
    <col min="1030" max="1031" width="22" style="50" customWidth="1"/>
    <col min="1032" max="1032" width="18" style="50" customWidth="1"/>
    <col min="1033" max="1033" width="18.85546875" style="50" customWidth="1"/>
    <col min="1034" max="1034" width="22.42578125" style="50" customWidth="1"/>
    <col min="1035" max="1035" width="20.28515625" style="50" customWidth="1"/>
    <col min="1036" max="1036" width="17.85546875" style="50" customWidth="1"/>
    <col min="1037" max="1037" width="20.7109375" style="50" customWidth="1"/>
    <col min="1038" max="1038" width="15.28515625" style="50" customWidth="1"/>
    <col min="1039" max="1039" width="17.42578125" style="50" customWidth="1"/>
    <col min="1040" max="1041" width="0" style="50" hidden="1" customWidth="1"/>
    <col min="1042" max="1042" width="16" style="50" customWidth="1"/>
    <col min="1043" max="1043" width="29.5703125" style="50" customWidth="1"/>
    <col min="1044" max="1044" width="26.140625" style="50" customWidth="1"/>
    <col min="1045" max="1045" width="9.140625" style="50" customWidth="1"/>
    <col min="1046" max="1046" width="15.5703125" style="50" bestFit="1" customWidth="1"/>
    <col min="1047" max="1047" width="0" style="50" hidden="1" customWidth="1"/>
    <col min="1048" max="1048" width="18.28515625" style="50" customWidth="1"/>
    <col min="1049" max="1049" width="9.85546875" style="50" customWidth="1"/>
    <col min="1050" max="1050" width="11" style="50" customWidth="1"/>
    <col min="1051" max="1283" width="9.140625" style="50"/>
    <col min="1284" max="1284" width="8" style="50" customWidth="1"/>
    <col min="1285" max="1285" width="41.7109375" style="50" customWidth="1"/>
    <col min="1286" max="1287" width="22" style="50" customWidth="1"/>
    <col min="1288" max="1288" width="18" style="50" customWidth="1"/>
    <col min="1289" max="1289" width="18.85546875" style="50" customWidth="1"/>
    <col min="1290" max="1290" width="22.42578125" style="50" customWidth="1"/>
    <col min="1291" max="1291" width="20.28515625" style="50" customWidth="1"/>
    <col min="1292" max="1292" width="17.85546875" style="50" customWidth="1"/>
    <col min="1293" max="1293" width="20.7109375" style="50" customWidth="1"/>
    <col min="1294" max="1294" width="15.28515625" style="50" customWidth="1"/>
    <col min="1295" max="1295" width="17.42578125" style="50" customWidth="1"/>
    <col min="1296" max="1297" width="0" style="50" hidden="1" customWidth="1"/>
    <col min="1298" max="1298" width="16" style="50" customWidth="1"/>
    <col min="1299" max="1299" width="29.5703125" style="50" customWidth="1"/>
    <col min="1300" max="1300" width="26.140625" style="50" customWidth="1"/>
    <col min="1301" max="1301" width="9.140625" style="50" customWidth="1"/>
    <col min="1302" max="1302" width="15.5703125" style="50" bestFit="1" customWidth="1"/>
    <col min="1303" max="1303" width="0" style="50" hidden="1" customWidth="1"/>
    <col min="1304" max="1304" width="18.28515625" style="50" customWidth="1"/>
    <col min="1305" max="1305" width="9.85546875" style="50" customWidth="1"/>
    <col min="1306" max="1306" width="11" style="50" customWidth="1"/>
    <col min="1307" max="1539" width="9.140625" style="50"/>
    <col min="1540" max="1540" width="8" style="50" customWidth="1"/>
    <col min="1541" max="1541" width="41.7109375" style="50" customWidth="1"/>
    <col min="1542" max="1543" width="22" style="50" customWidth="1"/>
    <col min="1544" max="1544" width="18" style="50" customWidth="1"/>
    <col min="1545" max="1545" width="18.85546875" style="50" customWidth="1"/>
    <col min="1546" max="1546" width="22.42578125" style="50" customWidth="1"/>
    <col min="1547" max="1547" width="20.28515625" style="50" customWidth="1"/>
    <col min="1548" max="1548" width="17.85546875" style="50" customWidth="1"/>
    <col min="1549" max="1549" width="20.7109375" style="50" customWidth="1"/>
    <col min="1550" max="1550" width="15.28515625" style="50" customWidth="1"/>
    <col min="1551" max="1551" width="17.42578125" style="50" customWidth="1"/>
    <col min="1552" max="1553" width="0" style="50" hidden="1" customWidth="1"/>
    <col min="1554" max="1554" width="16" style="50" customWidth="1"/>
    <col min="1555" max="1555" width="29.5703125" style="50" customWidth="1"/>
    <col min="1556" max="1556" width="26.140625" style="50" customWidth="1"/>
    <col min="1557" max="1557" width="9.140625" style="50" customWidth="1"/>
    <col min="1558" max="1558" width="15.5703125" style="50" bestFit="1" customWidth="1"/>
    <col min="1559" max="1559" width="0" style="50" hidden="1" customWidth="1"/>
    <col min="1560" max="1560" width="18.28515625" style="50" customWidth="1"/>
    <col min="1561" max="1561" width="9.85546875" style="50" customWidth="1"/>
    <col min="1562" max="1562" width="11" style="50" customWidth="1"/>
    <col min="1563" max="1795" width="9.140625" style="50"/>
    <col min="1796" max="1796" width="8" style="50" customWidth="1"/>
    <col min="1797" max="1797" width="41.7109375" style="50" customWidth="1"/>
    <col min="1798" max="1799" width="22" style="50" customWidth="1"/>
    <col min="1800" max="1800" width="18" style="50" customWidth="1"/>
    <col min="1801" max="1801" width="18.85546875" style="50" customWidth="1"/>
    <col min="1802" max="1802" width="22.42578125" style="50" customWidth="1"/>
    <col min="1803" max="1803" width="20.28515625" style="50" customWidth="1"/>
    <col min="1804" max="1804" width="17.85546875" style="50" customWidth="1"/>
    <col min="1805" max="1805" width="20.7109375" style="50" customWidth="1"/>
    <col min="1806" max="1806" width="15.28515625" style="50" customWidth="1"/>
    <col min="1807" max="1807" width="17.42578125" style="50" customWidth="1"/>
    <col min="1808" max="1809" width="0" style="50" hidden="1" customWidth="1"/>
    <col min="1810" max="1810" width="16" style="50" customWidth="1"/>
    <col min="1811" max="1811" width="29.5703125" style="50" customWidth="1"/>
    <col min="1812" max="1812" width="26.140625" style="50" customWidth="1"/>
    <col min="1813" max="1813" width="9.140625" style="50" customWidth="1"/>
    <col min="1814" max="1814" width="15.5703125" style="50" bestFit="1" customWidth="1"/>
    <col min="1815" max="1815" width="0" style="50" hidden="1" customWidth="1"/>
    <col min="1816" max="1816" width="18.28515625" style="50" customWidth="1"/>
    <col min="1817" max="1817" width="9.85546875" style="50" customWidth="1"/>
    <col min="1818" max="1818" width="11" style="50" customWidth="1"/>
    <col min="1819" max="2051" width="9.140625" style="50"/>
    <col min="2052" max="2052" width="8" style="50" customWidth="1"/>
    <col min="2053" max="2053" width="41.7109375" style="50" customWidth="1"/>
    <col min="2054" max="2055" width="22" style="50" customWidth="1"/>
    <col min="2056" max="2056" width="18" style="50" customWidth="1"/>
    <col min="2057" max="2057" width="18.85546875" style="50" customWidth="1"/>
    <col min="2058" max="2058" width="22.42578125" style="50" customWidth="1"/>
    <col min="2059" max="2059" width="20.28515625" style="50" customWidth="1"/>
    <col min="2060" max="2060" width="17.85546875" style="50" customWidth="1"/>
    <col min="2061" max="2061" width="20.7109375" style="50" customWidth="1"/>
    <col min="2062" max="2062" width="15.28515625" style="50" customWidth="1"/>
    <col min="2063" max="2063" width="17.42578125" style="50" customWidth="1"/>
    <col min="2064" max="2065" width="0" style="50" hidden="1" customWidth="1"/>
    <col min="2066" max="2066" width="16" style="50" customWidth="1"/>
    <col min="2067" max="2067" width="29.5703125" style="50" customWidth="1"/>
    <col min="2068" max="2068" width="26.140625" style="50" customWidth="1"/>
    <col min="2069" max="2069" width="9.140625" style="50" customWidth="1"/>
    <col min="2070" max="2070" width="15.5703125" style="50" bestFit="1" customWidth="1"/>
    <col min="2071" max="2071" width="0" style="50" hidden="1" customWidth="1"/>
    <col min="2072" max="2072" width="18.28515625" style="50" customWidth="1"/>
    <col min="2073" max="2073" width="9.85546875" style="50" customWidth="1"/>
    <col min="2074" max="2074" width="11" style="50" customWidth="1"/>
    <col min="2075" max="2307" width="9.140625" style="50"/>
    <col min="2308" max="2308" width="8" style="50" customWidth="1"/>
    <col min="2309" max="2309" width="41.7109375" style="50" customWidth="1"/>
    <col min="2310" max="2311" width="22" style="50" customWidth="1"/>
    <col min="2312" max="2312" width="18" style="50" customWidth="1"/>
    <col min="2313" max="2313" width="18.85546875" style="50" customWidth="1"/>
    <col min="2314" max="2314" width="22.42578125" style="50" customWidth="1"/>
    <col min="2315" max="2315" width="20.28515625" style="50" customWidth="1"/>
    <col min="2316" max="2316" width="17.85546875" style="50" customWidth="1"/>
    <col min="2317" max="2317" width="20.7109375" style="50" customWidth="1"/>
    <col min="2318" max="2318" width="15.28515625" style="50" customWidth="1"/>
    <col min="2319" max="2319" width="17.42578125" style="50" customWidth="1"/>
    <col min="2320" max="2321" width="0" style="50" hidden="1" customWidth="1"/>
    <col min="2322" max="2322" width="16" style="50" customWidth="1"/>
    <col min="2323" max="2323" width="29.5703125" style="50" customWidth="1"/>
    <col min="2324" max="2324" width="26.140625" style="50" customWidth="1"/>
    <col min="2325" max="2325" width="9.140625" style="50" customWidth="1"/>
    <col min="2326" max="2326" width="15.5703125" style="50" bestFit="1" customWidth="1"/>
    <col min="2327" max="2327" width="0" style="50" hidden="1" customWidth="1"/>
    <col min="2328" max="2328" width="18.28515625" style="50" customWidth="1"/>
    <col min="2329" max="2329" width="9.85546875" style="50" customWidth="1"/>
    <col min="2330" max="2330" width="11" style="50" customWidth="1"/>
    <col min="2331" max="2563" width="9.140625" style="50"/>
    <col min="2564" max="2564" width="8" style="50" customWidth="1"/>
    <col min="2565" max="2565" width="41.7109375" style="50" customWidth="1"/>
    <col min="2566" max="2567" width="22" style="50" customWidth="1"/>
    <col min="2568" max="2568" width="18" style="50" customWidth="1"/>
    <col min="2569" max="2569" width="18.85546875" style="50" customWidth="1"/>
    <col min="2570" max="2570" width="22.42578125" style="50" customWidth="1"/>
    <col min="2571" max="2571" width="20.28515625" style="50" customWidth="1"/>
    <col min="2572" max="2572" width="17.85546875" style="50" customWidth="1"/>
    <col min="2573" max="2573" width="20.7109375" style="50" customWidth="1"/>
    <col min="2574" max="2574" width="15.28515625" style="50" customWidth="1"/>
    <col min="2575" max="2575" width="17.42578125" style="50" customWidth="1"/>
    <col min="2576" max="2577" width="0" style="50" hidden="1" customWidth="1"/>
    <col min="2578" max="2578" width="16" style="50" customWidth="1"/>
    <col min="2579" max="2579" width="29.5703125" style="50" customWidth="1"/>
    <col min="2580" max="2580" width="26.140625" style="50" customWidth="1"/>
    <col min="2581" max="2581" width="9.140625" style="50" customWidth="1"/>
    <col min="2582" max="2582" width="15.5703125" style="50" bestFit="1" customWidth="1"/>
    <col min="2583" max="2583" width="0" style="50" hidden="1" customWidth="1"/>
    <col min="2584" max="2584" width="18.28515625" style="50" customWidth="1"/>
    <col min="2585" max="2585" width="9.85546875" style="50" customWidth="1"/>
    <col min="2586" max="2586" width="11" style="50" customWidth="1"/>
    <col min="2587" max="2819" width="9.140625" style="50"/>
    <col min="2820" max="2820" width="8" style="50" customWidth="1"/>
    <col min="2821" max="2821" width="41.7109375" style="50" customWidth="1"/>
    <col min="2822" max="2823" width="22" style="50" customWidth="1"/>
    <col min="2824" max="2824" width="18" style="50" customWidth="1"/>
    <col min="2825" max="2825" width="18.85546875" style="50" customWidth="1"/>
    <col min="2826" max="2826" width="22.42578125" style="50" customWidth="1"/>
    <col min="2827" max="2827" width="20.28515625" style="50" customWidth="1"/>
    <col min="2828" max="2828" width="17.85546875" style="50" customWidth="1"/>
    <col min="2829" max="2829" width="20.7109375" style="50" customWidth="1"/>
    <col min="2830" max="2830" width="15.28515625" style="50" customWidth="1"/>
    <col min="2831" max="2831" width="17.42578125" style="50" customWidth="1"/>
    <col min="2832" max="2833" width="0" style="50" hidden="1" customWidth="1"/>
    <col min="2834" max="2834" width="16" style="50" customWidth="1"/>
    <col min="2835" max="2835" width="29.5703125" style="50" customWidth="1"/>
    <col min="2836" max="2836" width="26.140625" style="50" customWidth="1"/>
    <col min="2837" max="2837" width="9.140625" style="50" customWidth="1"/>
    <col min="2838" max="2838" width="15.5703125" style="50" bestFit="1" customWidth="1"/>
    <col min="2839" max="2839" width="0" style="50" hidden="1" customWidth="1"/>
    <col min="2840" max="2840" width="18.28515625" style="50" customWidth="1"/>
    <col min="2841" max="2841" width="9.85546875" style="50" customWidth="1"/>
    <col min="2842" max="2842" width="11" style="50" customWidth="1"/>
    <col min="2843" max="3075" width="9.140625" style="50"/>
    <col min="3076" max="3076" width="8" style="50" customWidth="1"/>
    <col min="3077" max="3077" width="41.7109375" style="50" customWidth="1"/>
    <col min="3078" max="3079" width="22" style="50" customWidth="1"/>
    <col min="3080" max="3080" width="18" style="50" customWidth="1"/>
    <col min="3081" max="3081" width="18.85546875" style="50" customWidth="1"/>
    <col min="3082" max="3082" width="22.42578125" style="50" customWidth="1"/>
    <col min="3083" max="3083" width="20.28515625" style="50" customWidth="1"/>
    <col min="3084" max="3084" width="17.85546875" style="50" customWidth="1"/>
    <col min="3085" max="3085" width="20.7109375" style="50" customWidth="1"/>
    <col min="3086" max="3086" width="15.28515625" style="50" customWidth="1"/>
    <col min="3087" max="3087" width="17.42578125" style="50" customWidth="1"/>
    <col min="3088" max="3089" width="0" style="50" hidden="1" customWidth="1"/>
    <col min="3090" max="3090" width="16" style="50" customWidth="1"/>
    <col min="3091" max="3091" width="29.5703125" style="50" customWidth="1"/>
    <col min="3092" max="3092" width="26.140625" style="50" customWidth="1"/>
    <col min="3093" max="3093" width="9.140625" style="50" customWidth="1"/>
    <col min="3094" max="3094" width="15.5703125" style="50" bestFit="1" customWidth="1"/>
    <col min="3095" max="3095" width="0" style="50" hidden="1" customWidth="1"/>
    <col min="3096" max="3096" width="18.28515625" style="50" customWidth="1"/>
    <col min="3097" max="3097" width="9.85546875" style="50" customWidth="1"/>
    <col min="3098" max="3098" width="11" style="50" customWidth="1"/>
    <col min="3099" max="3331" width="9.140625" style="50"/>
    <col min="3332" max="3332" width="8" style="50" customWidth="1"/>
    <col min="3333" max="3333" width="41.7109375" style="50" customWidth="1"/>
    <col min="3334" max="3335" width="22" style="50" customWidth="1"/>
    <col min="3336" max="3336" width="18" style="50" customWidth="1"/>
    <col min="3337" max="3337" width="18.85546875" style="50" customWidth="1"/>
    <col min="3338" max="3338" width="22.42578125" style="50" customWidth="1"/>
    <col min="3339" max="3339" width="20.28515625" style="50" customWidth="1"/>
    <col min="3340" max="3340" width="17.85546875" style="50" customWidth="1"/>
    <col min="3341" max="3341" width="20.7109375" style="50" customWidth="1"/>
    <col min="3342" max="3342" width="15.28515625" style="50" customWidth="1"/>
    <col min="3343" max="3343" width="17.42578125" style="50" customWidth="1"/>
    <col min="3344" max="3345" width="0" style="50" hidden="1" customWidth="1"/>
    <col min="3346" max="3346" width="16" style="50" customWidth="1"/>
    <col min="3347" max="3347" width="29.5703125" style="50" customWidth="1"/>
    <col min="3348" max="3348" width="26.140625" style="50" customWidth="1"/>
    <col min="3349" max="3349" width="9.140625" style="50" customWidth="1"/>
    <col min="3350" max="3350" width="15.5703125" style="50" bestFit="1" customWidth="1"/>
    <col min="3351" max="3351" width="0" style="50" hidden="1" customWidth="1"/>
    <col min="3352" max="3352" width="18.28515625" style="50" customWidth="1"/>
    <col min="3353" max="3353" width="9.85546875" style="50" customWidth="1"/>
    <col min="3354" max="3354" width="11" style="50" customWidth="1"/>
    <col min="3355" max="3587" width="9.140625" style="50"/>
    <col min="3588" max="3588" width="8" style="50" customWidth="1"/>
    <col min="3589" max="3589" width="41.7109375" style="50" customWidth="1"/>
    <col min="3590" max="3591" width="22" style="50" customWidth="1"/>
    <col min="3592" max="3592" width="18" style="50" customWidth="1"/>
    <col min="3593" max="3593" width="18.85546875" style="50" customWidth="1"/>
    <col min="3594" max="3594" width="22.42578125" style="50" customWidth="1"/>
    <col min="3595" max="3595" width="20.28515625" style="50" customWidth="1"/>
    <col min="3596" max="3596" width="17.85546875" style="50" customWidth="1"/>
    <col min="3597" max="3597" width="20.7109375" style="50" customWidth="1"/>
    <col min="3598" max="3598" width="15.28515625" style="50" customWidth="1"/>
    <col min="3599" max="3599" width="17.42578125" style="50" customWidth="1"/>
    <col min="3600" max="3601" width="0" style="50" hidden="1" customWidth="1"/>
    <col min="3602" max="3602" width="16" style="50" customWidth="1"/>
    <col min="3603" max="3603" width="29.5703125" style="50" customWidth="1"/>
    <col min="3604" max="3604" width="26.140625" style="50" customWidth="1"/>
    <col min="3605" max="3605" width="9.140625" style="50" customWidth="1"/>
    <col min="3606" max="3606" width="15.5703125" style="50" bestFit="1" customWidth="1"/>
    <col min="3607" max="3607" width="0" style="50" hidden="1" customWidth="1"/>
    <col min="3608" max="3608" width="18.28515625" style="50" customWidth="1"/>
    <col min="3609" max="3609" width="9.85546875" style="50" customWidth="1"/>
    <col min="3610" max="3610" width="11" style="50" customWidth="1"/>
    <col min="3611" max="3843" width="9.140625" style="50"/>
    <col min="3844" max="3844" width="8" style="50" customWidth="1"/>
    <col min="3845" max="3845" width="41.7109375" style="50" customWidth="1"/>
    <col min="3846" max="3847" width="22" style="50" customWidth="1"/>
    <col min="3848" max="3848" width="18" style="50" customWidth="1"/>
    <col min="3849" max="3849" width="18.85546875" style="50" customWidth="1"/>
    <col min="3850" max="3850" width="22.42578125" style="50" customWidth="1"/>
    <col min="3851" max="3851" width="20.28515625" style="50" customWidth="1"/>
    <col min="3852" max="3852" width="17.85546875" style="50" customWidth="1"/>
    <col min="3853" max="3853" width="20.7109375" style="50" customWidth="1"/>
    <col min="3854" max="3854" width="15.28515625" style="50" customWidth="1"/>
    <col min="3855" max="3855" width="17.42578125" style="50" customWidth="1"/>
    <col min="3856" max="3857" width="0" style="50" hidden="1" customWidth="1"/>
    <col min="3858" max="3858" width="16" style="50" customWidth="1"/>
    <col min="3859" max="3859" width="29.5703125" style="50" customWidth="1"/>
    <col min="3860" max="3860" width="26.140625" style="50" customWidth="1"/>
    <col min="3861" max="3861" width="9.140625" style="50" customWidth="1"/>
    <col min="3862" max="3862" width="15.5703125" style="50" bestFit="1" customWidth="1"/>
    <col min="3863" max="3863" width="0" style="50" hidden="1" customWidth="1"/>
    <col min="3864" max="3864" width="18.28515625" style="50" customWidth="1"/>
    <col min="3865" max="3865" width="9.85546875" style="50" customWidth="1"/>
    <col min="3866" max="3866" width="11" style="50" customWidth="1"/>
    <col min="3867" max="4099" width="9.140625" style="50"/>
    <col min="4100" max="4100" width="8" style="50" customWidth="1"/>
    <col min="4101" max="4101" width="41.7109375" style="50" customWidth="1"/>
    <col min="4102" max="4103" width="22" style="50" customWidth="1"/>
    <col min="4104" max="4104" width="18" style="50" customWidth="1"/>
    <col min="4105" max="4105" width="18.85546875" style="50" customWidth="1"/>
    <col min="4106" max="4106" width="22.42578125" style="50" customWidth="1"/>
    <col min="4107" max="4107" width="20.28515625" style="50" customWidth="1"/>
    <col min="4108" max="4108" width="17.85546875" style="50" customWidth="1"/>
    <col min="4109" max="4109" width="20.7109375" style="50" customWidth="1"/>
    <col min="4110" max="4110" width="15.28515625" style="50" customWidth="1"/>
    <col min="4111" max="4111" width="17.42578125" style="50" customWidth="1"/>
    <col min="4112" max="4113" width="0" style="50" hidden="1" customWidth="1"/>
    <col min="4114" max="4114" width="16" style="50" customWidth="1"/>
    <col min="4115" max="4115" width="29.5703125" style="50" customWidth="1"/>
    <col min="4116" max="4116" width="26.140625" style="50" customWidth="1"/>
    <col min="4117" max="4117" width="9.140625" style="50" customWidth="1"/>
    <col min="4118" max="4118" width="15.5703125" style="50" bestFit="1" customWidth="1"/>
    <col min="4119" max="4119" width="0" style="50" hidden="1" customWidth="1"/>
    <col min="4120" max="4120" width="18.28515625" style="50" customWidth="1"/>
    <col min="4121" max="4121" width="9.85546875" style="50" customWidth="1"/>
    <col min="4122" max="4122" width="11" style="50" customWidth="1"/>
    <col min="4123" max="4355" width="9.140625" style="50"/>
    <col min="4356" max="4356" width="8" style="50" customWidth="1"/>
    <col min="4357" max="4357" width="41.7109375" style="50" customWidth="1"/>
    <col min="4358" max="4359" width="22" style="50" customWidth="1"/>
    <col min="4360" max="4360" width="18" style="50" customWidth="1"/>
    <col min="4361" max="4361" width="18.85546875" style="50" customWidth="1"/>
    <col min="4362" max="4362" width="22.42578125" style="50" customWidth="1"/>
    <col min="4363" max="4363" width="20.28515625" style="50" customWidth="1"/>
    <col min="4364" max="4364" width="17.85546875" style="50" customWidth="1"/>
    <col min="4365" max="4365" width="20.7109375" style="50" customWidth="1"/>
    <col min="4366" max="4366" width="15.28515625" style="50" customWidth="1"/>
    <col min="4367" max="4367" width="17.42578125" style="50" customWidth="1"/>
    <col min="4368" max="4369" width="0" style="50" hidden="1" customWidth="1"/>
    <col min="4370" max="4370" width="16" style="50" customWidth="1"/>
    <col min="4371" max="4371" width="29.5703125" style="50" customWidth="1"/>
    <col min="4372" max="4372" width="26.140625" style="50" customWidth="1"/>
    <col min="4373" max="4373" width="9.140625" style="50" customWidth="1"/>
    <col min="4374" max="4374" width="15.5703125" style="50" bestFit="1" customWidth="1"/>
    <col min="4375" max="4375" width="0" style="50" hidden="1" customWidth="1"/>
    <col min="4376" max="4376" width="18.28515625" style="50" customWidth="1"/>
    <col min="4377" max="4377" width="9.85546875" style="50" customWidth="1"/>
    <col min="4378" max="4378" width="11" style="50" customWidth="1"/>
    <col min="4379" max="4611" width="9.140625" style="50"/>
    <col min="4612" max="4612" width="8" style="50" customWidth="1"/>
    <col min="4613" max="4613" width="41.7109375" style="50" customWidth="1"/>
    <col min="4614" max="4615" width="22" style="50" customWidth="1"/>
    <col min="4616" max="4616" width="18" style="50" customWidth="1"/>
    <col min="4617" max="4617" width="18.85546875" style="50" customWidth="1"/>
    <col min="4618" max="4618" width="22.42578125" style="50" customWidth="1"/>
    <col min="4619" max="4619" width="20.28515625" style="50" customWidth="1"/>
    <col min="4620" max="4620" width="17.85546875" style="50" customWidth="1"/>
    <col min="4621" max="4621" width="20.7109375" style="50" customWidth="1"/>
    <col min="4622" max="4622" width="15.28515625" style="50" customWidth="1"/>
    <col min="4623" max="4623" width="17.42578125" style="50" customWidth="1"/>
    <col min="4624" max="4625" width="0" style="50" hidden="1" customWidth="1"/>
    <col min="4626" max="4626" width="16" style="50" customWidth="1"/>
    <col min="4627" max="4627" width="29.5703125" style="50" customWidth="1"/>
    <col min="4628" max="4628" width="26.140625" style="50" customWidth="1"/>
    <col min="4629" max="4629" width="9.140625" style="50" customWidth="1"/>
    <col min="4630" max="4630" width="15.5703125" style="50" bestFit="1" customWidth="1"/>
    <col min="4631" max="4631" width="0" style="50" hidden="1" customWidth="1"/>
    <col min="4632" max="4632" width="18.28515625" style="50" customWidth="1"/>
    <col min="4633" max="4633" width="9.85546875" style="50" customWidth="1"/>
    <col min="4634" max="4634" width="11" style="50" customWidth="1"/>
    <col min="4635" max="4867" width="9.140625" style="50"/>
    <col min="4868" max="4868" width="8" style="50" customWidth="1"/>
    <col min="4869" max="4869" width="41.7109375" style="50" customWidth="1"/>
    <col min="4870" max="4871" width="22" style="50" customWidth="1"/>
    <col min="4872" max="4872" width="18" style="50" customWidth="1"/>
    <col min="4873" max="4873" width="18.85546875" style="50" customWidth="1"/>
    <col min="4874" max="4874" width="22.42578125" style="50" customWidth="1"/>
    <col min="4875" max="4875" width="20.28515625" style="50" customWidth="1"/>
    <col min="4876" max="4876" width="17.85546875" style="50" customWidth="1"/>
    <col min="4877" max="4877" width="20.7109375" style="50" customWidth="1"/>
    <col min="4878" max="4878" width="15.28515625" style="50" customWidth="1"/>
    <col min="4879" max="4879" width="17.42578125" style="50" customWidth="1"/>
    <col min="4880" max="4881" width="0" style="50" hidden="1" customWidth="1"/>
    <col min="4882" max="4882" width="16" style="50" customWidth="1"/>
    <col min="4883" max="4883" width="29.5703125" style="50" customWidth="1"/>
    <col min="4884" max="4884" width="26.140625" style="50" customWidth="1"/>
    <col min="4885" max="4885" width="9.140625" style="50" customWidth="1"/>
    <col min="4886" max="4886" width="15.5703125" style="50" bestFit="1" customWidth="1"/>
    <col min="4887" max="4887" width="0" style="50" hidden="1" customWidth="1"/>
    <col min="4888" max="4888" width="18.28515625" style="50" customWidth="1"/>
    <col min="4889" max="4889" width="9.85546875" style="50" customWidth="1"/>
    <col min="4890" max="4890" width="11" style="50" customWidth="1"/>
    <col min="4891" max="5123" width="9.140625" style="50"/>
    <col min="5124" max="5124" width="8" style="50" customWidth="1"/>
    <col min="5125" max="5125" width="41.7109375" style="50" customWidth="1"/>
    <col min="5126" max="5127" width="22" style="50" customWidth="1"/>
    <col min="5128" max="5128" width="18" style="50" customWidth="1"/>
    <col min="5129" max="5129" width="18.85546875" style="50" customWidth="1"/>
    <col min="5130" max="5130" width="22.42578125" style="50" customWidth="1"/>
    <col min="5131" max="5131" width="20.28515625" style="50" customWidth="1"/>
    <col min="5132" max="5132" width="17.85546875" style="50" customWidth="1"/>
    <col min="5133" max="5133" width="20.7109375" style="50" customWidth="1"/>
    <col min="5134" max="5134" width="15.28515625" style="50" customWidth="1"/>
    <col min="5135" max="5135" width="17.42578125" style="50" customWidth="1"/>
    <col min="5136" max="5137" width="0" style="50" hidden="1" customWidth="1"/>
    <col min="5138" max="5138" width="16" style="50" customWidth="1"/>
    <col min="5139" max="5139" width="29.5703125" style="50" customWidth="1"/>
    <col min="5140" max="5140" width="26.140625" style="50" customWidth="1"/>
    <col min="5141" max="5141" width="9.140625" style="50" customWidth="1"/>
    <col min="5142" max="5142" width="15.5703125" style="50" bestFit="1" customWidth="1"/>
    <col min="5143" max="5143" width="0" style="50" hidden="1" customWidth="1"/>
    <col min="5144" max="5144" width="18.28515625" style="50" customWidth="1"/>
    <col min="5145" max="5145" width="9.85546875" style="50" customWidth="1"/>
    <col min="5146" max="5146" width="11" style="50" customWidth="1"/>
    <col min="5147" max="5379" width="9.140625" style="50"/>
    <col min="5380" max="5380" width="8" style="50" customWidth="1"/>
    <col min="5381" max="5381" width="41.7109375" style="50" customWidth="1"/>
    <col min="5382" max="5383" width="22" style="50" customWidth="1"/>
    <col min="5384" max="5384" width="18" style="50" customWidth="1"/>
    <col min="5385" max="5385" width="18.85546875" style="50" customWidth="1"/>
    <col min="5386" max="5386" width="22.42578125" style="50" customWidth="1"/>
    <col min="5387" max="5387" width="20.28515625" style="50" customWidth="1"/>
    <col min="5388" max="5388" width="17.85546875" style="50" customWidth="1"/>
    <col min="5389" max="5389" width="20.7109375" style="50" customWidth="1"/>
    <col min="5390" max="5390" width="15.28515625" style="50" customWidth="1"/>
    <col min="5391" max="5391" width="17.42578125" style="50" customWidth="1"/>
    <col min="5392" max="5393" width="0" style="50" hidden="1" customWidth="1"/>
    <col min="5394" max="5394" width="16" style="50" customWidth="1"/>
    <col min="5395" max="5395" width="29.5703125" style="50" customWidth="1"/>
    <col min="5396" max="5396" width="26.140625" style="50" customWidth="1"/>
    <col min="5397" max="5397" width="9.140625" style="50" customWidth="1"/>
    <col min="5398" max="5398" width="15.5703125" style="50" bestFit="1" customWidth="1"/>
    <col min="5399" max="5399" width="0" style="50" hidden="1" customWidth="1"/>
    <col min="5400" max="5400" width="18.28515625" style="50" customWidth="1"/>
    <col min="5401" max="5401" width="9.85546875" style="50" customWidth="1"/>
    <col min="5402" max="5402" width="11" style="50" customWidth="1"/>
    <col min="5403" max="5635" width="9.140625" style="50"/>
    <col min="5636" max="5636" width="8" style="50" customWidth="1"/>
    <col min="5637" max="5637" width="41.7109375" style="50" customWidth="1"/>
    <col min="5638" max="5639" width="22" style="50" customWidth="1"/>
    <col min="5640" max="5640" width="18" style="50" customWidth="1"/>
    <col min="5641" max="5641" width="18.85546875" style="50" customWidth="1"/>
    <col min="5642" max="5642" width="22.42578125" style="50" customWidth="1"/>
    <col min="5643" max="5643" width="20.28515625" style="50" customWidth="1"/>
    <col min="5644" max="5644" width="17.85546875" style="50" customWidth="1"/>
    <col min="5645" max="5645" width="20.7109375" style="50" customWidth="1"/>
    <col min="5646" max="5646" width="15.28515625" style="50" customWidth="1"/>
    <col min="5647" max="5647" width="17.42578125" style="50" customWidth="1"/>
    <col min="5648" max="5649" width="0" style="50" hidden="1" customWidth="1"/>
    <col min="5650" max="5650" width="16" style="50" customWidth="1"/>
    <col min="5651" max="5651" width="29.5703125" style="50" customWidth="1"/>
    <col min="5652" max="5652" width="26.140625" style="50" customWidth="1"/>
    <col min="5653" max="5653" width="9.140625" style="50" customWidth="1"/>
    <col min="5654" max="5654" width="15.5703125" style="50" bestFit="1" customWidth="1"/>
    <col min="5655" max="5655" width="0" style="50" hidden="1" customWidth="1"/>
    <col min="5656" max="5656" width="18.28515625" style="50" customWidth="1"/>
    <col min="5657" max="5657" width="9.85546875" style="50" customWidth="1"/>
    <col min="5658" max="5658" width="11" style="50" customWidth="1"/>
    <col min="5659" max="5891" width="9.140625" style="50"/>
    <col min="5892" max="5892" width="8" style="50" customWidth="1"/>
    <col min="5893" max="5893" width="41.7109375" style="50" customWidth="1"/>
    <col min="5894" max="5895" width="22" style="50" customWidth="1"/>
    <col min="5896" max="5896" width="18" style="50" customWidth="1"/>
    <col min="5897" max="5897" width="18.85546875" style="50" customWidth="1"/>
    <col min="5898" max="5898" width="22.42578125" style="50" customWidth="1"/>
    <col min="5899" max="5899" width="20.28515625" style="50" customWidth="1"/>
    <col min="5900" max="5900" width="17.85546875" style="50" customWidth="1"/>
    <col min="5901" max="5901" width="20.7109375" style="50" customWidth="1"/>
    <col min="5902" max="5902" width="15.28515625" style="50" customWidth="1"/>
    <col min="5903" max="5903" width="17.42578125" style="50" customWidth="1"/>
    <col min="5904" max="5905" width="0" style="50" hidden="1" customWidth="1"/>
    <col min="5906" max="5906" width="16" style="50" customWidth="1"/>
    <col min="5907" max="5907" width="29.5703125" style="50" customWidth="1"/>
    <col min="5908" max="5908" width="26.140625" style="50" customWidth="1"/>
    <col min="5909" max="5909" width="9.140625" style="50" customWidth="1"/>
    <col min="5910" max="5910" width="15.5703125" style="50" bestFit="1" customWidth="1"/>
    <col min="5911" max="5911" width="0" style="50" hidden="1" customWidth="1"/>
    <col min="5912" max="5912" width="18.28515625" style="50" customWidth="1"/>
    <col min="5913" max="5913" width="9.85546875" style="50" customWidth="1"/>
    <col min="5914" max="5914" width="11" style="50" customWidth="1"/>
    <col min="5915" max="6147" width="9.140625" style="50"/>
    <col min="6148" max="6148" width="8" style="50" customWidth="1"/>
    <col min="6149" max="6149" width="41.7109375" style="50" customWidth="1"/>
    <col min="6150" max="6151" width="22" style="50" customWidth="1"/>
    <col min="6152" max="6152" width="18" style="50" customWidth="1"/>
    <col min="6153" max="6153" width="18.85546875" style="50" customWidth="1"/>
    <col min="6154" max="6154" width="22.42578125" style="50" customWidth="1"/>
    <col min="6155" max="6155" width="20.28515625" style="50" customWidth="1"/>
    <col min="6156" max="6156" width="17.85546875" style="50" customWidth="1"/>
    <col min="6157" max="6157" width="20.7109375" style="50" customWidth="1"/>
    <col min="6158" max="6158" width="15.28515625" style="50" customWidth="1"/>
    <col min="6159" max="6159" width="17.42578125" style="50" customWidth="1"/>
    <col min="6160" max="6161" width="0" style="50" hidden="1" customWidth="1"/>
    <col min="6162" max="6162" width="16" style="50" customWidth="1"/>
    <col min="6163" max="6163" width="29.5703125" style="50" customWidth="1"/>
    <col min="6164" max="6164" width="26.140625" style="50" customWidth="1"/>
    <col min="6165" max="6165" width="9.140625" style="50" customWidth="1"/>
    <col min="6166" max="6166" width="15.5703125" style="50" bestFit="1" customWidth="1"/>
    <col min="6167" max="6167" width="0" style="50" hidden="1" customWidth="1"/>
    <col min="6168" max="6168" width="18.28515625" style="50" customWidth="1"/>
    <col min="6169" max="6169" width="9.85546875" style="50" customWidth="1"/>
    <col min="6170" max="6170" width="11" style="50" customWidth="1"/>
    <col min="6171" max="6403" width="9.140625" style="50"/>
    <col min="6404" max="6404" width="8" style="50" customWidth="1"/>
    <col min="6405" max="6405" width="41.7109375" style="50" customWidth="1"/>
    <col min="6406" max="6407" width="22" style="50" customWidth="1"/>
    <col min="6408" max="6408" width="18" style="50" customWidth="1"/>
    <col min="6409" max="6409" width="18.85546875" style="50" customWidth="1"/>
    <col min="6410" max="6410" width="22.42578125" style="50" customWidth="1"/>
    <col min="6411" max="6411" width="20.28515625" style="50" customWidth="1"/>
    <col min="6412" max="6412" width="17.85546875" style="50" customWidth="1"/>
    <col min="6413" max="6413" width="20.7109375" style="50" customWidth="1"/>
    <col min="6414" max="6414" width="15.28515625" style="50" customWidth="1"/>
    <col min="6415" max="6415" width="17.42578125" style="50" customWidth="1"/>
    <col min="6416" max="6417" width="0" style="50" hidden="1" customWidth="1"/>
    <col min="6418" max="6418" width="16" style="50" customWidth="1"/>
    <col min="6419" max="6419" width="29.5703125" style="50" customWidth="1"/>
    <col min="6420" max="6420" width="26.140625" style="50" customWidth="1"/>
    <col min="6421" max="6421" width="9.140625" style="50" customWidth="1"/>
    <col min="6422" max="6422" width="15.5703125" style="50" bestFit="1" customWidth="1"/>
    <col min="6423" max="6423" width="0" style="50" hidden="1" customWidth="1"/>
    <col min="6424" max="6424" width="18.28515625" style="50" customWidth="1"/>
    <col min="6425" max="6425" width="9.85546875" style="50" customWidth="1"/>
    <col min="6426" max="6426" width="11" style="50" customWidth="1"/>
    <col min="6427" max="6659" width="9.140625" style="50"/>
    <col min="6660" max="6660" width="8" style="50" customWidth="1"/>
    <col min="6661" max="6661" width="41.7109375" style="50" customWidth="1"/>
    <col min="6662" max="6663" width="22" style="50" customWidth="1"/>
    <col min="6664" max="6664" width="18" style="50" customWidth="1"/>
    <col min="6665" max="6665" width="18.85546875" style="50" customWidth="1"/>
    <col min="6666" max="6666" width="22.42578125" style="50" customWidth="1"/>
    <col min="6667" max="6667" width="20.28515625" style="50" customWidth="1"/>
    <col min="6668" max="6668" width="17.85546875" style="50" customWidth="1"/>
    <col min="6669" max="6669" width="20.7109375" style="50" customWidth="1"/>
    <col min="6670" max="6670" width="15.28515625" style="50" customWidth="1"/>
    <col min="6671" max="6671" width="17.42578125" style="50" customWidth="1"/>
    <col min="6672" max="6673" width="0" style="50" hidden="1" customWidth="1"/>
    <col min="6674" max="6674" width="16" style="50" customWidth="1"/>
    <col min="6675" max="6675" width="29.5703125" style="50" customWidth="1"/>
    <col min="6676" max="6676" width="26.140625" style="50" customWidth="1"/>
    <col min="6677" max="6677" width="9.140625" style="50" customWidth="1"/>
    <col min="6678" max="6678" width="15.5703125" style="50" bestFit="1" customWidth="1"/>
    <col min="6679" max="6679" width="0" style="50" hidden="1" customWidth="1"/>
    <col min="6680" max="6680" width="18.28515625" style="50" customWidth="1"/>
    <col min="6681" max="6681" width="9.85546875" style="50" customWidth="1"/>
    <col min="6682" max="6682" width="11" style="50" customWidth="1"/>
    <col min="6683" max="6915" width="9.140625" style="50"/>
    <col min="6916" max="6916" width="8" style="50" customWidth="1"/>
    <col min="6917" max="6917" width="41.7109375" style="50" customWidth="1"/>
    <col min="6918" max="6919" width="22" style="50" customWidth="1"/>
    <col min="6920" max="6920" width="18" style="50" customWidth="1"/>
    <col min="6921" max="6921" width="18.85546875" style="50" customWidth="1"/>
    <col min="6922" max="6922" width="22.42578125" style="50" customWidth="1"/>
    <col min="6923" max="6923" width="20.28515625" style="50" customWidth="1"/>
    <col min="6924" max="6924" width="17.85546875" style="50" customWidth="1"/>
    <col min="6925" max="6925" width="20.7109375" style="50" customWidth="1"/>
    <col min="6926" max="6926" width="15.28515625" style="50" customWidth="1"/>
    <col min="6927" max="6927" width="17.42578125" style="50" customWidth="1"/>
    <col min="6928" max="6929" width="0" style="50" hidden="1" customWidth="1"/>
    <col min="6930" max="6930" width="16" style="50" customWidth="1"/>
    <col min="6931" max="6931" width="29.5703125" style="50" customWidth="1"/>
    <col min="6932" max="6932" width="26.140625" style="50" customWidth="1"/>
    <col min="6933" max="6933" width="9.140625" style="50" customWidth="1"/>
    <col min="6934" max="6934" width="15.5703125" style="50" bestFit="1" customWidth="1"/>
    <col min="6935" max="6935" width="0" style="50" hidden="1" customWidth="1"/>
    <col min="6936" max="6936" width="18.28515625" style="50" customWidth="1"/>
    <col min="6937" max="6937" width="9.85546875" style="50" customWidth="1"/>
    <col min="6938" max="6938" width="11" style="50" customWidth="1"/>
    <col min="6939" max="7171" width="9.140625" style="50"/>
    <col min="7172" max="7172" width="8" style="50" customWidth="1"/>
    <col min="7173" max="7173" width="41.7109375" style="50" customWidth="1"/>
    <col min="7174" max="7175" width="22" style="50" customWidth="1"/>
    <col min="7176" max="7176" width="18" style="50" customWidth="1"/>
    <col min="7177" max="7177" width="18.85546875" style="50" customWidth="1"/>
    <col min="7178" max="7178" width="22.42578125" style="50" customWidth="1"/>
    <col min="7179" max="7179" width="20.28515625" style="50" customWidth="1"/>
    <col min="7180" max="7180" width="17.85546875" style="50" customWidth="1"/>
    <col min="7181" max="7181" width="20.7109375" style="50" customWidth="1"/>
    <col min="7182" max="7182" width="15.28515625" style="50" customWidth="1"/>
    <col min="7183" max="7183" width="17.42578125" style="50" customWidth="1"/>
    <col min="7184" max="7185" width="0" style="50" hidden="1" customWidth="1"/>
    <col min="7186" max="7186" width="16" style="50" customWidth="1"/>
    <col min="7187" max="7187" width="29.5703125" style="50" customWidth="1"/>
    <col min="7188" max="7188" width="26.140625" style="50" customWidth="1"/>
    <col min="7189" max="7189" width="9.140625" style="50" customWidth="1"/>
    <col min="7190" max="7190" width="15.5703125" style="50" bestFit="1" customWidth="1"/>
    <col min="7191" max="7191" width="0" style="50" hidden="1" customWidth="1"/>
    <col min="7192" max="7192" width="18.28515625" style="50" customWidth="1"/>
    <col min="7193" max="7193" width="9.85546875" style="50" customWidth="1"/>
    <col min="7194" max="7194" width="11" style="50" customWidth="1"/>
    <col min="7195" max="7427" width="9.140625" style="50"/>
    <col min="7428" max="7428" width="8" style="50" customWidth="1"/>
    <col min="7429" max="7429" width="41.7109375" style="50" customWidth="1"/>
    <col min="7430" max="7431" width="22" style="50" customWidth="1"/>
    <col min="7432" max="7432" width="18" style="50" customWidth="1"/>
    <col min="7433" max="7433" width="18.85546875" style="50" customWidth="1"/>
    <col min="7434" max="7434" width="22.42578125" style="50" customWidth="1"/>
    <col min="7435" max="7435" width="20.28515625" style="50" customWidth="1"/>
    <col min="7436" max="7436" width="17.85546875" style="50" customWidth="1"/>
    <col min="7437" max="7437" width="20.7109375" style="50" customWidth="1"/>
    <col min="7438" max="7438" width="15.28515625" style="50" customWidth="1"/>
    <col min="7439" max="7439" width="17.42578125" style="50" customWidth="1"/>
    <col min="7440" max="7441" width="0" style="50" hidden="1" customWidth="1"/>
    <col min="7442" max="7442" width="16" style="50" customWidth="1"/>
    <col min="7443" max="7443" width="29.5703125" style="50" customWidth="1"/>
    <col min="7444" max="7444" width="26.140625" style="50" customWidth="1"/>
    <col min="7445" max="7445" width="9.140625" style="50" customWidth="1"/>
    <col min="7446" max="7446" width="15.5703125" style="50" bestFit="1" customWidth="1"/>
    <col min="7447" max="7447" width="0" style="50" hidden="1" customWidth="1"/>
    <col min="7448" max="7448" width="18.28515625" style="50" customWidth="1"/>
    <col min="7449" max="7449" width="9.85546875" style="50" customWidth="1"/>
    <col min="7450" max="7450" width="11" style="50" customWidth="1"/>
    <col min="7451" max="7683" width="9.140625" style="50"/>
    <col min="7684" max="7684" width="8" style="50" customWidth="1"/>
    <col min="7685" max="7685" width="41.7109375" style="50" customWidth="1"/>
    <col min="7686" max="7687" width="22" style="50" customWidth="1"/>
    <col min="7688" max="7688" width="18" style="50" customWidth="1"/>
    <col min="7689" max="7689" width="18.85546875" style="50" customWidth="1"/>
    <col min="7690" max="7690" width="22.42578125" style="50" customWidth="1"/>
    <col min="7691" max="7691" width="20.28515625" style="50" customWidth="1"/>
    <col min="7692" max="7692" width="17.85546875" style="50" customWidth="1"/>
    <col min="7693" max="7693" width="20.7109375" style="50" customWidth="1"/>
    <col min="7694" max="7694" width="15.28515625" style="50" customWidth="1"/>
    <col min="7695" max="7695" width="17.42578125" style="50" customWidth="1"/>
    <col min="7696" max="7697" width="0" style="50" hidden="1" customWidth="1"/>
    <col min="7698" max="7698" width="16" style="50" customWidth="1"/>
    <col min="7699" max="7699" width="29.5703125" style="50" customWidth="1"/>
    <col min="7700" max="7700" width="26.140625" style="50" customWidth="1"/>
    <col min="7701" max="7701" width="9.140625" style="50" customWidth="1"/>
    <col min="7702" max="7702" width="15.5703125" style="50" bestFit="1" customWidth="1"/>
    <col min="7703" max="7703" width="0" style="50" hidden="1" customWidth="1"/>
    <col min="7704" max="7704" width="18.28515625" style="50" customWidth="1"/>
    <col min="7705" max="7705" width="9.85546875" style="50" customWidth="1"/>
    <col min="7706" max="7706" width="11" style="50" customWidth="1"/>
    <col min="7707" max="7939" width="9.140625" style="50"/>
    <col min="7940" max="7940" width="8" style="50" customWidth="1"/>
    <col min="7941" max="7941" width="41.7109375" style="50" customWidth="1"/>
    <col min="7942" max="7943" width="22" style="50" customWidth="1"/>
    <col min="7944" max="7944" width="18" style="50" customWidth="1"/>
    <col min="7945" max="7945" width="18.85546875" style="50" customWidth="1"/>
    <col min="7946" max="7946" width="22.42578125" style="50" customWidth="1"/>
    <col min="7947" max="7947" width="20.28515625" style="50" customWidth="1"/>
    <col min="7948" max="7948" width="17.85546875" style="50" customWidth="1"/>
    <col min="7949" max="7949" width="20.7109375" style="50" customWidth="1"/>
    <col min="7950" max="7950" width="15.28515625" style="50" customWidth="1"/>
    <col min="7951" max="7951" width="17.42578125" style="50" customWidth="1"/>
    <col min="7952" max="7953" width="0" style="50" hidden="1" customWidth="1"/>
    <col min="7954" max="7954" width="16" style="50" customWidth="1"/>
    <col min="7955" max="7955" width="29.5703125" style="50" customWidth="1"/>
    <col min="7956" max="7956" width="26.140625" style="50" customWidth="1"/>
    <col min="7957" max="7957" width="9.140625" style="50" customWidth="1"/>
    <col min="7958" max="7958" width="15.5703125" style="50" bestFit="1" customWidth="1"/>
    <col min="7959" max="7959" width="0" style="50" hidden="1" customWidth="1"/>
    <col min="7960" max="7960" width="18.28515625" style="50" customWidth="1"/>
    <col min="7961" max="7961" width="9.85546875" style="50" customWidth="1"/>
    <col min="7962" max="7962" width="11" style="50" customWidth="1"/>
    <col min="7963" max="8195" width="9.140625" style="50"/>
    <col min="8196" max="8196" width="8" style="50" customWidth="1"/>
    <col min="8197" max="8197" width="41.7109375" style="50" customWidth="1"/>
    <col min="8198" max="8199" width="22" style="50" customWidth="1"/>
    <col min="8200" max="8200" width="18" style="50" customWidth="1"/>
    <col min="8201" max="8201" width="18.85546875" style="50" customWidth="1"/>
    <col min="8202" max="8202" width="22.42578125" style="50" customWidth="1"/>
    <col min="8203" max="8203" width="20.28515625" style="50" customWidth="1"/>
    <col min="8204" max="8204" width="17.85546875" style="50" customWidth="1"/>
    <col min="8205" max="8205" width="20.7109375" style="50" customWidth="1"/>
    <col min="8206" max="8206" width="15.28515625" style="50" customWidth="1"/>
    <col min="8207" max="8207" width="17.42578125" style="50" customWidth="1"/>
    <col min="8208" max="8209" width="0" style="50" hidden="1" customWidth="1"/>
    <col min="8210" max="8210" width="16" style="50" customWidth="1"/>
    <col min="8211" max="8211" width="29.5703125" style="50" customWidth="1"/>
    <col min="8212" max="8212" width="26.140625" style="50" customWidth="1"/>
    <col min="8213" max="8213" width="9.140625" style="50" customWidth="1"/>
    <col min="8214" max="8214" width="15.5703125" style="50" bestFit="1" customWidth="1"/>
    <col min="8215" max="8215" width="0" style="50" hidden="1" customWidth="1"/>
    <col min="8216" max="8216" width="18.28515625" style="50" customWidth="1"/>
    <col min="8217" max="8217" width="9.85546875" style="50" customWidth="1"/>
    <col min="8218" max="8218" width="11" style="50" customWidth="1"/>
    <col min="8219" max="8451" width="9.140625" style="50"/>
    <col min="8452" max="8452" width="8" style="50" customWidth="1"/>
    <col min="8453" max="8453" width="41.7109375" style="50" customWidth="1"/>
    <col min="8454" max="8455" width="22" style="50" customWidth="1"/>
    <col min="8456" max="8456" width="18" style="50" customWidth="1"/>
    <col min="8457" max="8457" width="18.85546875" style="50" customWidth="1"/>
    <col min="8458" max="8458" width="22.42578125" style="50" customWidth="1"/>
    <col min="8459" max="8459" width="20.28515625" style="50" customWidth="1"/>
    <col min="8460" max="8460" width="17.85546875" style="50" customWidth="1"/>
    <col min="8461" max="8461" width="20.7109375" style="50" customWidth="1"/>
    <col min="8462" max="8462" width="15.28515625" style="50" customWidth="1"/>
    <col min="8463" max="8463" width="17.42578125" style="50" customWidth="1"/>
    <col min="8464" max="8465" width="0" style="50" hidden="1" customWidth="1"/>
    <col min="8466" max="8466" width="16" style="50" customWidth="1"/>
    <col min="8467" max="8467" width="29.5703125" style="50" customWidth="1"/>
    <col min="8468" max="8468" width="26.140625" style="50" customWidth="1"/>
    <col min="8469" max="8469" width="9.140625" style="50" customWidth="1"/>
    <col min="8470" max="8470" width="15.5703125" style="50" bestFit="1" customWidth="1"/>
    <col min="8471" max="8471" width="0" style="50" hidden="1" customWidth="1"/>
    <col min="8472" max="8472" width="18.28515625" style="50" customWidth="1"/>
    <col min="8473" max="8473" width="9.85546875" style="50" customWidth="1"/>
    <col min="8474" max="8474" width="11" style="50" customWidth="1"/>
    <col min="8475" max="8707" width="9.140625" style="50"/>
    <col min="8708" max="8708" width="8" style="50" customWidth="1"/>
    <col min="8709" max="8709" width="41.7109375" style="50" customWidth="1"/>
    <col min="8710" max="8711" width="22" style="50" customWidth="1"/>
    <col min="8712" max="8712" width="18" style="50" customWidth="1"/>
    <col min="8713" max="8713" width="18.85546875" style="50" customWidth="1"/>
    <col min="8714" max="8714" width="22.42578125" style="50" customWidth="1"/>
    <col min="8715" max="8715" width="20.28515625" style="50" customWidth="1"/>
    <col min="8716" max="8716" width="17.85546875" style="50" customWidth="1"/>
    <col min="8717" max="8717" width="20.7109375" style="50" customWidth="1"/>
    <col min="8718" max="8718" width="15.28515625" style="50" customWidth="1"/>
    <col min="8719" max="8719" width="17.42578125" style="50" customWidth="1"/>
    <col min="8720" max="8721" width="0" style="50" hidden="1" customWidth="1"/>
    <col min="8722" max="8722" width="16" style="50" customWidth="1"/>
    <col min="8723" max="8723" width="29.5703125" style="50" customWidth="1"/>
    <col min="8724" max="8724" width="26.140625" style="50" customWidth="1"/>
    <col min="8725" max="8725" width="9.140625" style="50" customWidth="1"/>
    <col min="8726" max="8726" width="15.5703125" style="50" bestFit="1" customWidth="1"/>
    <col min="8727" max="8727" width="0" style="50" hidden="1" customWidth="1"/>
    <col min="8728" max="8728" width="18.28515625" style="50" customWidth="1"/>
    <col min="8729" max="8729" width="9.85546875" style="50" customWidth="1"/>
    <col min="8730" max="8730" width="11" style="50" customWidth="1"/>
    <col min="8731" max="8963" width="9.140625" style="50"/>
    <col min="8964" max="8964" width="8" style="50" customWidth="1"/>
    <col min="8965" max="8965" width="41.7109375" style="50" customWidth="1"/>
    <col min="8966" max="8967" width="22" style="50" customWidth="1"/>
    <col min="8968" max="8968" width="18" style="50" customWidth="1"/>
    <col min="8969" max="8969" width="18.85546875" style="50" customWidth="1"/>
    <col min="8970" max="8970" width="22.42578125" style="50" customWidth="1"/>
    <col min="8971" max="8971" width="20.28515625" style="50" customWidth="1"/>
    <col min="8972" max="8972" width="17.85546875" style="50" customWidth="1"/>
    <col min="8973" max="8973" width="20.7109375" style="50" customWidth="1"/>
    <col min="8974" max="8974" width="15.28515625" style="50" customWidth="1"/>
    <col min="8975" max="8975" width="17.42578125" style="50" customWidth="1"/>
    <col min="8976" max="8977" width="0" style="50" hidden="1" customWidth="1"/>
    <col min="8978" max="8978" width="16" style="50" customWidth="1"/>
    <col min="8979" max="8979" width="29.5703125" style="50" customWidth="1"/>
    <col min="8980" max="8980" width="26.140625" style="50" customWidth="1"/>
    <col min="8981" max="8981" width="9.140625" style="50" customWidth="1"/>
    <col min="8982" max="8982" width="15.5703125" style="50" bestFit="1" customWidth="1"/>
    <col min="8983" max="8983" width="0" style="50" hidden="1" customWidth="1"/>
    <col min="8984" max="8984" width="18.28515625" style="50" customWidth="1"/>
    <col min="8985" max="8985" width="9.85546875" style="50" customWidth="1"/>
    <col min="8986" max="8986" width="11" style="50" customWidth="1"/>
    <col min="8987" max="9219" width="9.140625" style="50"/>
    <col min="9220" max="9220" width="8" style="50" customWidth="1"/>
    <col min="9221" max="9221" width="41.7109375" style="50" customWidth="1"/>
    <col min="9222" max="9223" width="22" style="50" customWidth="1"/>
    <col min="9224" max="9224" width="18" style="50" customWidth="1"/>
    <col min="9225" max="9225" width="18.85546875" style="50" customWidth="1"/>
    <col min="9226" max="9226" width="22.42578125" style="50" customWidth="1"/>
    <col min="9227" max="9227" width="20.28515625" style="50" customWidth="1"/>
    <col min="9228" max="9228" width="17.85546875" style="50" customWidth="1"/>
    <col min="9229" max="9229" width="20.7109375" style="50" customWidth="1"/>
    <col min="9230" max="9230" width="15.28515625" style="50" customWidth="1"/>
    <col min="9231" max="9231" width="17.42578125" style="50" customWidth="1"/>
    <col min="9232" max="9233" width="0" style="50" hidden="1" customWidth="1"/>
    <col min="9234" max="9234" width="16" style="50" customWidth="1"/>
    <col min="9235" max="9235" width="29.5703125" style="50" customWidth="1"/>
    <col min="9236" max="9236" width="26.140625" style="50" customWidth="1"/>
    <col min="9237" max="9237" width="9.140625" style="50" customWidth="1"/>
    <col min="9238" max="9238" width="15.5703125" style="50" bestFit="1" customWidth="1"/>
    <col min="9239" max="9239" width="0" style="50" hidden="1" customWidth="1"/>
    <col min="9240" max="9240" width="18.28515625" style="50" customWidth="1"/>
    <col min="9241" max="9241" width="9.85546875" style="50" customWidth="1"/>
    <col min="9242" max="9242" width="11" style="50" customWidth="1"/>
    <col min="9243" max="9475" width="9.140625" style="50"/>
    <col min="9476" max="9476" width="8" style="50" customWidth="1"/>
    <col min="9477" max="9477" width="41.7109375" style="50" customWidth="1"/>
    <col min="9478" max="9479" width="22" style="50" customWidth="1"/>
    <col min="9480" max="9480" width="18" style="50" customWidth="1"/>
    <col min="9481" max="9481" width="18.85546875" style="50" customWidth="1"/>
    <col min="9482" max="9482" width="22.42578125" style="50" customWidth="1"/>
    <col min="9483" max="9483" width="20.28515625" style="50" customWidth="1"/>
    <col min="9484" max="9484" width="17.85546875" style="50" customWidth="1"/>
    <col min="9485" max="9485" width="20.7109375" style="50" customWidth="1"/>
    <col min="9486" max="9486" width="15.28515625" style="50" customWidth="1"/>
    <col min="9487" max="9487" width="17.42578125" style="50" customWidth="1"/>
    <col min="9488" max="9489" width="0" style="50" hidden="1" customWidth="1"/>
    <col min="9490" max="9490" width="16" style="50" customWidth="1"/>
    <col min="9491" max="9491" width="29.5703125" style="50" customWidth="1"/>
    <col min="9492" max="9492" width="26.140625" style="50" customWidth="1"/>
    <col min="9493" max="9493" width="9.140625" style="50" customWidth="1"/>
    <col min="9494" max="9494" width="15.5703125" style="50" bestFit="1" customWidth="1"/>
    <col min="9495" max="9495" width="0" style="50" hidden="1" customWidth="1"/>
    <col min="9496" max="9496" width="18.28515625" style="50" customWidth="1"/>
    <col min="9497" max="9497" width="9.85546875" style="50" customWidth="1"/>
    <col min="9498" max="9498" width="11" style="50" customWidth="1"/>
    <col min="9499" max="9731" width="9.140625" style="50"/>
    <col min="9732" max="9732" width="8" style="50" customWidth="1"/>
    <col min="9733" max="9733" width="41.7109375" style="50" customWidth="1"/>
    <col min="9734" max="9735" width="22" style="50" customWidth="1"/>
    <col min="9736" max="9736" width="18" style="50" customWidth="1"/>
    <col min="9737" max="9737" width="18.85546875" style="50" customWidth="1"/>
    <col min="9738" max="9738" width="22.42578125" style="50" customWidth="1"/>
    <col min="9739" max="9739" width="20.28515625" style="50" customWidth="1"/>
    <col min="9740" max="9740" width="17.85546875" style="50" customWidth="1"/>
    <col min="9741" max="9741" width="20.7109375" style="50" customWidth="1"/>
    <col min="9742" max="9742" width="15.28515625" style="50" customWidth="1"/>
    <col min="9743" max="9743" width="17.42578125" style="50" customWidth="1"/>
    <col min="9744" max="9745" width="0" style="50" hidden="1" customWidth="1"/>
    <col min="9746" max="9746" width="16" style="50" customWidth="1"/>
    <col min="9747" max="9747" width="29.5703125" style="50" customWidth="1"/>
    <col min="9748" max="9748" width="26.140625" style="50" customWidth="1"/>
    <col min="9749" max="9749" width="9.140625" style="50" customWidth="1"/>
    <col min="9750" max="9750" width="15.5703125" style="50" bestFit="1" customWidth="1"/>
    <col min="9751" max="9751" width="0" style="50" hidden="1" customWidth="1"/>
    <col min="9752" max="9752" width="18.28515625" style="50" customWidth="1"/>
    <col min="9753" max="9753" width="9.85546875" style="50" customWidth="1"/>
    <col min="9754" max="9754" width="11" style="50" customWidth="1"/>
    <col min="9755" max="9987" width="9.140625" style="50"/>
    <col min="9988" max="9988" width="8" style="50" customWidth="1"/>
    <col min="9989" max="9989" width="41.7109375" style="50" customWidth="1"/>
    <col min="9990" max="9991" width="22" style="50" customWidth="1"/>
    <col min="9992" max="9992" width="18" style="50" customWidth="1"/>
    <col min="9993" max="9993" width="18.85546875" style="50" customWidth="1"/>
    <col min="9994" max="9994" width="22.42578125" style="50" customWidth="1"/>
    <col min="9995" max="9995" width="20.28515625" style="50" customWidth="1"/>
    <col min="9996" max="9996" width="17.85546875" style="50" customWidth="1"/>
    <col min="9997" max="9997" width="20.7109375" style="50" customWidth="1"/>
    <col min="9998" max="9998" width="15.28515625" style="50" customWidth="1"/>
    <col min="9999" max="9999" width="17.42578125" style="50" customWidth="1"/>
    <col min="10000" max="10001" width="0" style="50" hidden="1" customWidth="1"/>
    <col min="10002" max="10002" width="16" style="50" customWidth="1"/>
    <col min="10003" max="10003" width="29.5703125" style="50" customWidth="1"/>
    <col min="10004" max="10004" width="26.140625" style="50" customWidth="1"/>
    <col min="10005" max="10005" width="9.140625" style="50" customWidth="1"/>
    <col min="10006" max="10006" width="15.5703125" style="50" bestFit="1" customWidth="1"/>
    <col min="10007" max="10007" width="0" style="50" hidden="1" customWidth="1"/>
    <col min="10008" max="10008" width="18.28515625" style="50" customWidth="1"/>
    <col min="10009" max="10009" width="9.85546875" style="50" customWidth="1"/>
    <col min="10010" max="10010" width="11" style="50" customWidth="1"/>
    <col min="10011" max="10243" width="9.140625" style="50"/>
    <col min="10244" max="10244" width="8" style="50" customWidth="1"/>
    <col min="10245" max="10245" width="41.7109375" style="50" customWidth="1"/>
    <col min="10246" max="10247" width="22" style="50" customWidth="1"/>
    <col min="10248" max="10248" width="18" style="50" customWidth="1"/>
    <col min="10249" max="10249" width="18.85546875" style="50" customWidth="1"/>
    <col min="10250" max="10250" width="22.42578125" style="50" customWidth="1"/>
    <col min="10251" max="10251" width="20.28515625" style="50" customWidth="1"/>
    <col min="10252" max="10252" width="17.85546875" style="50" customWidth="1"/>
    <col min="10253" max="10253" width="20.7109375" style="50" customWidth="1"/>
    <col min="10254" max="10254" width="15.28515625" style="50" customWidth="1"/>
    <col min="10255" max="10255" width="17.42578125" style="50" customWidth="1"/>
    <col min="10256" max="10257" width="0" style="50" hidden="1" customWidth="1"/>
    <col min="10258" max="10258" width="16" style="50" customWidth="1"/>
    <col min="10259" max="10259" width="29.5703125" style="50" customWidth="1"/>
    <col min="10260" max="10260" width="26.140625" style="50" customWidth="1"/>
    <col min="10261" max="10261" width="9.140625" style="50" customWidth="1"/>
    <col min="10262" max="10262" width="15.5703125" style="50" bestFit="1" customWidth="1"/>
    <col min="10263" max="10263" width="0" style="50" hidden="1" customWidth="1"/>
    <col min="10264" max="10264" width="18.28515625" style="50" customWidth="1"/>
    <col min="10265" max="10265" width="9.85546875" style="50" customWidth="1"/>
    <col min="10266" max="10266" width="11" style="50" customWidth="1"/>
    <col min="10267" max="10499" width="9.140625" style="50"/>
    <col min="10500" max="10500" width="8" style="50" customWidth="1"/>
    <col min="10501" max="10501" width="41.7109375" style="50" customWidth="1"/>
    <col min="10502" max="10503" width="22" style="50" customWidth="1"/>
    <col min="10504" max="10504" width="18" style="50" customWidth="1"/>
    <col min="10505" max="10505" width="18.85546875" style="50" customWidth="1"/>
    <col min="10506" max="10506" width="22.42578125" style="50" customWidth="1"/>
    <col min="10507" max="10507" width="20.28515625" style="50" customWidth="1"/>
    <col min="10508" max="10508" width="17.85546875" style="50" customWidth="1"/>
    <col min="10509" max="10509" width="20.7109375" style="50" customWidth="1"/>
    <col min="10510" max="10510" width="15.28515625" style="50" customWidth="1"/>
    <col min="10511" max="10511" width="17.42578125" style="50" customWidth="1"/>
    <col min="10512" max="10513" width="0" style="50" hidden="1" customWidth="1"/>
    <col min="10514" max="10514" width="16" style="50" customWidth="1"/>
    <col min="10515" max="10515" width="29.5703125" style="50" customWidth="1"/>
    <col min="10516" max="10516" width="26.140625" style="50" customWidth="1"/>
    <col min="10517" max="10517" width="9.140625" style="50" customWidth="1"/>
    <col min="10518" max="10518" width="15.5703125" style="50" bestFit="1" customWidth="1"/>
    <col min="10519" max="10519" width="0" style="50" hidden="1" customWidth="1"/>
    <col min="10520" max="10520" width="18.28515625" style="50" customWidth="1"/>
    <col min="10521" max="10521" width="9.85546875" style="50" customWidth="1"/>
    <col min="10522" max="10522" width="11" style="50" customWidth="1"/>
    <col min="10523" max="10755" width="9.140625" style="50"/>
    <col min="10756" max="10756" width="8" style="50" customWidth="1"/>
    <col min="10757" max="10757" width="41.7109375" style="50" customWidth="1"/>
    <col min="10758" max="10759" width="22" style="50" customWidth="1"/>
    <col min="10760" max="10760" width="18" style="50" customWidth="1"/>
    <col min="10761" max="10761" width="18.85546875" style="50" customWidth="1"/>
    <col min="10762" max="10762" width="22.42578125" style="50" customWidth="1"/>
    <col min="10763" max="10763" width="20.28515625" style="50" customWidth="1"/>
    <col min="10764" max="10764" width="17.85546875" style="50" customWidth="1"/>
    <col min="10765" max="10765" width="20.7109375" style="50" customWidth="1"/>
    <col min="10766" max="10766" width="15.28515625" style="50" customWidth="1"/>
    <col min="10767" max="10767" width="17.42578125" style="50" customWidth="1"/>
    <col min="10768" max="10769" width="0" style="50" hidden="1" customWidth="1"/>
    <col min="10770" max="10770" width="16" style="50" customWidth="1"/>
    <col min="10771" max="10771" width="29.5703125" style="50" customWidth="1"/>
    <col min="10772" max="10772" width="26.140625" style="50" customWidth="1"/>
    <col min="10773" max="10773" width="9.140625" style="50" customWidth="1"/>
    <col min="10774" max="10774" width="15.5703125" style="50" bestFit="1" customWidth="1"/>
    <col min="10775" max="10775" width="0" style="50" hidden="1" customWidth="1"/>
    <col min="10776" max="10776" width="18.28515625" style="50" customWidth="1"/>
    <col min="10777" max="10777" width="9.85546875" style="50" customWidth="1"/>
    <col min="10778" max="10778" width="11" style="50" customWidth="1"/>
    <col min="10779" max="11011" width="9.140625" style="50"/>
    <col min="11012" max="11012" width="8" style="50" customWidth="1"/>
    <col min="11013" max="11013" width="41.7109375" style="50" customWidth="1"/>
    <col min="11014" max="11015" width="22" style="50" customWidth="1"/>
    <col min="11016" max="11016" width="18" style="50" customWidth="1"/>
    <col min="11017" max="11017" width="18.85546875" style="50" customWidth="1"/>
    <col min="11018" max="11018" width="22.42578125" style="50" customWidth="1"/>
    <col min="11019" max="11019" width="20.28515625" style="50" customWidth="1"/>
    <col min="11020" max="11020" width="17.85546875" style="50" customWidth="1"/>
    <col min="11021" max="11021" width="20.7109375" style="50" customWidth="1"/>
    <col min="11022" max="11022" width="15.28515625" style="50" customWidth="1"/>
    <col min="11023" max="11023" width="17.42578125" style="50" customWidth="1"/>
    <col min="11024" max="11025" width="0" style="50" hidden="1" customWidth="1"/>
    <col min="11026" max="11026" width="16" style="50" customWidth="1"/>
    <col min="11027" max="11027" width="29.5703125" style="50" customWidth="1"/>
    <col min="11028" max="11028" width="26.140625" style="50" customWidth="1"/>
    <col min="11029" max="11029" width="9.140625" style="50" customWidth="1"/>
    <col min="11030" max="11030" width="15.5703125" style="50" bestFit="1" customWidth="1"/>
    <col min="11031" max="11031" width="0" style="50" hidden="1" customWidth="1"/>
    <col min="11032" max="11032" width="18.28515625" style="50" customWidth="1"/>
    <col min="11033" max="11033" width="9.85546875" style="50" customWidth="1"/>
    <col min="11034" max="11034" width="11" style="50" customWidth="1"/>
    <col min="11035" max="11267" width="9.140625" style="50"/>
    <col min="11268" max="11268" width="8" style="50" customWidth="1"/>
    <col min="11269" max="11269" width="41.7109375" style="50" customWidth="1"/>
    <col min="11270" max="11271" width="22" style="50" customWidth="1"/>
    <col min="11272" max="11272" width="18" style="50" customWidth="1"/>
    <col min="11273" max="11273" width="18.85546875" style="50" customWidth="1"/>
    <col min="11274" max="11274" width="22.42578125" style="50" customWidth="1"/>
    <col min="11275" max="11275" width="20.28515625" style="50" customWidth="1"/>
    <col min="11276" max="11276" width="17.85546875" style="50" customWidth="1"/>
    <col min="11277" max="11277" width="20.7109375" style="50" customWidth="1"/>
    <col min="11278" max="11278" width="15.28515625" style="50" customWidth="1"/>
    <col min="11279" max="11279" width="17.42578125" style="50" customWidth="1"/>
    <col min="11280" max="11281" width="0" style="50" hidden="1" customWidth="1"/>
    <col min="11282" max="11282" width="16" style="50" customWidth="1"/>
    <col min="11283" max="11283" width="29.5703125" style="50" customWidth="1"/>
    <col min="11284" max="11284" width="26.140625" style="50" customWidth="1"/>
    <col min="11285" max="11285" width="9.140625" style="50" customWidth="1"/>
    <col min="11286" max="11286" width="15.5703125" style="50" bestFit="1" customWidth="1"/>
    <col min="11287" max="11287" width="0" style="50" hidden="1" customWidth="1"/>
    <col min="11288" max="11288" width="18.28515625" style="50" customWidth="1"/>
    <col min="11289" max="11289" width="9.85546875" style="50" customWidth="1"/>
    <col min="11290" max="11290" width="11" style="50" customWidth="1"/>
    <col min="11291" max="11523" width="9.140625" style="50"/>
    <col min="11524" max="11524" width="8" style="50" customWidth="1"/>
    <col min="11525" max="11525" width="41.7109375" style="50" customWidth="1"/>
    <col min="11526" max="11527" width="22" style="50" customWidth="1"/>
    <col min="11528" max="11528" width="18" style="50" customWidth="1"/>
    <col min="11529" max="11529" width="18.85546875" style="50" customWidth="1"/>
    <col min="11530" max="11530" width="22.42578125" style="50" customWidth="1"/>
    <col min="11531" max="11531" width="20.28515625" style="50" customWidth="1"/>
    <col min="11532" max="11532" width="17.85546875" style="50" customWidth="1"/>
    <col min="11533" max="11533" width="20.7109375" style="50" customWidth="1"/>
    <col min="11534" max="11534" width="15.28515625" style="50" customWidth="1"/>
    <col min="11535" max="11535" width="17.42578125" style="50" customWidth="1"/>
    <col min="11536" max="11537" width="0" style="50" hidden="1" customWidth="1"/>
    <col min="11538" max="11538" width="16" style="50" customWidth="1"/>
    <col min="11539" max="11539" width="29.5703125" style="50" customWidth="1"/>
    <col min="11540" max="11540" width="26.140625" style="50" customWidth="1"/>
    <col min="11541" max="11541" width="9.140625" style="50" customWidth="1"/>
    <col min="11542" max="11542" width="15.5703125" style="50" bestFit="1" customWidth="1"/>
    <col min="11543" max="11543" width="0" style="50" hidden="1" customWidth="1"/>
    <col min="11544" max="11544" width="18.28515625" style="50" customWidth="1"/>
    <col min="11545" max="11545" width="9.85546875" style="50" customWidth="1"/>
    <col min="11546" max="11546" width="11" style="50" customWidth="1"/>
    <col min="11547" max="11779" width="9.140625" style="50"/>
    <col min="11780" max="11780" width="8" style="50" customWidth="1"/>
    <col min="11781" max="11781" width="41.7109375" style="50" customWidth="1"/>
    <col min="11782" max="11783" width="22" style="50" customWidth="1"/>
    <col min="11784" max="11784" width="18" style="50" customWidth="1"/>
    <col min="11785" max="11785" width="18.85546875" style="50" customWidth="1"/>
    <col min="11786" max="11786" width="22.42578125" style="50" customWidth="1"/>
    <col min="11787" max="11787" width="20.28515625" style="50" customWidth="1"/>
    <col min="11788" max="11788" width="17.85546875" style="50" customWidth="1"/>
    <col min="11789" max="11789" width="20.7109375" style="50" customWidth="1"/>
    <col min="11790" max="11790" width="15.28515625" style="50" customWidth="1"/>
    <col min="11791" max="11791" width="17.42578125" style="50" customWidth="1"/>
    <col min="11792" max="11793" width="0" style="50" hidden="1" customWidth="1"/>
    <col min="11794" max="11794" width="16" style="50" customWidth="1"/>
    <col min="11795" max="11795" width="29.5703125" style="50" customWidth="1"/>
    <col min="11796" max="11796" width="26.140625" style="50" customWidth="1"/>
    <col min="11797" max="11797" width="9.140625" style="50" customWidth="1"/>
    <col min="11798" max="11798" width="15.5703125" style="50" bestFit="1" customWidth="1"/>
    <col min="11799" max="11799" width="0" style="50" hidden="1" customWidth="1"/>
    <col min="11800" max="11800" width="18.28515625" style="50" customWidth="1"/>
    <col min="11801" max="11801" width="9.85546875" style="50" customWidth="1"/>
    <col min="11802" max="11802" width="11" style="50" customWidth="1"/>
    <col min="11803" max="12035" width="9.140625" style="50"/>
    <col min="12036" max="12036" width="8" style="50" customWidth="1"/>
    <col min="12037" max="12037" width="41.7109375" style="50" customWidth="1"/>
    <col min="12038" max="12039" width="22" style="50" customWidth="1"/>
    <col min="12040" max="12040" width="18" style="50" customWidth="1"/>
    <col min="12041" max="12041" width="18.85546875" style="50" customWidth="1"/>
    <col min="12042" max="12042" width="22.42578125" style="50" customWidth="1"/>
    <col min="12043" max="12043" width="20.28515625" style="50" customWidth="1"/>
    <col min="12044" max="12044" width="17.85546875" style="50" customWidth="1"/>
    <col min="12045" max="12045" width="20.7109375" style="50" customWidth="1"/>
    <col min="12046" max="12046" width="15.28515625" style="50" customWidth="1"/>
    <col min="12047" max="12047" width="17.42578125" style="50" customWidth="1"/>
    <col min="12048" max="12049" width="0" style="50" hidden="1" customWidth="1"/>
    <col min="12050" max="12050" width="16" style="50" customWidth="1"/>
    <col min="12051" max="12051" width="29.5703125" style="50" customWidth="1"/>
    <col min="12052" max="12052" width="26.140625" style="50" customWidth="1"/>
    <col min="12053" max="12053" width="9.140625" style="50" customWidth="1"/>
    <col min="12054" max="12054" width="15.5703125" style="50" bestFit="1" customWidth="1"/>
    <col min="12055" max="12055" width="0" style="50" hidden="1" customWidth="1"/>
    <col min="12056" max="12056" width="18.28515625" style="50" customWidth="1"/>
    <col min="12057" max="12057" width="9.85546875" style="50" customWidth="1"/>
    <col min="12058" max="12058" width="11" style="50" customWidth="1"/>
    <col min="12059" max="12291" width="9.140625" style="50"/>
    <col min="12292" max="12292" width="8" style="50" customWidth="1"/>
    <col min="12293" max="12293" width="41.7109375" style="50" customWidth="1"/>
    <col min="12294" max="12295" width="22" style="50" customWidth="1"/>
    <col min="12296" max="12296" width="18" style="50" customWidth="1"/>
    <col min="12297" max="12297" width="18.85546875" style="50" customWidth="1"/>
    <col min="12298" max="12298" width="22.42578125" style="50" customWidth="1"/>
    <col min="12299" max="12299" width="20.28515625" style="50" customWidth="1"/>
    <col min="12300" max="12300" width="17.85546875" style="50" customWidth="1"/>
    <col min="12301" max="12301" width="20.7109375" style="50" customWidth="1"/>
    <col min="12302" max="12302" width="15.28515625" style="50" customWidth="1"/>
    <col min="12303" max="12303" width="17.42578125" style="50" customWidth="1"/>
    <col min="12304" max="12305" width="0" style="50" hidden="1" customWidth="1"/>
    <col min="12306" max="12306" width="16" style="50" customWidth="1"/>
    <col min="12307" max="12307" width="29.5703125" style="50" customWidth="1"/>
    <col min="12308" max="12308" width="26.140625" style="50" customWidth="1"/>
    <col min="12309" max="12309" width="9.140625" style="50" customWidth="1"/>
    <col min="12310" max="12310" width="15.5703125" style="50" bestFit="1" customWidth="1"/>
    <col min="12311" max="12311" width="0" style="50" hidden="1" customWidth="1"/>
    <col min="12312" max="12312" width="18.28515625" style="50" customWidth="1"/>
    <col min="12313" max="12313" width="9.85546875" style="50" customWidth="1"/>
    <col min="12314" max="12314" width="11" style="50" customWidth="1"/>
    <col min="12315" max="12547" width="9.140625" style="50"/>
    <col min="12548" max="12548" width="8" style="50" customWidth="1"/>
    <col min="12549" max="12549" width="41.7109375" style="50" customWidth="1"/>
    <col min="12550" max="12551" width="22" style="50" customWidth="1"/>
    <col min="12552" max="12552" width="18" style="50" customWidth="1"/>
    <col min="12553" max="12553" width="18.85546875" style="50" customWidth="1"/>
    <col min="12554" max="12554" width="22.42578125" style="50" customWidth="1"/>
    <col min="12555" max="12555" width="20.28515625" style="50" customWidth="1"/>
    <col min="12556" max="12556" width="17.85546875" style="50" customWidth="1"/>
    <col min="12557" max="12557" width="20.7109375" style="50" customWidth="1"/>
    <col min="12558" max="12558" width="15.28515625" style="50" customWidth="1"/>
    <col min="12559" max="12559" width="17.42578125" style="50" customWidth="1"/>
    <col min="12560" max="12561" width="0" style="50" hidden="1" customWidth="1"/>
    <col min="12562" max="12562" width="16" style="50" customWidth="1"/>
    <col min="12563" max="12563" width="29.5703125" style="50" customWidth="1"/>
    <col min="12564" max="12564" width="26.140625" style="50" customWidth="1"/>
    <col min="12565" max="12565" width="9.140625" style="50" customWidth="1"/>
    <col min="12566" max="12566" width="15.5703125" style="50" bestFit="1" customWidth="1"/>
    <col min="12567" max="12567" width="0" style="50" hidden="1" customWidth="1"/>
    <col min="12568" max="12568" width="18.28515625" style="50" customWidth="1"/>
    <col min="12569" max="12569" width="9.85546875" style="50" customWidth="1"/>
    <col min="12570" max="12570" width="11" style="50" customWidth="1"/>
    <col min="12571" max="12803" width="9.140625" style="50"/>
    <col min="12804" max="12804" width="8" style="50" customWidth="1"/>
    <col min="12805" max="12805" width="41.7109375" style="50" customWidth="1"/>
    <col min="12806" max="12807" width="22" style="50" customWidth="1"/>
    <col min="12808" max="12808" width="18" style="50" customWidth="1"/>
    <col min="12809" max="12809" width="18.85546875" style="50" customWidth="1"/>
    <col min="12810" max="12810" width="22.42578125" style="50" customWidth="1"/>
    <col min="12811" max="12811" width="20.28515625" style="50" customWidth="1"/>
    <col min="12812" max="12812" width="17.85546875" style="50" customWidth="1"/>
    <col min="12813" max="12813" width="20.7109375" style="50" customWidth="1"/>
    <col min="12814" max="12814" width="15.28515625" style="50" customWidth="1"/>
    <col min="12815" max="12815" width="17.42578125" style="50" customWidth="1"/>
    <col min="12816" max="12817" width="0" style="50" hidden="1" customWidth="1"/>
    <col min="12818" max="12818" width="16" style="50" customWidth="1"/>
    <col min="12819" max="12819" width="29.5703125" style="50" customWidth="1"/>
    <col min="12820" max="12820" width="26.140625" style="50" customWidth="1"/>
    <col min="12821" max="12821" width="9.140625" style="50" customWidth="1"/>
    <col min="12822" max="12822" width="15.5703125" style="50" bestFit="1" customWidth="1"/>
    <col min="12823" max="12823" width="0" style="50" hidden="1" customWidth="1"/>
    <col min="12824" max="12824" width="18.28515625" style="50" customWidth="1"/>
    <col min="12825" max="12825" width="9.85546875" style="50" customWidth="1"/>
    <col min="12826" max="12826" width="11" style="50" customWidth="1"/>
    <col min="12827" max="13059" width="9.140625" style="50"/>
    <col min="13060" max="13060" width="8" style="50" customWidth="1"/>
    <col min="13061" max="13061" width="41.7109375" style="50" customWidth="1"/>
    <col min="13062" max="13063" width="22" style="50" customWidth="1"/>
    <col min="13064" max="13064" width="18" style="50" customWidth="1"/>
    <col min="13065" max="13065" width="18.85546875" style="50" customWidth="1"/>
    <col min="13066" max="13066" width="22.42578125" style="50" customWidth="1"/>
    <col min="13067" max="13067" width="20.28515625" style="50" customWidth="1"/>
    <col min="13068" max="13068" width="17.85546875" style="50" customWidth="1"/>
    <col min="13069" max="13069" width="20.7109375" style="50" customWidth="1"/>
    <col min="13070" max="13070" width="15.28515625" style="50" customWidth="1"/>
    <col min="13071" max="13071" width="17.42578125" style="50" customWidth="1"/>
    <col min="13072" max="13073" width="0" style="50" hidden="1" customWidth="1"/>
    <col min="13074" max="13074" width="16" style="50" customWidth="1"/>
    <col min="13075" max="13075" width="29.5703125" style="50" customWidth="1"/>
    <col min="13076" max="13076" width="26.140625" style="50" customWidth="1"/>
    <col min="13077" max="13077" width="9.140625" style="50" customWidth="1"/>
    <col min="13078" max="13078" width="15.5703125" style="50" bestFit="1" customWidth="1"/>
    <col min="13079" max="13079" width="0" style="50" hidden="1" customWidth="1"/>
    <col min="13080" max="13080" width="18.28515625" style="50" customWidth="1"/>
    <col min="13081" max="13081" width="9.85546875" style="50" customWidth="1"/>
    <col min="13082" max="13082" width="11" style="50" customWidth="1"/>
    <col min="13083" max="13315" width="9.140625" style="50"/>
    <col min="13316" max="13316" width="8" style="50" customWidth="1"/>
    <col min="13317" max="13317" width="41.7109375" style="50" customWidth="1"/>
    <col min="13318" max="13319" width="22" style="50" customWidth="1"/>
    <col min="13320" max="13320" width="18" style="50" customWidth="1"/>
    <col min="13321" max="13321" width="18.85546875" style="50" customWidth="1"/>
    <col min="13322" max="13322" width="22.42578125" style="50" customWidth="1"/>
    <col min="13323" max="13323" width="20.28515625" style="50" customWidth="1"/>
    <col min="13324" max="13324" width="17.85546875" style="50" customWidth="1"/>
    <col min="13325" max="13325" width="20.7109375" style="50" customWidth="1"/>
    <col min="13326" max="13326" width="15.28515625" style="50" customWidth="1"/>
    <col min="13327" max="13327" width="17.42578125" style="50" customWidth="1"/>
    <col min="13328" max="13329" width="0" style="50" hidden="1" customWidth="1"/>
    <col min="13330" max="13330" width="16" style="50" customWidth="1"/>
    <col min="13331" max="13331" width="29.5703125" style="50" customWidth="1"/>
    <col min="13332" max="13332" width="26.140625" style="50" customWidth="1"/>
    <col min="13333" max="13333" width="9.140625" style="50" customWidth="1"/>
    <col min="13334" max="13334" width="15.5703125" style="50" bestFit="1" customWidth="1"/>
    <col min="13335" max="13335" width="0" style="50" hidden="1" customWidth="1"/>
    <col min="13336" max="13336" width="18.28515625" style="50" customWidth="1"/>
    <col min="13337" max="13337" width="9.85546875" style="50" customWidth="1"/>
    <col min="13338" max="13338" width="11" style="50" customWidth="1"/>
    <col min="13339" max="13571" width="9.140625" style="50"/>
    <col min="13572" max="13572" width="8" style="50" customWidth="1"/>
    <col min="13573" max="13573" width="41.7109375" style="50" customWidth="1"/>
    <col min="13574" max="13575" width="22" style="50" customWidth="1"/>
    <col min="13576" max="13576" width="18" style="50" customWidth="1"/>
    <col min="13577" max="13577" width="18.85546875" style="50" customWidth="1"/>
    <col min="13578" max="13578" width="22.42578125" style="50" customWidth="1"/>
    <col min="13579" max="13579" width="20.28515625" style="50" customWidth="1"/>
    <col min="13580" max="13580" width="17.85546875" style="50" customWidth="1"/>
    <col min="13581" max="13581" width="20.7109375" style="50" customWidth="1"/>
    <col min="13582" max="13582" width="15.28515625" style="50" customWidth="1"/>
    <col min="13583" max="13583" width="17.42578125" style="50" customWidth="1"/>
    <col min="13584" max="13585" width="0" style="50" hidden="1" customWidth="1"/>
    <col min="13586" max="13586" width="16" style="50" customWidth="1"/>
    <col min="13587" max="13587" width="29.5703125" style="50" customWidth="1"/>
    <col min="13588" max="13588" width="26.140625" style="50" customWidth="1"/>
    <col min="13589" max="13589" width="9.140625" style="50" customWidth="1"/>
    <col min="13590" max="13590" width="15.5703125" style="50" bestFit="1" customWidth="1"/>
    <col min="13591" max="13591" width="0" style="50" hidden="1" customWidth="1"/>
    <col min="13592" max="13592" width="18.28515625" style="50" customWidth="1"/>
    <col min="13593" max="13593" width="9.85546875" style="50" customWidth="1"/>
    <col min="13594" max="13594" width="11" style="50" customWidth="1"/>
    <col min="13595" max="13827" width="9.140625" style="50"/>
    <col min="13828" max="13828" width="8" style="50" customWidth="1"/>
    <col min="13829" max="13829" width="41.7109375" style="50" customWidth="1"/>
    <col min="13830" max="13831" width="22" style="50" customWidth="1"/>
    <col min="13832" max="13832" width="18" style="50" customWidth="1"/>
    <col min="13833" max="13833" width="18.85546875" style="50" customWidth="1"/>
    <col min="13834" max="13834" width="22.42578125" style="50" customWidth="1"/>
    <col min="13835" max="13835" width="20.28515625" style="50" customWidth="1"/>
    <col min="13836" max="13836" width="17.85546875" style="50" customWidth="1"/>
    <col min="13837" max="13837" width="20.7109375" style="50" customWidth="1"/>
    <col min="13838" max="13838" width="15.28515625" style="50" customWidth="1"/>
    <col min="13839" max="13839" width="17.42578125" style="50" customWidth="1"/>
    <col min="13840" max="13841" width="0" style="50" hidden="1" customWidth="1"/>
    <col min="13842" max="13842" width="16" style="50" customWidth="1"/>
    <col min="13843" max="13843" width="29.5703125" style="50" customWidth="1"/>
    <col min="13844" max="13844" width="26.140625" style="50" customWidth="1"/>
    <col min="13845" max="13845" width="9.140625" style="50" customWidth="1"/>
    <col min="13846" max="13846" width="15.5703125" style="50" bestFit="1" customWidth="1"/>
    <col min="13847" max="13847" width="0" style="50" hidden="1" customWidth="1"/>
    <col min="13848" max="13848" width="18.28515625" style="50" customWidth="1"/>
    <col min="13849" max="13849" width="9.85546875" style="50" customWidth="1"/>
    <col min="13850" max="13850" width="11" style="50" customWidth="1"/>
    <col min="13851" max="14083" width="9.140625" style="50"/>
    <col min="14084" max="14084" width="8" style="50" customWidth="1"/>
    <col min="14085" max="14085" width="41.7109375" style="50" customWidth="1"/>
    <col min="14086" max="14087" width="22" style="50" customWidth="1"/>
    <col min="14088" max="14088" width="18" style="50" customWidth="1"/>
    <col min="14089" max="14089" width="18.85546875" style="50" customWidth="1"/>
    <col min="14090" max="14090" width="22.42578125" style="50" customWidth="1"/>
    <col min="14091" max="14091" width="20.28515625" style="50" customWidth="1"/>
    <col min="14092" max="14092" width="17.85546875" style="50" customWidth="1"/>
    <col min="14093" max="14093" width="20.7109375" style="50" customWidth="1"/>
    <col min="14094" max="14094" width="15.28515625" style="50" customWidth="1"/>
    <col min="14095" max="14095" width="17.42578125" style="50" customWidth="1"/>
    <col min="14096" max="14097" width="0" style="50" hidden="1" customWidth="1"/>
    <col min="14098" max="14098" width="16" style="50" customWidth="1"/>
    <col min="14099" max="14099" width="29.5703125" style="50" customWidth="1"/>
    <col min="14100" max="14100" width="26.140625" style="50" customWidth="1"/>
    <col min="14101" max="14101" width="9.140625" style="50" customWidth="1"/>
    <col min="14102" max="14102" width="15.5703125" style="50" bestFit="1" customWidth="1"/>
    <col min="14103" max="14103" width="0" style="50" hidden="1" customWidth="1"/>
    <col min="14104" max="14104" width="18.28515625" style="50" customWidth="1"/>
    <col min="14105" max="14105" width="9.85546875" style="50" customWidth="1"/>
    <col min="14106" max="14106" width="11" style="50" customWidth="1"/>
    <col min="14107" max="14339" width="9.140625" style="50"/>
    <col min="14340" max="14340" width="8" style="50" customWidth="1"/>
    <col min="14341" max="14341" width="41.7109375" style="50" customWidth="1"/>
    <col min="14342" max="14343" width="22" style="50" customWidth="1"/>
    <col min="14344" max="14344" width="18" style="50" customWidth="1"/>
    <col min="14345" max="14345" width="18.85546875" style="50" customWidth="1"/>
    <col min="14346" max="14346" width="22.42578125" style="50" customWidth="1"/>
    <col min="14347" max="14347" width="20.28515625" style="50" customWidth="1"/>
    <col min="14348" max="14348" width="17.85546875" style="50" customWidth="1"/>
    <col min="14349" max="14349" width="20.7109375" style="50" customWidth="1"/>
    <col min="14350" max="14350" width="15.28515625" style="50" customWidth="1"/>
    <col min="14351" max="14351" width="17.42578125" style="50" customWidth="1"/>
    <col min="14352" max="14353" width="0" style="50" hidden="1" customWidth="1"/>
    <col min="14354" max="14354" width="16" style="50" customWidth="1"/>
    <col min="14355" max="14355" width="29.5703125" style="50" customWidth="1"/>
    <col min="14356" max="14356" width="26.140625" style="50" customWidth="1"/>
    <col min="14357" max="14357" width="9.140625" style="50" customWidth="1"/>
    <col min="14358" max="14358" width="15.5703125" style="50" bestFit="1" customWidth="1"/>
    <col min="14359" max="14359" width="0" style="50" hidden="1" customWidth="1"/>
    <col min="14360" max="14360" width="18.28515625" style="50" customWidth="1"/>
    <col min="14361" max="14361" width="9.85546875" style="50" customWidth="1"/>
    <col min="14362" max="14362" width="11" style="50" customWidth="1"/>
    <col min="14363" max="14595" width="9.140625" style="50"/>
    <col min="14596" max="14596" width="8" style="50" customWidth="1"/>
    <col min="14597" max="14597" width="41.7109375" style="50" customWidth="1"/>
    <col min="14598" max="14599" width="22" style="50" customWidth="1"/>
    <col min="14600" max="14600" width="18" style="50" customWidth="1"/>
    <col min="14601" max="14601" width="18.85546875" style="50" customWidth="1"/>
    <col min="14602" max="14602" width="22.42578125" style="50" customWidth="1"/>
    <col min="14603" max="14603" width="20.28515625" style="50" customWidth="1"/>
    <col min="14604" max="14604" width="17.85546875" style="50" customWidth="1"/>
    <col min="14605" max="14605" width="20.7109375" style="50" customWidth="1"/>
    <col min="14606" max="14606" width="15.28515625" style="50" customWidth="1"/>
    <col min="14607" max="14607" width="17.42578125" style="50" customWidth="1"/>
    <col min="14608" max="14609" width="0" style="50" hidden="1" customWidth="1"/>
    <col min="14610" max="14610" width="16" style="50" customWidth="1"/>
    <col min="14611" max="14611" width="29.5703125" style="50" customWidth="1"/>
    <col min="14612" max="14612" width="26.140625" style="50" customWidth="1"/>
    <col min="14613" max="14613" width="9.140625" style="50" customWidth="1"/>
    <col min="14614" max="14614" width="15.5703125" style="50" bestFit="1" customWidth="1"/>
    <col min="14615" max="14615" width="0" style="50" hidden="1" customWidth="1"/>
    <col min="14616" max="14616" width="18.28515625" style="50" customWidth="1"/>
    <col min="14617" max="14617" width="9.85546875" style="50" customWidth="1"/>
    <col min="14618" max="14618" width="11" style="50" customWidth="1"/>
    <col min="14619" max="14851" width="9.140625" style="50"/>
    <col min="14852" max="14852" width="8" style="50" customWidth="1"/>
    <col min="14853" max="14853" width="41.7109375" style="50" customWidth="1"/>
    <col min="14854" max="14855" width="22" style="50" customWidth="1"/>
    <col min="14856" max="14856" width="18" style="50" customWidth="1"/>
    <col min="14857" max="14857" width="18.85546875" style="50" customWidth="1"/>
    <col min="14858" max="14858" width="22.42578125" style="50" customWidth="1"/>
    <col min="14859" max="14859" width="20.28515625" style="50" customWidth="1"/>
    <col min="14860" max="14860" width="17.85546875" style="50" customWidth="1"/>
    <col min="14861" max="14861" width="20.7109375" style="50" customWidth="1"/>
    <col min="14862" max="14862" width="15.28515625" style="50" customWidth="1"/>
    <col min="14863" max="14863" width="17.42578125" style="50" customWidth="1"/>
    <col min="14864" max="14865" width="0" style="50" hidden="1" customWidth="1"/>
    <col min="14866" max="14866" width="16" style="50" customWidth="1"/>
    <col min="14867" max="14867" width="29.5703125" style="50" customWidth="1"/>
    <col min="14868" max="14868" width="26.140625" style="50" customWidth="1"/>
    <col min="14869" max="14869" width="9.140625" style="50" customWidth="1"/>
    <col min="14870" max="14870" width="15.5703125" style="50" bestFit="1" customWidth="1"/>
    <col min="14871" max="14871" width="0" style="50" hidden="1" customWidth="1"/>
    <col min="14872" max="14872" width="18.28515625" style="50" customWidth="1"/>
    <col min="14873" max="14873" width="9.85546875" style="50" customWidth="1"/>
    <col min="14874" max="14874" width="11" style="50" customWidth="1"/>
    <col min="14875" max="15107" width="9.140625" style="50"/>
    <col min="15108" max="15108" width="8" style="50" customWidth="1"/>
    <col min="15109" max="15109" width="41.7109375" style="50" customWidth="1"/>
    <col min="15110" max="15111" width="22" style="50" customWidth="1"/>
    <col min="15112" max="15112" width="18" style="50" customWidth="1"/>
    <col min="15113" max="15113" width="18.85546875" style="50" customWidth="1"/>
    <col min="15114" max="15114" width="22.42578125" style="50" customWidth="1"/>
    <col min="15115" max="15115" width="20.28515625" style="50" customWidth="1"/>
    <col min="15116" max="15116" width="17.85546875" style="50" customWidth="1"/>
    <col min="15117" max="15117" width="20.7109375" style="50" customWidth="1"/>
    <col min="15118" max="15118" width="15.28515625" style="50" customWidth="1"/>
    <col min="15119" max="15119" width="17.42578125" style="50" customWidth="1"/>
    <col min="15120" max="15121" width="0" style="50" hidden="1" customWidth="1"/>
    <col min="15122" max="15122" width="16" style="50" customWidth="1"/>
    <col min="15123" max="15123" width="29.5703125" style="50" customWidth="1"/>
    <col min="15124" max="15124" width="26.140625" style="50" customWidth="1"/>
    <col min="15125" max="15125" width="9.140625" style="50" customWidth="1"/>
    <col min="15126" max="15126" width="15.5703125" style="50" bestFit="1" customWidth="1"/>
    <col min="15127" max="15127" width="0" style="50" hidden="1" customWidth="1"/>
    <col min="15128" max="15128" width="18.28515625" style="50" customWidth="1"/>
    <col min="15129" max="15129" width="9.85546875" style="50" customWidth="1"/>
    <col min="15130" max="15130" width="11" style="50" customWidth="1"/>
    <col min="15131" max="15363" width="9.140625" style="50"/>
    <col min="15364" max="15364" width="8" style="50" customWidth="1"/>
    <col min="15365" max="15365" width="41.7109375" style="50" customWidth="1"/>
    <col min="15366" max="15367" width="22" style="50" customWidth="1"/>
    <col min="15368" max="15368" width="18" style="50" customWidth="1"/>
    <col min="15369" max="15369" width="18.85546875" style="50" customWidth="1"/>
    <col min="15370" max="15370" width="22.42578125" style="50" customWidth="1"/>
    <col min="15371" max="15371" width="20.28515625" style="50" customWidth="1"/>
    <col min="15372" max="15372" width="17.85546875" style="50" customWidth="1"/>
    <col min="15373" max="15373" width="20.7109375" style="50" customWidth="1"/>
    <col min="15374" max="15374" width="15.28515625" style="50" customWidth="1"/>
    <col min="15375" max="15375" width="17.42578125" style="50" customWidth="1"/>
    <col min="15376" max="15377" width="0" style="50" hidden="1" customWidth="1"/>
    <col min="15378" max="15378" width="16" style="50" customWidth="1"/>
    <col min="15379" max="15379" width="29.5703125" style="50" customWidth="1"/>
    <col min="15380" max="15380" width="26.140625" style="50" customWidth="1"/>
    <col min="15381" max="15381" width="9.140625" style="50" customWidth="1"/>
    <col min="15382" max="15382" width="15.5703125" style="50" bestFit="1" customWidth="1"/>
    <col min="15383" max="15383" width="0" style="50" hidden="1" customWidth="1"/>
    <col min="15384" max="15384" width="18.28515625" style="50" customWidth="1"/>
    <col min="15385" max="15385" width="9.85546875" style="50" customWidth="1"/>
    <col min="15386" max="15386" width="11" style="50" customWidth="1"/>
    <col min="15387" max="15619" width="9.140625" style="50"/>
    <col min="15620" max="15620" width="8" style="50" customWidth="1"/>
    <col min="15621" max="15621" width="41.7109375" style="50" customWidth="1"/>
    <col min="15622" max="15623" width="22" style="50" customWidth="1"/>
    <col min="15624" max="15624" width="18" style="50" customWidth="1"/>
    <col min="15625" max="15625" width="18.85546875" style="50" customWidth="1"/>
    <col min="15626" max="15626" width="22.42578125" style="50" customWidth="1"/>
    <col min="15627" max="15627" width="20.28515625" style="50" customWidth="1"/>
    <col min="15628" max="15628" width="17.85546875" style="50" customWidth="1"/>
    <col min="15629" max="15629" width="20.7109375" style="50" customWidth="1"/>
    <col min="15630" max="15630" width="15.28515625" style="50" customWidth="1"/>
    <col min="15631" max="15631" width="17.42578125" style="50" customWidth="1"/>
    <col min="15632" max="15633" width="0" style="50" hidden="1" customWidth="1"/>
    <col min="15634" max="15634" width="16" style="50" customWidth="1"/>
    <col min="15635" max="15635" width="29.5703125" style="50" customWidth="1"/>
    <col min="15636" max="15636" width="26.140625" style="50" customWidth="1"/>
    <col min="15637" max="15637" width="9.140625" style="50" customWidth="1"/>
    <col min="15638" max="15638" width="15.5703125" style="50" bestFit="1" customWidth="1"/>
    <col min="15639" max="15639" width="0" style="50" hidden="1" customWidth="1"/>
    <col min="15640" max="15640" width="18.28515625" style="50" customWidth="1"/>
    <col min="15641" max="15641" width="9.85546875" style="50" customWidth="1"/>
    <col min="15642" max="15642" width="11" style="50" customWidth="1"/>
    <col min="15643" max="15875" width="9.140625" style="50"/>
    <col min="15876" max="15876" width="8" style="50" customWidth="1"/>
    <col min="15877" max="15877" width="41.7109375" style="50" customWidth="1"/>
    <col min="15878" max="15879" width="22" style="50" customWidth="1"/>
    <col min="15880" max="15880" width="18" style="50" customWidth="1"/>
    <col min="15881" max="15881" width="18.85546875" style="50" customWidth="1"/>
    <col min="15882" max="15882" width="22.42578125" style="50" customWidth="1"/>
    <col min="15883" max="15883" width="20.28515625" style="50" customWidth="1"/>
    <col min="15884" max="15884" width="17.85546875" style="50" customWidth="1"/>
    <col min="15885" max="15885" width="20.7109375" style="50" customWidth="1"/>
    <col min="15886" max="15886" width="15.28515625" style="50" customWidth="1"/>
    <col min="15887" max="15887" width="17.42578125" style="50" customWidth="1"/>
    <col min="15888" max="15889" width="0" style="50" hidden="1" customWidth="1"/>
    <col min="15890" max="15890" width="16" style="50" customWidth="1"/>
    <col min="15891" max="15891" width="29.5703125" style="50" customWidth="1"/>
    <col min="15892" max="15892" width="26.140625" style="50" customWidth="1"/>
    <col min="15893" max="15893" width="9.140625" style="50" customWidth="1"/>
    <col min="15894" max="15894" width="15.5703125" style="50" bestFit="1" customWidth="1"/>
    <col min="15895" max="15895" width="0" style="50" hidden="1" customWidth="1"/>
    <col min="15896" max="15896" width="18.28515625" style="50" customWidth="1"/>
    <col min="15897" max="15897" width="9.85546875" style="50" customWidth="1"/>
    <col min="15898" max="15898" width="11" style="50" customWidth="1"/>
    <col min="15899" max="16131" width="9.140625" style="50"/>
    <col min="16132" max="16132" width="8" style="50" customWidth="1"/>
    <col min="16133" max="16133" width="41.7109375" style="50" customWidth="1"/>
    <col min="16134" max="16135" width="22" style="50" customWidth="1"/>
    <col min="16136" max="16136" width="18" style="50" customWidth="1"/>
    <col min="16137" max="16137" width="18.85546875" style="50" customWidth="1"/>
    <col min="16138" max="16138" width="22.42578125" style="50" customWidth="1"/>
    <col min="16139" max="16139" width="20.28515625" style="50" customWidth="1"/>
    <col min="16140" max="16140" width="17.85546875" style="50" customWidth="1"/>
    <col min="16141" max="16141" width="20.7109375" style="50" customWidth="1"/>
    <col min="16142" max="16142" width="15.28515625" style="50" customWidth="1"/>
    <col min="16143" max="16143" width="17.42578125" style="50" customWidth="1"/>
    <col min="16144" max="16145" width="0" style="50" hidden="1" customWidth="1"/>
    <col min="16146" max="16146" width="16" style="50" customWidth="1"/>
    <col min="16147" max="16147" width="29.5703125" style="50" customWidth="1"/>
    <col min="16148" max="16148" width="26.140625" style="50" customWidth="1"/>
    <col min="16149" max="16149" width="9.140625" style="50" customWidth="1"/>
    <col min="16150" max="16150" width="15.5703125" style="50" bestFit="1" customWidth="1"/>
    <col min="16151" max="16151" width="0" style="50" hidden="1" customWidth="1"/>
    <col min="16152" max="16152" width="18.28515625" style="50" customWidth="1"/>
    <col min="16153" max="16153" width="9.85546875" style="50" customWidth="1"/>
    <col min="16154" max="16154" width="11" style="50" customWidth="1"/>
    <col min="16155" max="16384" width="9.140625" style="50"/>
  </cols>
  <sheetData>
    <row r="1" spans="1:24" x14ac:dyDescent="0.25">
      <c r="C1" s="48"/>
      <c r="D1" s="48"/>
      <c r="M1" s="51" t="s">
        <v>0</v>
      </c>
      <c r="N1" s="51"/>
    </row>
    <row r="2" spans="1:24" x14ac:dyDescent="0.25">
      <c r="J2" s="52"/>
      <c r="K2" s="52"/>
      <c r="L2" s="52"/>
      <c r="M2" s="53" t="s">
        <v>1</v>
      </c>
      <c r="N2" s="53"/>
    </row>
    <row r="3" spans="1:24" x14ac:dyDescent="0.25">
      <c r="J3" s="52"/>
      <c r="K3" s="52"/>
      <c r="L3" s="52"/>
      <c r="M3" s="52"/>
      <c r="N3" s="54"/>
    </row>
    <row r="4" spans="1:24" s="57" customFormat="1" ht="20.25" customHeight="1" x14ac:dyDescent="0.2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6"/>
      <c r="P4" s="48"/>
      <c r="Q4" s="48"/>
      <c r="R4" s="48"/>
      <c r="S4" s="48"/>
      <c r="T4" s="48"/>
    </row>
    <row r="5" spans="1:24" ht="24.75" customHeight="1" x14ac:dyDescent="0.25">
      <c r="A5" s="58" t="s">
        <v>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9"/>
    </row>
    <row r="6" spans="1:24" ht="19.5" customHeight="1" x14ac:dyDescent="0.25">
      <c r="A6" s="60" t="s">
        <v>4</v>
      </c>
      <c r="B6" s="61" t="s">
        <v>5</v>
      </c>
      <c r="C6" s="62" t="s">
        <v>6</v>
      </c>
      <c r="D6" s="62" t="s">
        <v>7</v>
      </c>
      <c r="E6" s="60" t="s">
        <v>8</v>
      </c>
      <c r="F6" s="60"/>
      <c r="G6" s="60"/>
      <c r="H6" s="60"/>
      <c r="I6" s="60"/>
      <c r="J6" s="60"/>
      <c r="K6" s="60"/>
      <c r="L6" s="60"/>
      <c r="M6" s="60" t="s">
        <v>9</v>
      </c>
      <c r="N6" s="60"/>
      <c r="O6" s="63"/>
      <c r="P6" s="64"/>
      <c r="Q6" s="64"/>
      <c r="R6" s="64"/>
      <c r="S6" s="64"/>
      <c r="T6" s="64"/>
      <c r="U6" s="64"/>
      <c r="V6" s="64"/>
      <c r="W6" s="64"/>
      <c r="X6" s="64"/>
    </row>
    <row r="7" spans="1:24" ht="19.5" customHeight="1" x14ac:dyDescent="0.25">
      <c r="A7" s="60"/>
      <c r="B7" s="61"/>
      <c r="C7" s="65"/>
      <c r="D7" s="65"/>
      <c r="E7" s="60" t="s">
        <v>171</v>
      </c>
      <c r="F7" s="60"/>
      <c r="G7" s="60"/>
      <c r="H7" s="60"/>
      <c r="I7" s="60" t="s">
        <v>172</v>
      </c>
      <c r="J7" s="60"/>
      <c r="K7" s="60"/>
      <c r="L7" s="60"/>
      <c r="M7" s="60"/>
      <c r="N7" s="60"/>
      <c r="O7" s="63"/>
      <c r="P7" s="64"/>
      <c r="Q7" s="64"/>
      <c r="R7" s="64"/>
      <c r="S7" s="64"/>
      <c r="T7" s="64"/>
      <c r="U7" s="64"/>
      <c r="V7" s="64"/>
      <c r="W7" s="64"/>
      <c r="X7" s="64"/>
    </row>
    <row r="8" spans="1:24" ht="31.5" customHeight="1" x14ac:dyDescent="0.25">
      <c r="A8" s="60"/>
      <c r="B8" s="61"/>
      <c r="C8" s="66"/>
      <c r="D8" s="66"/>
      <c r="E8" s="67" t="s">
        <v>10</v>
      </c>
      <c r="F8" s="68" t="s">
        <v>11</v>
      </c>
      <c r="G8" s="68" t="s">
        <v>12</v>
      </c>
      <c r="H8" s="68" t="s">
        <v>13</v>
      </c>
      <c r="I8" s="67" t="s">
        <v>10</v>
      </c>
      <c r="J8" s="68" t="s">
        <v>11</v>
      </c>
      <c r="K8" s="68" t="s">
        <v>12</v>
      </c>
      <c r="L8" s="68" t="s">
        <v>13</v>
      </c>
      <c r="M8" s="68" t="s">
        <v>14</v>
      </c>
      <c r="N8" s="69" t="s">
        <v>15</v>
      </c>
      <c r="O8" s="70"/>
      <c r="Q8" s="48" t="s">
        <v>16</v>
      </c>
      <c r="R8" s="71"/>
    </row>
    <row r="9" spans="1:24" ht="15" customHeight="1" x14ac:dyDescent="0.25">
      <c r="A9" s="68">
        <v>1</v>
      </c>
      <c r="B9" s="72">
        <v>2</v>
      </c>
      <c r="C9" s="68"/>
      <c r="D9" s="68"/>
      <c r="E9" s="68" t="s">
        <v>17</v>
      </c>
      <c r="F9" s="68">
        <v>4</v>
      </c>
      <c r="G9" s="68">
        <v>5</v>
      </c>
      <c r="H9" s="68">
        <v>6</v>
      </c>
      <c r="I9" s="68" t="s">
        <v>18</v>
      </c>
      <c r="J9" s="68">
        <v>8</v>
      </c>
      <c r="K9" s="68">
        <v>9</v>
      </c>
      <c r="L9" s="68">
        <v>10</v>
      </c>
      <c r="M9" s="68" t="s">
        <v>19</v>
      </c>
      <c r="N9" s="69" t="s">
        <v>20</v>
      </c>
      <c r="O9" s="70"/>
    </row>
    <row r="10" spans="1:24" ht="21" customHeight="1" x14ac:dyDescent="0.25">
      <c r="A10" s="73" t="s">
        <v>21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5"/>
      <c r="O10" s="70"/>
    </row>
    <row r="11" spans="1:24" ht="17.25" customHeight="1" x14ac:dyDescent="0.25">
      <c r="A11" s="73" t="s">
        <v>22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5"/>
      <c r="O11" s="70"/>
    </row>
    <row r="12" spans="1:24" ht="17.25" customHeight="1" x14ac:dyDescent="0.25">
      <c r="A12" s="73" t="s">
        <v>23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  <c r="O12" s="70"/>
    </row>
    <row r="13" spans="1:24" ht="18.75" customHeight="1" x14ac:dyDescent="0.25">
      <c r="A13" s="76" t="s">
        <v>24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8"/>
      <c r="O13" s="70"/>
    </row>
    <row r="14" spans="1:24" s="84" customFormat="1" ht="48.75" customHeight="1" x14ac:dyDescent="0.25">
      <c r="A14" s="79" t="s">
        <v>25</v>
      </c>
      <c r="B14" s="1" t="s">
        <v>26</v>
      </c>
      <c r="C14" s="2" t="s">
        <v>27</v>
      </c>
      <c r="D14" s="80">
        <f>D15+D16+D17+D18+D19+D23+D24+D25+D26+D27+D28+D29+D30+D68</f>
        <v>3257438569</v>
      </c>
      <c r="E14" s="80">
        <f t="shared" ref="E14:M14" si="0">E15+E16+E17+E18+E19+E23+E24+E25+E26+E27+E28+E29+E30+E68</f>
        <v>1761282652</v>
      </c>
      <c r="F14" s="80">
        <f t="shared" si="0"/>
        <v>1381466692</v>
      </c>
      <c r="G14" s="80">
        <f t="shared" si="0"/>
        <v>131672000</v>
      </c>
      <c r="H14" s="80">
        <f t="shared" si="0"/>
        <v>248143960</v>
      </c>
      <c r="I14" s="80">
        <f t="shared" si="0"/>
        <v>1697816194.6899998</v>
      </c>
      <c r="J14" s="80">
        <f t="shared" si="0"/>
        <v>1362516733.9599998</v>
      </c>
      <c r="K14" s="80">
        <f t="shared" si="0"/>
        <v>96812965.980000004</v>
      </c>
      <c r="L14" s="80">
        <f t="shared" si="0"/>
        <v>238486494.75</v>
      </c>
      <c r="M14" s="80">
        <f t="shared" si="0"/>
        <v>-63466457.309999995</v>
      </c>
      <c r="N14" s="81">
        <f>(I14/E14)*100-100</f>
        <v>-3.6034226101035927</v>
      </c>
      <c r="O14" s="82"/>
      <c r="P14" s="83"/>
      <c r="Q14" s="83"/>
      <c r="R14" s="83"/>
      <c r="S14" s="83"/>
      <c r="T14" s="83"/>
    </row>
    <row r="15" spans="1:24" s="91" customFormat="1" ht="34.5" hidden="1" customHeight="1" x14ac:dyDescent="0.25">
      <c r="A15" s="85" t="s">
        <v>28</v>
      </c>
      <c r="B15" s="3" t="s">
        <v>29</v>
      </c>
      <c r="C15" s="4" t="s">
        <v>27</v>
      </c>
      <c r="D15" s="86">
        <f>462562705+104100+1547646+224268974</f>
        <v>688483425</v>
      </c>
      <c r="E15" s="86">
        <f>F15+G15+H15</f>
        <v>375501485</v>
      </c>
      <c r="F15" s="5">
        <v>0</v>
      </c>
      <c r="G15" s="5">
        <v>131672000</v>
      </c>
      <c r="H15" s="5">
        <f>243725385+104100</f>
        <v>243829485</v>
      </c>
      <c r="I15" s="5">
        <f>J15+K15+L15</f>
        <v>333383371.81</v>
      </c>
      <c r="J15" s="86">
        <v>0</v>
      </c>
      <c r="K15" s="86">
        <v>96812965.980000004</v>
      </c>
      <c r="L15" s="86">
        <f>236466305.83+104100</f>
        <v>236570405.83000001</v>
      </c>
      <c r="M15" s="86">
        <f t="shared" ref="M15:M47" si="1">I15-E15</f>
        <v>-42118113.189999998</v>
      </c>
      <c r="N15" s="87">
        <f>(I15/E15)*100-100</f>
        <v>-11.216497103866303</v>
      </c>
      <c r="O15" s="88">
        <v>505461</v>
      </c>
      <c r="P15" s="89" t="s">
        <v>30</v>
      </c>
      <c r="Q15" s="89"/>
      <c r="R15" s="90"/>
      <c r="S15" s="89"/>
      <c r="T15" s="89"/>
    </row>
    <row r="16" spans="1:24" s="91" customFormat="1" ht="16.5" hidden="1" customHeight="1" x14ac:dyDescent="0.25">
      <c r="A16" s="85" t="s">
        <v>31</v>
      </c>
      <c r="B16" s="6" t="s">
        <v>32</v>
      </c>
      <c r="C16" s="4" t="s">
        <v>27</v>
      </c>
      <c r="D16" s="86">
        <f>3704900+2898250</f>
        <v>6603150</v>
      </c>
      <c r="E16" s="86">
        <f t="shared" ref="E16:E30" si="2">F16+G16+H16</f>
        <v>3985075</v>
      </c>
      <c r="F16" s="5">
        <v>0</v>
      </c>
      <c r="G16" s="5">
        <v>0</v>
      </c>
      <c r="H16" s="5">
        <f>2358250+1626825</f>
        <v>3985075</v>
      </c>
      <c r="I16" s="5">
        <f t="shared" ref="I16:I30" si="3">J16+K16+L16</f>
        <v>1586688.92</v>
      </c>
      <c r="J16" s="86">
        <v>0</v>
      </c>
      <c r="K16" s="86">
        <v>0</v>
      </c>
      <c r="L16" s="86">
        <f>13250+1573438.92</f>
        <v>1586688.92</v>
      </c>
      <c r="M16" s="86">
        <f t="shared" si="1"/>
        <v>-2398386.08</v>
      </c>
      <c r="N16" s="87">
        <v>0</v>
      </c>
      <c r="O16" s="92">
        <v>2309</v>
      </c>
      <c r="P16" s="89" t="s">
        <v>30</v>
      </c>
      <c r="Q16" s="89"/>
      <c r="R16" s="90"/>
      <c r="S16" s="89"/>
      <c r="T16" s="89"/>
    </row>
    <row r="17" spans="1:28" s="91" customFormat="1" ht="133.15" hidden="1" customHeight="1" x14ac:dyDescent="0.25">
      <c r="A17" s="85" t="s">
        <v>33</v>
      </c>
      <c r="B17" s="6" t="s">
        <v>34</v>
      </c>
      <c r="C17" s="4" t="s">
        <v>27</v>
      </c>
      <c r="D17" s="93">
        <v>13567800</v>
      </c>
      <c r="E17" s="86">
        <f t="shared" si="2"/>
        <v>5834250</v>
      </c>
      <c r="F17" s="5">
        <v>5834250</v>
      </c>
      <c r="G17" s="5">
        <v>0</v>
      </c>
      <c r="H17" s="5">
        <v>0</v>
      </c>
      <c r="I17" s="5">
        <f t="shared" si="3"/>
        <v>5834250</v>
      </c>
      <c r="J17" s="5">
        <v>5834250</v>
      </c>
      <c r="K17" s="86">
        <v>0</v>
      </c>
      <c r="L17" s="86">
        <v>0</v>
      </c>
      <c r="M17" s="86">
        <f t="shared" si="1"/>
        <v>0</v>
      </c>
      <c r="N17" s="87">
        <f t="shared" ref="N17:N27" si="4">(I17/E17)*100-100</f>
        <v>0</v>
      </c>
      <c r="O17" s="92">
        <v>1342970</v>
      </c>
      <c r="P17" s="89" t="s">
        <v>30</v>
      </c>
      <c r="Q17" s="89"/>
      <c r="R17" s="90"/>
      <c r="S17" s="89"/>
      <c r="T17" s="89"/>
    </row>
    <row r="18" spans="1:28" s="91" customFormat="1" ht="153" hidden="1" customHeight="1" x14ac:dyDescent="0.25">
      <c r="A18" s="85" t="s">
        <v>35</v>
      </c>
      <c r="B18" s="3" t="s">
        <v>36</v>
      </c>
      <c r="C18" s="4" t="s">
        <v>27</v>
      </c>
      <c r="D18" s="86">
        <v>714100</v>
      </c>
      <c r="E18" s="86">
        <f t="shared" si="2"/>
        <v>329400</v>
      </c>
      <c r="F18" s="5">
        <v>0</v>
      </c>
      <c r="G18" s="5">
        <v>0</v>
      </c>
      <c r="H18" s="5">
        <v>329400</v>
      </c>
      <c r="I18" s="5">
        <f t="shared" si="3"/>
        <v>329400</v>
      </c>
      <c r="J18" s="86">
        <v>0</v>
      </c>
      <c r="K18" s="86">
        <v>0</v>
      </c>
      <c r="L18" s="86">
        <v>329400</v>
      </c>
      <c r="M18" s="86">
        <f t="shared" si="1"/>
        <v>0</v>
      </c>
      <c r="N18" s="87">
        <f t="shared" si="4"/>
        <v>0</v>
      </c>
      <c r="O18" s="88">
        <v>110264</v>
      </c>
      <c r="P18" s="89" t="s">
        <v>30</v>
      </c>
      <c r="Q18" s="89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</row>
    <row r="19" spans="1:28" s="91" customFormat="1" ht="124.5" hidden="1" customHeight="1" x14ac:dyDescent="0.25">
      <c r="A19" s="85" t="s">
        <v>37</v>
      </c>
      <c r="B19" s="3" t="s">
        <v>38</v>
      </c>
      <c r="C19" s="4" t="s">
        <v>27</v>
      </c>
      <c r="D19" s="86">
        <f>669656200+32206000+1551034800+21972800</f>
        <v>2274869800</v>
      </c>
      <c r="E19" s="86">
        <f t="shared" si="2"/>
        <v>1249437780</v>
      </c>
      <c r="F19" s="86">
        <f>360635300+18553000+859392580+10856900</f>
        <v>1249437780</v>
      </c>
      <c r="G19" s="86">
        <f t="shared" ref="G19:L19" si="5">G20+G21+G22</f>
        <v>0</v>
      </c>
      <c r="H19" s="86">
        <f t="shared" si="5"/>
        <v>0</v>
      </c>
      <c r="I19" s="5">
        <f t="shared" si="3"/>
        <v>1240356800</v>
      </c>
      <c r="J19" s="86">
        <f>358811069+18553000+852581931+10410800</f>
        <v>1240356800</v>
      </c>
      <c r="K19" s="86">
        <f t="shared" si="5"/>
        <v>0</v>
      </c>
      <c r="L19" s="86">
        <f t="shared" si="5"/>
        <v>0</v>
      </c>
      <c r="M19" s="86">
        <f t="shared" si="1"/>
        <v>-9080980</v>
      </c>
      <c r="N19" s="87">
        <f t="shared" si="4"/>
        <v>-0.72680529958041973</v>
      </c>
      <c r="O19" s="95">
        <v>2445</v>
      </c>
      <c r="P19" s="89" t="s">
        <v>30</v>
      </c>
      <c r="Q19" s="89"/>
      <c r="R19" s="90">
        <v>432131140</v>
      </c>
      <c r="S19" s="89"/>
      <c r="T19" s="89"/>
    </row>
    <row r="20" spans="1:28" s="101" customFormat="1" ht="51" hidden="1" customHeight="1" x14ac:dyDescent="0.25">
      <c r="A20" s="96" t="s">
        <v>39</v>
      </c>
      <c r="B20" s="7" t="s">
        <v>40</v>
      </c>
      <c r="C20" s="8" t="s">
        <v>27</v>
      </c>
      <c r="D20" s="97">
        <f t="shared" ref="D20:D21" si="6">E20+F20+G20</f>
        <v>576355800</v>
      </c>
      <c r="E20" s="86">
        <f t="shared" si="2"/>
        <v>288177900</v>
      </c>
      <c r="F20" s="9">
        <v>288177900</v>
      </c>
      <c r="G20" s="9">
        <v>0</v>
      </c>
      <c r="H20" s="9">
        <v>0</v>
      </c>
      <c r="I20" s="9">
        <f t="shared" si="3"/>
        <v>239990096.56</v>
      </c>
      <c r="J20" s="97">
        <v>239990096.56</v>
      </c>
      <c r="K20" s="97">
        <v>0</v>
      </c>
      <c r="L20" s="97">
        <v>0</v>
      </c>
      <c r="M20" s="97">
        <f t="shared" si="1"/>
        <v>-48187803.439999998</v>
      </c>
      <c r="N20" s="87">
        <f t="shared" si="4"/>
        <v>-16.721547155420311</v>
      </c>
      <c r="O20" s="98">
        <v>2445</v>
      </c>
      <c r="P20" s="99" t="s">
        <v>30</v>
      </c>
      <c r="Q20" s="99"/>
      <c r="R20" s="100"/>
      <c r="S20" s="99"/>
      <c r="T20" s="99"/>
    </row>
    <row r="21" spans="1:28" s="101" customFormat="1" ht="68.25" hidden="1" customHeight="1" x14ac:dyDescent="0.25">
      <c r="A21" s="96" t="s">
        <v>41</v>
      </c>
      <c r="B21" s="7" t="s">
        <v>42</v>
      </c>
      <c r="C21" s="8" t="s">
        <v>27</v>
      </c>
      <c r="D21" s="97">
        <f t="shared" si="6"/>
        <v>286308600</v>
      </c>
      <c r="E21" s="86">
        <f t="shared" si="2"/>
        <v>143154300</v>
      </c>
      <c r="F21" s="9">
        <v>143154300</v>
      </c>
      <c r="G21" s="9">
        <v>0</v>
      </c>
      <c r="H21" s="9">
        <v>0</v>
      </c>
      <c r="I21" s="9">
        <f t="shared" si="3"/>
        <v>135535420.94</v>
      </c>
      <c r="J21" s="97">
        <v>135535420.94</v>
      </c>
      <c r="K21" s="97">
        <v>0</v>
      </c>
      <c r="L21" s="97">
        <v>0</v>
      </c>
      <c r="M21" s="97">
        <f t="shared" si="1"/>
        <v>-7618879.0600000024</v>
      </c>
      <c r="N21" s="87">
        <f t="shared" si="4"/>
        <v>-5.3221447487082116</v>
      </c>
      <c r="O21" s="98">
        <v>45239</v>
      </c>
      <c r="P21" s="99" t="s">
        <v>30</v>
      </c>
      <c r="Q21" s="99"/>
      <c r="R21" s="100"/>
      <c r="S21" s="99"/>
      <c r="T21" s="99"/>
    </row>
    <row r="22" spans="1:28" s="101" customFormat="1" ht="49.5" hidden="1" customHeight="1" x14ac:dyDescent="0.25">
      <c r="A22" s="96" t="s">
        <v>43</v>
      </c>
      <c r="B22" s="7" t="s">
        <v>44</v>
      </c>
      <c r="C22" s="8" t="s">
        <v>27</v>
      </c>
      <c r="D22" s="97">
        <f>E22+F22+G22</f>
        <v>1597880</v>
      </c>
      <c r="E22" s="86">
        <f t="shared" si="2"/>
        <v>798940</v>
      </c>
      <c r="F22" s="9">
        <v>798940</v>
      </c>
      <c r="G22" s="9">
        <v>0</v>
      </c>
      <c r="H22" s="9">
        <v>0</v>
      </c>
      <c r="I22" s="9">
        <f t="shared" si="3"/>
        <v>731328.98</v>
      </c>
      <c r="J22" s="97">
        <v>731328.98</v>
      </c>
      <c r="K22" s="97">
        <v>0</v>
      </c>
      <c r="L22" s="97">
        <v>0</v>
      </c>
      <c r="M22" s="97">
        <f t="shared" si="1"/>
        <v>-67611.020000000019</v>
      </c>
      <c r="N22" s="87">
        <f t="shared" si="4"/>
        <v>-8.4625904323228269</v>
      </c>
      <c r="O22" s="102">
        <v>2070</v>
      </c>
      <c r="P22" s="99" t="s">
        <v>30</v>
      </c>
      <c r="Q22" s="99"/>
      <c r="R22" s="100"/>
      <c r="S22" s="99"/>
      <c r="T22" s="99"/>
    </row>
    <row r="23" spans="1:28" s="91" customFormat="1" ht="131.25" hidden="1" customHeight="1" x14ac:dyDescent="0.25">
      <c r="A23" s="85" t="s">
        <v>45</v>
      </c>
      <c r="B23" s="3" t="s">
        <v>46</v>
      </c>
      <c r="C23" s="4" t="s">
        <v>27</v>
      </c>
      <c r="D23" s="86">
        <v>72963000</v>
      </c>
      <c r="E23" s="86">
        <f t="shared" si="2"/>
        <v>38938258</v>
      </c>
      <c r="F23" s="5">
        <v>38938258</v>
      </c>
      <c r="G23" s="5">
        <v>0</v>
      </c>
      <c r="H23" s="5">
        <v>0</v>
      </c>
      <c r="I23" s="5">
        <f t="shared" si="3"/>
        <v>38754234</v>
      </c>
      <c r="J23" s="86">
        <v>38754234</v>
      </c>
      <c r="K23" s="86">
        <v>0</v>
      </c>
      <c r="L23" s="86">
        <v>0</v>
      </c>
      <c r="M23" s="86">
        <f t="shared" si="1"/>
        <v>-184024</v>
      </c>
      <c r="N23" s="87">
        <f t="shared" si="4"/>
        <v>-0.47260460393476933</v>
      </c>
      <c r="O23" s="103"/>
      <c r="P23" s="89" t="s">
        <v>30</v>
      </c>
      <c r="Q23" s="89"/>
      <c r="R23" s="90"/>
      <c r="S23" s="89"/>
      <c r="T23" s="89"/>
    </row>
    <row r="24" spans="1:28" s="91" customFormat="1" ht="90" hidden="1" customHeight="1" x14ac:dyDescent="0.25">
      <c r="A24" s="85" t="s">
        <v>47</v>
      </c>
      <c r="B24" s="3" t="s">
        <v>48</v>
      </c>
      <c r="C24" s="4" t="s">
        <v>27</v>
      </c>
      <c r="D24" s="86">
        <f>75701100-D25</f>
        <v>74919700</v>
      </c>
      <c r="E24" s="86">
        <f t="shared" si="2"/>
        <v>38488655</v>
      </c>
      <c r="F24" s="5">
        <f>38879595-F25</f>
        <v>38488655</v>
      </c>
      <c r="G24" s="5">
        <v>0</v>
      </c>
      <c r="H24" s="5">
        <v>0</v>
      </c>
      <c r="I24" s="5">
        <f t="shared" si="3"/>
        <v>36590846.600000001</v>
      </c>
      <c r="J24" s="86">
        <f>36981786.6-J25</f>
        <v>36590846.600000001</v>
      </c>
      <c r="K24" s="86">
        <v>0</v>
      </c>
      <c r="L24" s="86">
        <v>0</v>
      </c>
      <c r="M24" s="86">
        <f t="shared" si="1"/>
        <v>-1897808.3999999985</v>
      </c>
      <c r="N24" s="87">
        <f t="shared" si="4"/>
        <v>-4.9308254601258454</v>
      </c>
      <c r="O24" s="88">
        <v>16671</v>
      </c>
      <c r="P24" s="89" t="s">
        <v>30</v>
      </c>
      <c r="Q24" s="89"/>
      <c r="R24" s="90"/>
      <c r="S24" s="89"/>
      <c r="T24" s="89"/>
    </row>
    <row r="25" spans="1:28" s="91" customFormat="1" ht="107.25" hidden="1" customHeight="1" x14ac:dyDescent="0.25">
      <c r="A25" s="85" t="s">
        <v>49</v>
      </c>
      <c r="B25" s="3" t="s">
        <v>50</v>
      </c>
      <c r="C25" s="4" t="s">
        <v>27</v>
      </c>
      <c r="D25" s="86">
        <v>781400</v>
      </c>
      <c r="E25" s="86">
        <f t="shared" si="2"/>
        <v>390940</v>
      </c>
      <c r="F25" s="5">
        <v>390940</v>
      </c>
      <c r="G25" s="5">
        <v>0</v>
      </c>
      <c r="H25" s="5">
        <v>0</v>
      </c>
      <c r="I25" s="5">
        <f t="shared" si="3"/>
        <v>390940</v>
      </c>
      <c r="J25" s="86">
        <v>390940</v>
      </c>
      <c r="K25" s="86">
        <v>0</v>
      </c>
      <c r="L25" s="86">
        <v>0</v>
      </c>
      <c r="M25" s="86">
        <f t="shared" si="1"/>
        <v>0</v>
      </c>
      <c r="N25" s="87">
        <f t="shared" si="4"/>
        <v>0</v>
      </c>
      <c r="O25" s="104"/>
      <c r="P25" s="89"/>
      <c r="Q25" s="89"/>
      <c r="R25" s="90"/>
      <c r="S25" s="89"/>
      <c r="T25" s="89"/>
    </row>
    <row r="26" spans="1:28" s="91" customFormat="1" ht="113.25" hidden="1" customHeight="1" x14ac:dyDescent="0.25">
      <c r="A26" s="85" t="s">
        <v>51</v>
      </c>
      <c r="B26" s="3" t="s">
        <v>52</v>
      </c>
      <c r="C26" s="4" t="s">
        <v>27</v>
      </c>
      <c r="D26" s="86">
        <v>7740000</v>
      </c>
      <c r="E26" s="86">
        <f t="shared" si="2"/>
        <v>3870000</v>
      </c>
      <c r="F26" s="5">
        <v>3870000</v>
      </c>
      <c r="G26" s="5">
        <v>0</v>
      </c>
      <c r="H26" s="5">
        <v>0</v>
      </c>
      <c r="I26" s="5">
        <f t="shared" si="3"/>
        <v>3430000</v>
      </c>
      <c r="J26" s="86">
        <v>3430000</v>
      </c>
      <c r="K26" s="86">
        <v>0</v>
      </c>
      <c r="L26" s="86">
        <v>0</v>
      </c>
      <c r="M26" s="86">
        <f t="shared" si="1"/>
        <v>-440000</v>
      </c>
      <c r="N26" s="87">
        <f t="shared" si="4"/>
        <v>-11.36950904392765</v>
      </c>
      <c r="O26" s="95"/>
      <c r="P26" s="89"/>
      <c r="Q26" s="89"/>
      <c r="R26" s="90"/>
      <c r="S26" s="89"/>
      <c r="T26" s="95"/>
      <c r="U26" s="89"/>
    </row>
    <row r="27" spans="1:28" s="91" customFormat="1" ht="83.25" hidden="1" customHeight="1" x14ac:dyDescent="0.25">
      <c r="A27" s="85" t="s">
        <v>53</v>
      </c>
      <c r="B27" s="3" t="s">
        <v>54</v>
      </c>
      <c r="C27" s="4" t="s">
        <v>27</v>
      </c>
      <c r="D27" s="86">
        <v>93157000</v>
      </c>
      <c r="E27" s="86">
        <f t="shared" si="2"/>
        <v>42138000</v>
      </c>
      <c r="F27" s="5">
        <v>42138000</v>
      </c>
      <c r="G27" s="5">
        <v>0</v>
      </c>
      <c r="H27" s="5">
        <v>0</v>
      </c>
      <c r="I27" s="5">
        <f t="shared" si="3"/>
        <v>34936234.359999999</v>
      </c>
      <c r="J27" s="86">
        <v>34936234.359999999</v>
      </c>
      <c r="K27" s="86">
        <v>0</v>
      </c>
      <c r="L27" s="86">
        <v>0</v>
      </c>
      <c r="M27" s="86">
        <f t="shared" si="1"/>
        <v>-7201765.6400000006</v>
      </c>
      <c r="N27" s="87">
        <f t="shared" si="4"/>
        <v>-17.090905216194415</v>
      </c>
      <c r="O27" s="88">
        <v>12693.9</v>
      </c>
      <c r="P27" s="89" t="s">
        <v>30</v>
      </c>
      <c r="Q27" s="89"/>
      <c r="R27" s="90"/>
      <c r="S27" s="89"/>
      <c r="T27" s="89"/>
    </row>
    <row r="28" spans="1:28" s="91" customFormat="1" ht="34.5" hidden="1" customHeight="1" x14ac:dyDescent="0.25">
      <c r="A28" s="85" t="s">
        <v>55</v>
      </c>
      <c r="B28" s="3" t="s">
        <v>56</v>
      </c>
      <c r="C28" s="4" t="s">
        <v>27</v>
      </c>
      <c r="D28" s="86">
        <v>145380</v>
      </c>
      <c r="E28" s="86">
        <f t="shared" si="2"/>
        <v>145380</v>
      </c>
      <c r="F28" s="5">
        <v>145380</v>
      </c>
      <c r="G28" s="5">
        <v>0</v>
      </c>
      <c r="H28" s="5">
        <v>0</v>
      </c>
      <c r="I28" s="5">
        <f t="shared" si="3"/>
        <v>0</v>
      </c>
      <c r="J28" s="86">
        <v>0</v>
      </c>
      <c r="K28" s="86">
        <v>0</v>
      </c>
      <c r="L28" s="86">
        <v>0</v>
      </c>
      <c r="M28" s="86">
        <f t="shared" si="1"/>
        <v>-145380</v>
      </c>
      <c r="N28" s="87">
        <v>0</v>
      </c>
      <c r="O28" s="88">
        <v>2312.3000000000002</v>
      </c>
      <c r="P28" s="89" t="s">
        <v>30</v>
      </c>
      <c r="Q28" s="89"/>
      <c r="R28" s="90"/>
      <c r="S28" s="89"/>
      <c r="T28" s="89"/>
    </row>
    <row r="29" spans="1:28" s="91" customFormat="1" ht="48" hidden="1" customHeight="1" x14ac:dyDescent="0.25">
      <c r="A29" s="85" t="s">
        <v>57</v>
      </c>
      <c r="B29" s="3" t="s">
        <v>58</v>
      </c>
      <c r="C29" s="4" t="s">
        <v>27</v>
      </c>
      <c r="D29" s="86">
        <v>1800000</v>
      </c>
      <c r="E29" s="86">
        <f t="shared" si="2"/>
        <v>1173429</v>
      </c>
      <c r="F29" s="5">
        <v>1173429</v>
      </c>
      <c r="G29" s="5">
        <v>0</v>
      </c>
      <c r="H29" s="5">
        <v>0</v>
      </c>
      <c r="I29" s="5">
        <f t="shared" si="3"/>
        <v>1173429</v>
      </c>
      <c r="J29" s="86">
        <v>1173429</v>
      </c>
      <c r="K29" s="86">
        <v>0</v>
      </c>
      <c r="L29" s="86">
        <v>0</v>
      </c>
      <c r="M29" s="86">
        <f t="shared" si="1"/>
        <v>0</v>
      </c>
      <c r="N29" s="87">
        <v>0</v>
      </c>
      <c r="O29" s="88"/>
      <c r="P29" s="89"/>
      <c r="Q29" s="89"/>
      <c r="R29" s="90"/>
      <c r="S29" s="89"/>
      <c r="T29" s="89"/>
    </row>
    <row r="30" spans="1:28" s="91" customFormat="1" ht="48" hidden="1" customHeight="1" x14ac:dyDescent="0.25">
      <c r="A30" s="85" t="s">
        <v>59</v>
      </c>
      <c r="B30" s="3" t="s">
        <v>60</v>
      </c>
      <c r="C30" s="4" t="s">
        <v>27</v>
      </c>
      <c r="D30" s="86">
        <v>2250000</v>
      </c>
      <c r="E30" s="86">
        <f t="shared" si="2"/>
        <v>1050000</v>
      </c>
      <c r="F30" s="5">
        <v>1050000</v>
      </c>
      <c r="G30" s="5">
        <v>0</v>
      </c>
      <c r="H30" s="5">
        <v>0</v>
      </c>
      <c r="I30" s="5">
        <f t="shared" si="3"/>
        <v>1050000</v>
      </c>
      <c r="J30" s="86">
        <v>1050000</v>
      </c>
      <c r="K30" s="86">
        <v>0</v>
      </c>
      <c r="L30" s="86">
        <v>0</v>
      </c>
      <c r="M30" s="86">
        <f t="shared" si="1"/>
        <v>0</v>
      </c>
      <c r="N30" s="87">
        <v>0</v>
      </c>
      <c r="O30" s="88"/>
      <c r="P30" s="89"/>
      <c r="Q30" s="89"/>
      <c r="R30" s="105"/>
      <c r="S30" s="105"/>
      <c r="T30" s="89"/>
    </row>
    <row r="31" spans="1:28" s="111" customFormat="1" ht="32.25" customHeight="1" x14ac:dyDescent="0.25">
      <c r="A31" s="79" t="s">
        <v>61</v>
      </c>
      <c r="B31" s="106" t="s">
        <v>62</v>
      </c>
      <c r="C31" s="107" t="s">
        <v>63</v>
      </c>
      <c r="D31" s="80">
        <f t="shared" ref="D31:L31" si="7">D32+D40+D48+D57+D58+D59</f>
        <v>0</v>
      </c>
      <c r="E31" s="80">
        <f t="shared" si="7"/>
        <v>0</v>
      </c>
      <c r="F31" s="80">
        <f t="shared" si="7"/>
        <v>0</v>
      </c>
      <c r="G31" s="80">
        <f t="shared" si="7"/>
        <v>0</v>
      </c>
      <c r="H31" s="80">
        <f t="shared" si="7"/>
        <v>0</v>
      </c>
      <c r="I31" s="80">
        <f t="shared" si="7"/>
        <v>0</v>
      </c>
      <c r="J31" s="80">
        <f t="shared" si="7"/>
        <v>0</v>
      </c>
      <c r="K31" s="80">
        <f t="shared" si="7"/>
        <v>0</v>
      </c>
      <c r="L31" s="80">
        <f t="shared" si="7"/>
        <v>0</v>
      </c>
      <c r="M31" s="80">
        <f t="shared" si="1"/>
        <v>0</v>
      </c>
      <c r="N31" s="81">
        <v>0</v>
      </c>
      <c r="O31" s="108"/>
      <c r="P31" s="109"/>
      <c r="Q31" s="109"/>
      <c r="R31" s="110"/>
      <c r="S31" s="109"/>
      <c r="T31" s="108"/>
      <c r="U31" s="109"/>
    </row>
    <row r="32" spans="1:28" ht="65.25" hidden="1" customHeight="1" x14ac:dyDescent="0.25">
      <c r="A32" s="112" t="s">
        <v>64</v>
      </c>
      <c r="B32" s="10" t="s">
        <v>65</v>
      </c>
      <c r="C32" s="11" t="s">
        <v>66</v>
      </c>
      <c r="D32" s="113">
        <f>D33+D34+D35+D36+D37+D38+D39</f>
        <v>0</v>
      </c>
      <c r="E32" s="113">
        <f>E33+E34+E35+E36+E37+E38+E39</f>
        <v>0</v>
      </c>
      <c r="F32" s="113">
        <v>0</v>
      </c>
      <c r="G32" s="113">
        <f t="shared" ref="G32:L32" si="8">G33+G34+G35+G36+G37+G38+G39</f>
        <v>0</v>
      </c>
      <c r="H32" s="113">
        <f t="shared" si="8"/>
        <v>0</v>
      </c>
      <c r="I32" s="113">
        <f t="shared" si="8"/>
        <v>0</v>
      </c>
      <c r="J32" s="113">
        <v>0</v>
      </c>
      <c r="K32" s="113">
        <f t="shared" si="8"/>
        <v>0</v>
      </c>
      <c r="L32" s="113">
        <f t="shared" si="8"/>
        <v>0</v>
      </c>
      <c r="M32" s="113">
        <f t="shared" si="1"/>
        <v>0</v>
      </c>
      <c r="N32" s="69" t="e">
        <f t="shared" ref="N32:N47" si="9">(I32/E32)*100-100</f>
        <v>#DIV/0!</v>
      </c>
      <c r="O32" s="114"/>
      <c r="R32" s="115"/>
      <c r="T32" s="114"/>
      <c r="U32" s="48"/>
    </row>
    <row r="33" spans="1:20" s="123" customFormat="1" ht="31.5" hidden="1" customHeight="1" x14ac:dyDescent="0.25">
      <c r="A33" s="116"/>
      <c r="B33" s="12" t="s">
        <v>67</v>
      </c>
      <c r="C33" s="42" t="s">
        <v>68</v>
      </c>
      <c r="D33" s="13">
        <f t="shared" ref="D33:E39" si="10">E33+F33+G33</f>
        <v>0</v>
      </c>
      <c r="E33" s="13">
        <f t="shared" si="10"/>
        <v>0</v>
      </c>
      <c r="F33" s="13">
        <v>0</v>
      </c>
      <c r="G33" s="13">
        <v>0</v>
      </c>
      <c r="H33" s="13">
        <v>0</v>
      </c>
      <c r="I33" s="13">
        <f>J33+K33+L33</f>
        <v>0</v>
      </c>
      <c r="J33" s="13">
        <v>0</v>
      </c>
      <c r="K33" s="14">
        <v>0</v>
      </c>
      <c r="L33" s="13">
        <v>0</v>
      </c>
      <c r="M33" s="117">
        <f t="shared" si="1"/>
        <v>0</v>
      </c>
      <c r="N33" s="118" t="e">
        <f t="shared" si="9"/>
        <v>#DIV/0!</v>
      </c>
      <c r="O33" s="119"/>
      <c r="P33" s="120"/>
      <c r="Q33" s="120"/>
      <c r="R33" s="121"/>
      <c r="S33" s="122"/>
      <c r="T33" s="120"/>
    </row>
    <row r="34" spans="1:20" s="123" customFormat="1" ht="33" hidden="1" customHeight="1" x14ac:dyDescent="0.25">
      <c r="A34" s="124"/>
      <c r="B34" s="12" t="s">
        <v>69</v>
      </c>
      <c r="C34" s="43"/>
      <c r="D34" s="13">
        <f t="shared" si="10"/>
        <v>0</v>
      </c>
      <c r="E34" s="13">
        <f t="shared" si="10"/>
        <v>0</v>
      </c>
      <c r="F34" s="13">
        <v>0</v>
      </c>
      <c r="G34" s="13">
        <v>0</v>
      </c>
      <c r="H34" s="13">
        <v>0</v>
      </c>
      <c r="I34" s="13">
        <f t="shared" ref="I34:I39" si="11">J34+K34+L34</f>
        <v>0</v>
      </c>
      <c r="J34" s="13">
        <v>0</v>
      </c>
      <c r="K34" s="14">
        <v>0</v>
      </c>
      <c r="L34" s="13">
        <v>0</v>
      </c>
      <c r="M34" s="117">
        <f t="shared" si="1"/>
        <v>0</v>
      </c>
      <c r="N34" s="118" t="e">
        <f t="shared" si="9"/>
        <v>#DIV/0!</v>
      </c>
      <c r="O34" s="119"/>
      <c r="P34" s="120"/>
      <c r="Q34" s="120"/>
      <c r="R34" s="121"/>
      <c r="S34" s="122"/>
      <c r="T34" s="120"/>
    </row>
    <row r="35" spans="1:20" s="123" customFormat="1" ht="30.75" hidden="1" customHeight="1" x14ac:dyDescent="0.25">
      <c r="A35" s="124"/>
      <c r="B35" s="12" t="s">
        <v>70</v>
      </c>
      <c r="C35" s="43"/>
      <c r="D35" s="13">
        <f t="shared" si="10"/>
        <v>0</v>
      </c>
      <c r="E35" s="13">
        <f t="shared" si="10"/>
        <v>0</v>
      </c>
      <c r="F35" s="13">
        <v>0</v>
      </c>
      <c r="G35" s="13">
        <v>0</v>
      </c>
      <c r="H35" s="13">
        <v>0</v>
      </c>
      <c r="I35" s="13">
        <f t="shared" si="11"/>
        <v>0</v>
      </c>
      <c r="J35" s="13">
        <v>0</v>
      </c>
      <c r="K35" s="14">
        <v>0</v>
      </c>
      <c r="L35" s="13">
        <v>0</v>
      </c>
      <c r="M35" s="117">
        <f t="shared" si="1"/>
        <v>0</v>
      </c>
      <c r="N35" s="118" t="e">
        <f t="shared" si="9"/>
        <v>#DIV/0!</v>
      </c>
      <c r="O35" s="119"/>
      <c r="P35" s="120"/>
      <c r="Q35" s="120"/>
      <c r="R35" s="121"/>
      <c r="S35" s="122"/>
      <c r="T35" s="120"/>
    </row>
    <row r="36" spans="1:20" s="123" customFormat="1" ht="34.5" hidden="1" customHeight="1" x14ac:dyDescent="0.25">
      <c r="A36" s="124"/>
      <c r="B36" s="15" t="s">
        <v>71</v>
      </c>
      <c r="C36" s="44"/>
      <c r="D36" s="16">
        <f t="shared" si="10"/>
        <v>0</v>
      </c>
      <c r="E36" s="16">
        <f t="shared" si="10"/>
        <v>0</v>
      </c>
      <c r="F36" s="13">
        <v>0</v>
      </c>
      <c r="G36" s="16">
        <v>0</v>
      </c>
      <c r="H36" s="16">
        <v>0</v>
      </c>
      <c r="I36" s="13">
        <f t="shared" si="11"/>
        <v>0</v>
      </c>
      <c r="J36" s="13">
        <v>0</v>
      </c>
      <c r="K36" s="17">
        <v>0</v>
      </c>
      <c r="L36" s="16"/>
      <c r="M36" s="117">
        <f t="shared" si="1"/>
        <v>0</v>
      </c>
      <c r="N36" s="118" t="e">
        <f t="shared" si="9"/>
        <v>#DIV/0!</v>
      </c>
      <c r="O36" s="119"/>
      <c r="P36" s="120"/>
      <c r="Q36" s="120"/>
      <c r="R36" s="121"/>
      <c r="S36" s="122"/>
      <c r="T36" s="120"/>
    </row>
    <row r="37" spans="1:20" s="123" customFormat="1" ht="17.25" hidden="1" customHeight="1" x14ac:dyDescent="0.25">
      <c r="A37" s="124"/>
      <c r="B37" s="18" t="s">
        <v>72</v>
      </c>
      <c r="C37" s="45" t="s">
        <v>27</v>
      </c>
      <c r="D37" s="16">
        <f t="shared" si="10"/>
        <v>0</v>
      </c>
      <c r="E37" s="16">
        <f t="shared" si="10"/>
        <v>0</v>
      </c>
      <c r="F37" s="13">
        <v>0</v>
      </c>
      <c r="G37" s="16">
        <v>0</v>
      </c>
      <c r="H37" s="16">
        <v>0</v>
      </c>
      <c r="I37" s="13">
        <f t="shared" si="11"/>
        <v>0</v>
      </c>
      <c r="J37" s="13">
        <v>0</v>
      </c>
      <c r="K37" s="17">
        <v>0</v>
      </c>
      <c r="L37" s="17"/>
      <c r="M37" s="117">
        <f t="shared" si="1"/>
        <v>0</v>
      </c>
      <c r="N37" s="118" t="e">
        <f t="shared" si="9"/>
        <v>#DIV/0!</v>
      </c>
      <c r="O37" s="119"/>
      <c r="P37" s="120"/>
      <c r="Q37" s="120"/>
      <c r="R37" s="121"/>
      <c r="S37" s="122"/>
      <c r="T37" s="120"/>
    </row>
    <row r="38" spans="1:20" s="123" customFormat="1" ht="17.25" hidden="1" customHeight="1" x14ac:dyDescent="0.25">
      <c r="A38" s="124"/>
      <c r="B38" s="18" t="s">
        <v>73</v>
      </c>
      <c r="C38" s="46"/>
      <c r="D38" s="16">
        <f t="shared" si="10"/>
        <v>0</v>
      </c>
      <c r="E38" s="16">
        <f t="shared" si="10"/>
        <v>0</v>
      </c>
      <c r="F38" s="13">
        <v>0</v>
      </c>
      <c r="G38" s="16">
        <v>0</v>
      </c>
      <c r="H38" s="16">
        <v>0</v>
      </c>
      <c r="I38" s="13">
        <f t="shared" si="11"/>
        <v>0</v>
      </c>
      <c r="J38" s="13">
        <v>0</v>
      </c>
      <c r="K38" s="17">
        <v>0</v>
      </c>
      <c r="L38" s="17"/>
      <c r="M38" s="117">
        <f t="shared" si="1"/>
        <v>0</v>
      </c>
      <c r="N38" s="118" t="e">
        <f t="shared" si="9"/>
        <v>#DIV/0!</v>
      </c>
      <c r="O38" s="119"/>
      <c r="P38" s="120"/>
      <c r="Q38" s="120"/>
      <c r="R38" s="121"/>
      <c r="S38" s="122"/>
      <c r="T38" s="120"/>
    </row>
    <row r="39" spans="1:20" s="123" customFormat="1" ht="17.25" hidden="1" customHeight="1" x14ac:dyDescent="0.25">
      <c r="A39" s="125"/>
      <c r="B39" s="18" t="s">
        <v>74</v>
      </c>
      <c r="C39" s="47"/>
      <c r="D39" s="16">
        <f t="shared" si="10"/>
        <v>0</v>
      </c>
      <c r="E39" s="16">
        <f t="shared" si="10"/>
        <v>0</v>
      </c>
      <c r="F39" s="13">
        <v>0</v>
      </c>
      <c r="G39" s="16">
        <v>0</v>
      </c>
      <c r="H39" s="16">
        <v>0</v>
      </c>
      <c r="I39" s="13">
        <f t="shared" si="11"/>
        <v>0</v>
      </c>
      <c r="J39" s="13">
        <v>0</v>
      </c>
      <c r="K39" s="17">
        <v>0</v>
      </c>
      <c r="L39" s="17"/>
      <c r="M39" s="117">
        <f t="shared" si="1"/>
        <v>0</v>
      </c>
      <c r="N39" s="118" t="e">
        <f t="shared" si="9"/>
        <v>#DIV/0!</v>
      </c>
      <c r="O39" s="119"/>
      <c r="P39" s="120"/>
      <c r="Q39" s="120"/>
      <c r="R39" s="121"/>
      <c r="S39" s="122"/>
      <c r="T39" s="120"/>
    </row>
    <row r="40" spans="1:20" ht="49.5" hidden="1" customHeight="1" x14ac:dyDescent="0.25">
      <c r="A40" s="112" t="s">
        <v>75</v>
      </c>
      <c r="B40" s="19" t="s">
        <v>76</v>
      </c>
      <c r="C40" s="20" t="s">
        <v>66</v>
      </c>
      <c r="D40" s="113">
        <f>D41+D42+D43+D44+D45+D46+D47</f>
        <v>0</v>
      </c>
      <c r="E40" s="113">
        <f>E41+E42+E43+E44+E45+E46+E47</f>
        <v>0</v>
      </c>
      <c r="F40" s="113">
        <f t="shared" ref="F40:L40" si="12">F41+F42+F43+F44+F45+F46+F47</f>
        <v>0</v>
      </c>
      <c r="G40" s="113">
        <f t="shared" si="12"/>
        <v>0</v>
      </c>
      <c r="H40" s="113">
        <f t="shared" si="12"/>
        <v>0</v>
      </c>
      <c r="I40" s="113">
        <f t="shared" si="12"/>
        <v>0</v>
      </c>
      <c r="J40" s="113">
        <f t="shared" si="12"/>
        <v>0</v>
      </c>
      <c r="K40" s="113">
        <f t="shared" si="12"/>
        <v>0</v>
      </c>
      <c r="L40" s="113">
        <f t="shared" si="12"/>
        <v>0</v>
      </c>
      <c r="M40" s="113">
        <f t="shared" si="1"/>
        <v>0</v>
      </c>
      <c r="N40" s="69" t="e">
        <f t="shared" si="9"/>
        <v>#DIV/0!</v>
      </c>
      <c r="O40" s="126"/>
      <c r="R40" s="115"/>
      <c r="S40" s="114"/>
    </row>
    <row r="41" spans="1:20" s="123" customFormat="1" ht="31.5" hidden="1" customHeight="1" x14ac:dyDescent="0.25">
      <c r="A41" s="127"/>
      <c r="B41" s="12" t="s">
        <v>67</v>
      </c>
      <c r="C41" s="42" t="s">
        <v>68</v>
      </c>
      <c r="D41" s="13">
        <f t="shared" ref="D41:E47" si="13">E41+F41+G41</f>
        <v>0</v>
      </c>
      <c r="E41" s="13">
        <f t="shared" si="13"/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4">
        <v>0</v>
      </c>
      <c r="L41" s="13">
        <v>0</v>
      </c>
      <c r="M41" s="117">
        <f t="shared" si="1"/>
        <v>0</v>
      </c>
      <c r="N41" s="118" t="e">
        <f t="shared" si="9"/>
        <v>#DIV/0!</v>
      </c>
      <c r="O41" s="119"/>
      <c r="P41" s="120"/>
      <c r="Q41" s="120"/>
      <c r="R41" s="121"/>
      <c r="S41" s="122"/>
      <c r="T41" s="120"/>
    </row>
    <row r="42" spans="1:20" s="123" customFormat="1" ht="33" hidden="1" customHeight="1" x14ac:dyDescent="0.25">
      <c r="A42" s="128"/>
      <c r="B42" s="12" t="s">
        <v>69</v>
      </c>
      <c r="C42" s="43"/>
      <c r="D42" s="13">
        <f t="shared" si="13"/>
        <v>0</v>
      </c>
      <c r="E42" s="13">
        <f t="shared" si="13"/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4">
        <v>0</v>
      </c>
      <c r="L42" s="13">
        <v>0</v>
      </c>
      <c r="M42" s="117">
        <f t="shared" si="1"/>
        <v>0</v>
      </c>
      <c r="N42" s="118" t="e">
        <f t="shared" si="9"/>
        <v>#DIV/0!</v>
      </c>
      <c r="O42" s="119"/>
      <c r="P42" s="120"/>
      <c r="Q42" s="120"/>
      <c r="R42" s="121"/>
      <c r="S42" s="122"/>
      <c r="T42" s="120"/>
    </row>
    <row r="43" spans="1:20" s="123" customFormat="1" ht="33.75" hidden="1" customHeight="1" x14ac:dyDescent="0.25">
      <c r="A43" s="128"/>
      <c r="B43" s="12" t="s">
        <v>70</v>
      </c>
      <c r="C43" s="43"/>
      <c r="D43" s="13">
        <f t="shared" si="13"/>
        <v>0</v>
      </c>
      <c r="E43" s="13">
        <f t="shared" si="13"/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4">
        <v>0</v>
      </c>
      <c r="L43" s="13">
        <v>0</v>
      </c>
      <c r="M43" s="117">
        <f t="shared" si="1"/>
        <v>0</v>
      </c>
      <c r="N43" s="118" t="e">
        <f t="shared" si="9"/>
        <v>#DIV/0!</v>
      </c>
      <c r="O43" s="119"/>
      <c r="P43" s="120"/>
      <c r="Q43" s="120"/>
      <c r="R43" s="121"/>
      <c r="S43" s="122"/>
      <c r="T43" s="120"/>
    </row>
    <row r="44" spans="1:20" s="123" customFormat="1" ht="36" hidden="1" customHeight="1" x14ac:dyDescent="0.25">
      <c r="A44" s="128"/>
      <c r="B44" s="21" t="s">
        <v>71</v>
      </c>
      <c r="C44" s="44"/>
      <c r="D44" s="16">
        <f t="shared" si="13"/>
        <v>0</v>
      </c>
      <c r="E44" s="16">
        <f t="shared" si="13"/>
        <v>0</v>
      </c>
      <c r="F44" s="16">
        <v>0</v>
      </c>
      <c r="G44" s="16">
        <v>0</v>
      </c>
      <c r="H44" s="13">
        <v>0</v>
      </c>
      <c r="I44" s="13">
        <v>0</v>
      </c>
      <c r="J44" s="17">
        <v>0</v>
      </c>
      <c r="K44" s="17">
        <v>0</v>
      </c>
      <c r="L44" s="13">
        <v>0</v>
      </c>
      <c r="M44" s="117">
        <f t="shared" si="1"/>
        <v>0</v>
      </c>
      <c r="N44" s="118" t="e">
        <f t="shared" si="9"/>
        <v>#DIV/0!</v>
      </c>
      <c r="O44" s="119"/>
      <c r="P44" s="120"/>
      <c r="Q44" s="120"/>
      <c r="R44" s="121"/>
      <c r="S44" s="122"/>
      <c r="T44" s="120"/>
    </row>
    <row r="45" spans="1:20" s="123" customFormat="1" ht="15" hidden="1" customHeight="1" x14ac:dyDescent="0.25">
      <c r="A45" s="128"/>
      <c r="B45" s="18" t="s">
        <v>72</v>
      </c>
      <c r="C45" s="45" t="s">
        <v>27</v>
      </c>
      <c r="D45" s="16">
        <f t="shared" si="13"/>
        <v>0</v>
      </c>
      <c r="E45" s="16">
        <f t="shared" si="13"/>
        <v>0</v>
      </c>
      <c r="F45" s="16">
        <v>0</v>
      </c>
      <c r="G45" s="16">
        <v>0</v>
      </c>
      <c r="H45" s="13">
        <v>0</v>
      </c>
      <c r="I45" s="13">
        <v>0</v>
      </c>
      <c r="J45" s="17">
        <v>0</v>
      </c>
      <c r="K45" s="17">
        <v>0</v>
      </c>
      <c r="L45" s="13">
        <v>0</v>
      </c>
      <c r="M45" s="117">
        <f t="shared" si="1"/>
        <v>0</v>
      </c>
      <c r="N45" s="118" t="e">
        <f t="shared" si="9"/>
        <v>#DIV/0!</v>
      </c>
      <c r="O45" s="119"/>
      <c r="P45" s="120"/>
      <c r="Q45" s="120"/>
      <c r="R45" s="121"/>
      <c r="S45" s="122"/>
      <c r="T45" s="120"/>
    </row>
    <row r="46" spans="1:20" s="123" customFormat="1" ht="17.25" hidden="1" customHeight="1" x14ac:dyDescent="0.25">
      <c r="A46" s="128"/>
      <c r="B46" s="18" t="s">
        <v>73</v>
      </c>
      <c r="C46" s="46"/>
      <c r="D46" s="16">
        <f t="shared" si="13"/>
        <v>0</v>
      </c>
      <c r="E46" s="16">
        <f t="shared" si="13"/>
        <v>0</v>
      </c>
      <c r="F46" s="16">
        <v>0</v>
      </c>
      <c r="G46" s="16">
        <v>0</v>
      </c>
      <c r="H46" s="13">
        <v>0</v>
      </c>
      <c r="I46" s="13">
        <v>0</v>
      </c>
      <c r="J46" s="17">
        <v>0</v>
      </c>
      <c r="K46" s="17">
        <v>0</v>
      </c>
      <c r="L46" s="13">
        <v>0</v>
      </c>
      <c r="M46" s="117">
        <f t="shared" si="1"/>
        <v>0</v>
      </c>
      <c r="N46" s="118" t="e">
        <f t="shared" si="9"/>
        <v>#DIV/0!</v>
      </c>
      <c r="O46" s="119"/>
      <c r="P46" s="120"/>
      <c r="Q46" s="120"/>
      <c r="R46" s="121"/>
      <c r="S46" s="122"/>
      <c r="T46" s="120"/>
    </row>
    <row r="47" spans="1:20" s="123" customFormat="1" ht="16.5" hidden="1" customHeight="1" x14ac:dyDescent="0.25">
      <c r="A47" s="129"/>
      <c r="B47" s="18" t="s">
        <v>74</v>
      </c>
      <c r="C47" s="47"/>
      <c r="D47" s="16">
        <f t="shared" si="13"/>
        <v>0</v>
      </c>
      <c r="E47" s="16">
        <f t="shared" si="13"/>
        <v>0</v>
      </c>
      <c r="F47" s="16">
        <v>0</v>
      </c>
      <c r="G47" s="16">
        <v>0</v>
      </c>
      <c r="H47" s="13">
        <v>0</v>
      </c>
      <c r="I47" s="13">
        <v>0</v>
      </c>
      <c r="J47" s="17">
        <v>0</v>
      </c>
      <c r="K47" s="17">
        <v>0</v>
      </c>
      <c r="L47" s="13">
        <v>0</v>
      </c>
      <c r="M47" s="117">
        <f t="shared" si="1"/>
        <v>0</v>
      </c>
      <c r="N47" s="118" t="e">
        <f t="shared" si="9"/>
        <v>#DIV/0!</v>
      </c>
      <c r="O47" s="119"/>
      <c r="P47" s="120"/>
      <c r="Q47" s="120"/>
      <c r="R47" s="121"/>
      <c r="S47" s="122"/>
      <c r="T47" s="120"/>
    </row>
    <row r="48" spans="1:20" s="123" customFormat="1" ht="48.75" hidden="1" customHeight="1" x14ac:dyDescent="0.25">
      <c r="A48" s="112" t="s">
        <v>77</v>
      </c>
      <c r="B48" s="10" t="s">
        <v>78</v>
      </c>
      <c r="C48" s="11" t="s">
        <v>68</v>
      </c>
      <c r="D48" s="113">
        <f>SUM(D49:D56)</f>
        <v>0</v>
      </c>
      <c r="E48" s="113">
        <f>SUM(E49:E56)</f>
        <v>0</v>
      </c>
      <c r="F48" s="113">
        <f t="shared" ref="F48:N48" si="14">SUM(F49:F56)</f>
        <v>0</v>
      </c>
      <c r="G48" s="113">
        <f t="shared" si="14"/>
        <v>0</v>
      </c>
      <c r="H48" s="113">
        <f t="shared" si="14"/>
        <v>0</v>
      </c>
      <c r="I48" s="113">
        <f t="shared" si="14"/>
        <v>0</v>
      </c>
      <c r="J48" s="113">
        <f t="shared" si="14"/>
        <v>0</v>
      </c>
      <c r="K48" s="113">
        <f t="shared" si="14"/>
        <v>0</v>
      </c>
      <c r="L48" s="113">
        <f t="shared" si="14"/>
        <v>0</v>
      </c>
      <c r="M48" s="113">
        <f t="shared" si="14"/>
        <v>0</v>
      </c>
      <c r="N48" s="69" t="e">
        <f t="shared" si="14"/>
        <v>#DIV/0!</v>
      </c>
      <c r="O48" s="119"/>
      <c r="P48" s="120"/>
      <c r="Q48" s="120"/>
      <c r="R48" s="130"/>
      <c r="S48" s="130"/>
      <c r="T48" s="120"/>
    </row>
    <row r="49" spans="1:20" s="137" customFormat="1" ht="33.75" hidden="1" customHeight="1" x14ac:dyDescent="0.25">
      <c r="A49" s="131"/>
      <c r="B49" s="22" t="s">
        <v>79</v>
      </c>
      <c r="C49" s="36"/>
      <c r="D49" s="23">
        <f>E49+F49+G49</f>
        <v>0</v>
      </c>
      <c r="E49" s="23">
        <f>F49+G49+H49</f>
        <v>0</v>
      </c>
      <c r="F49" s="23">
        <v>0</v>
      </c>
      <c r="G49" s="23">
        <v>0</v>
      </c>
      <c r="H49" s="13">
        <v>0</v>
      </c>
      <c r="I49" s="24">
        <f>J49+K49+L49</f>
        <v>0</v>
      </c>
      <c r="J49" s="23">
        <v>0</v>
      </c>
      <c r="K49" s="23">
        <v>0</v>
      </c>
      <c r="L49" s="13">
        <v>0</v>
      </c>
      <c r="M49" s="132">
        <f t="shared" ref="M49:M69" si="15">I49-E49</f>
        <v>0</v>
      </c>
      <c r="N49" s="133">
        <v>0</v>
      </c>
      <c r="O49" s="134"/>
      <c r="P49" s="135"/>
      <c r="Q49" s="135"/>
      <c r="R49" s="136"/>
      <c r="S49" s="136"/>
      <c r="T49" s="135"/>
    </row>
    <row r="50" spans="1:20" s="137" customFormat="1" ht="31.5" hidden="1" customHeight="1" x14ac:dyDescent="0.25">
      <c r="A50" s="138"/>
      <c r="B50" s="25" t="s">
        <v>80</v>
      </c>
      <c r="C50" s="37"/>
      <c r="D50" s="24">
        <f t="shared" ref="D50:E65" si="16">E50+F50+G50</f>
        <v>0</v>
      </c>
      <c r="E50" s="24">
        <f t="shared" si="16"/>
        <v>0</v>
      </c>
      <c r="F50" s="24">
        <v>0</v>
      </c>
      <c r="G50" s="24">
        <v>0</v>
      </c>
      <c r="H50" s="13">
        <v>0</v>
      </c>
      <c r="I50" s="24">
        <f t="shared" ref="I50:I55" si="17">J50+K50+L50</f>
        <v>0</v>
      </c>
      <c r="J50" s="24">
        <v>0</v>
      </c>
      <c r="K50" s="24">
        <v>0</v>
      </c>
      <c r="L50" s="13">
        <v>0</v>
      </c>
      <c r="M50" s="132">
        <f t="shared" si="15"/>
        <v>0</v>
      </c>
      <c r="N50" s="133" t="e">
        <f>(I50/E50)*100-100</f>
        <v>#DIV/0!</v>
      </c>
      <c r="O50" s="134"/>
      <c r="P50" s="135"/>
      <c r="Q50" s="135"/>
      <c r="R50" s="136"/>
      <c r="S50" s="136"/>
      <c r="T50" s="135"/>
    </row>
    <row r="51" spans="1:20" s="137" customFormat="1" ht="33.75" hidden="1" customHeight="1" x14ac:dyDescent="0.25">
      <c r="A51" s="138"/>
      <c r="B51" s="25" t="s">
        <v>81</v>
      </c>
      <c r="C51" s="37"/>
      <c r="D51" s="24">
        <f t="shared" si="16"/>
        <v>0</v>
      </c>
      <c r="E51" s="24">
        <f t="shared" si="16"/>
        <v>0</v>
      </c>
      <c r="F51" s="24">
        <v>0</v>
      </c>
      <c r="G51" s="24">
        <v>0</v>
      </c>
      <c r="H51" s="13">
        <v>0</v>
      </c>
      <c r="I51" s="24">
        <f t="shared" si="17"/>
        <v>0</v>
      </c>
      <c r="J51" s="24">
        <v>0</v>
      </c>
      <c r="K51" s="24">
        <v>0</v>
      </c>
      <c r="L51" s="13">
        <v>0</v>
      </c>
      <c r="M51" s="132">
        <f t="shared" si="15"/>
        <v>0</v>
      </c>
      <c r="N51" s="133">
        <v>0</v>
      </c>
      <c r="O51" s="134"/>
      <c r="P51" s="135"/>
      <c r="Q51" s="135"/>
      <c r="R51" s="136"/>
      <c r="S51" s="136"/>
      <c r="T51" s="135"/>
    </row>
    <row r="52" spans="1:20" s="137" customFormat="1" ht="48.75" hidden="1" customHeight="1" x14ac:dyDescent="0.25">
      <c r="A52" s="138"/>
      <c r="B52" s="25" t="s">
        <v>82</v>
      </c>
      <c r="C52" s="37"/>
      <c r="D52" s="24">
        <f t="shared" si="16"/>
        <v>0</v>
      </c>
      <c r="E52" s="24">
        <f t="shared" si="16"/>
        <v>0</v>
      </c>
      <c r="F52" s="24">
        <v>0</v>
      </c>
      <c r="G52" s="24">
        <v>0</v>
      </c>
      <c r="H52" s="13">
        <v>0</v>
      </c>
      <c r="I52" s="24">
        <f t="shared" si="17"/>
        <v>0</v>
      </c>
      <c r="J52" s="24">
        <v>0</v>
      </c>
      <c r="K52" s="24">
        <v>0</v>
      </c>
      <c r="L52" s="13">
        <v>0</v>
      </c>
      <c r="M52" s="132">
        <f t="shared" si="15"/>
        <v>0</v>
      </c>
      <c r="N52" s="133">
        <v>0</v>
      </c>
      <c r="O52" s="134"/>
      <c r="P52" s="135"/>
      <c r="Q52" s="135"/>
      <c r="R52" s="136"/>
      <c r="S52" s="136"/>
      <c r="T52" s="135"/>
    </row>
    <row r="53" spans="1:20" s="137" customFormat="1" ht="48.75" hidden="1" customHeight="1" x14ac:dyDescent="0.25">
      <c r="A53" s="138"/>
      <c r="B53" s="25" t="s">
        <v>83</v>
      </c>
      <c r="C53" s="37"/>
      <c r="D53" s="24">
        <f t="shared" si="16"/>
        <v>0</v>
      </c>
      <c r="E53" s="24">
        <f t="shared" si="16"/>
        <v>0</v>
      </c>
      <c r="F53" s="24">
        <v>0</v>
      </c>
      <c r="G53" s="24">
        <v>0</v>
      </c>
      <c r="H53" s="13">
        <v>0</v>
      </c>
      <c r="I53" s="24">
        <f t="shared" si="17"/>
        <v>0</v>
      </c>
      <c r="J53" s="24">
        <v>0</v>
      </c>
      <c r="K53" s="24">
        <v>0</v>
      </c>
      <c r="L53" s="13">
        <v>0</v>
      </c>
      <c r="M53" s="132">
        <f t="shared" si="15"/>
        <v>0</v>
      </c>
      <c r="N53" s="133">
        <v>0</v>
      </c>
      <c r="O53" s="134"/>
      <c r="P53" s="135"/>
      <c r="Q53" s="135"/>
      <c r="R53" s="136"/>
      <c r="S53" s="136"/>
      <c r="T53" s="135"/>
    </row>
    <row r="54" spans="1:20" s="137" customFormat="1" ht="30.75" hidden="1" customHeight="1" x14ac:dyDescent="0.25">
      <c r="A54" s="138"/>
      <c r="B54" s="25" t="s">
        <v>84</v>
      </c>
      <c r="C54" s="37"/>
      <c r="D54" s="24">
        <f t="shared" si="16"/>
        <v>0</v>
      </c>
      <c r="E54" s="24">
        <f t="shared" si="16"/>
        <v>0</v>
      </c>
      <c r="F54" s="24">
        <v>0</v>
      </c>
      <c r="G54" s="24">
        <v>0</v>
      </c>
      <c r="H54" s="13">
        <v>0</v>
      </c>
      <c r="I54" s="24">
        <f t="shared" si="17"/>
        <v>0</v>
      </c>
      <c r="J54" s="24">
        <v>0</v>
      </c>
      <c r="K54" s="24">
        <v>0</v>
      </c>
      <c r="L54" s="13">
        <v>0</v>
      </c>
      <c r="M54" s="132">
        <f t="shared" si="15"/>
        <v>0</v>
      </c>
      <c r="N54" s="133">
        <v>0</v>
      </c>
      <c r="O54" s="134"/>
      <c r="P54" s="135"/>
      <c r="Q54" s="135"/>
      <c r="R54" s="136"/>
      <c r="S54" s="136"/>
      <c r="T54" s="135"/>
    </row>
    <row r="55" spans="1:20" s="137" customFormat="1" ht="36" hidden="1" customHeight="1" x14ac:dyDescent="0.25">
      <c r="A55" s="138"/>
      <c r="B55" s="25" t="s">
        <v>85</v>
      </c>
      <c r="C55" s="37"/>
      <c r="D55" s="24">
        <f t="shared" si="16"/>
        <v>0</v>
      </c>
      <c r="E55" s="24">
        <f t="shared" si="16"/>
        <v>0</v>
      </c>
      <c r="F55" s="24">
        <v>0</v>
      </c>
      <c r="G55" s="24">
        <v>0</v>
      </c>
      <c r="H55" s="13">
        <v>0</v>
      </c>
      <c r="I55" s="24">
        <f t="shared" si="17"/>
        <v>0</v>
      </c>
      <c r="J55" s="24">
        <v>0</v>
      </c>
      <c r="K55" s="24">
        <v>0</v>
      </c>
      <c r="L55" s="13">
        <v>0</v>
      </c>
      <c r="M55" s="132">
        <f t="shared" si="15"/>
        <v>0</v>
      </c>
      <c r="N55" s="133" t="e">
        <f>(I55/E55)*100-100</f>
        <v>#DIV/0!</v>
      </c>
      <c r="O55" s="134"/>
      <c r="P55" s="135"/>
      <c r="Q55" s="135"/>
      <c r="R55" s="136"/>
      <c r="S55" s="136"/>
      <c r="T55" s="135"/>
    </row>
    <row r="56" spans="1:20" s="137" customFormat="1" ht="36" hidden="1" customHeight="1" x14ac:dyDescent="0.25">
      <c r="A56" s="139"/>
      <c r="B56" s="25" t="s">
        <v>86</v>
      </c>
      <c r="C56" s="38"/>
      <c r="D56" s="24">
        <f t="shared" si="16"/>
        <v>0</v>
      </c>
      <c r="E56" s="24">
        <f t="shared" si="16"/>
        <v>0</v>
      </c>
      <c r="F56" s="24">
        <v>0</v>
      </c>
      <c r="G56" s="24">
        <v>0</v>
      </c>
      <c r="H56" s="24">
        <v>0</v>
      </c>
      <c r="I56" s="24">
        <f>J56+K56+L56</f>
        <v>0</v>
      </c>
      <c r="J56" s="24">
        <v>0</v>
      </c>
      <c r="K56" s="24">
        <v>0</v>
      </c>
      <c r="L56" s="26">
        <v>0</v>
      </c>
      <c r="M56" s="132">
        <f t="shared" si="15"/>
        <v>0</v>
      </c>
      <c r="N56" s="133">
        <v>0</v>
      </c>
      <c r="O56" s="134"/>
      <c r="P56" s="135"/>
      <c r="Q56" s="135"/>
      <c r="R56" s="136"/>
      <c r="S56" s="136"/>
      <c r="T56" s="135"/>
    </row>
    <row r="57" spans="1:20" s="123" customFormat="1" ht="60" hidden="1" customHeight="1" x14ac:dyDescent="0.25">
      <c r="A57" s="112" t="s">
        <v>87</v>
      </c>
      <c r="B57" s="10" t="s">
        <v>88</v>
      </c>
      <c r="C57" s="11" t="s">
        <v>68</v>
      </c>
      <c r="D57" s="113">
        <f t="shared" si="16"/>
        <v>0</v>
      </c>
      <c r="E57" s="113">
        <f t="shared" si="16"/>
        <v>0</v>
      </c>
      <c r="F57" s="113">
        <v>0</v>
      </c>
      <c r="G57" s="113">
        <v>0</v>
      </c>
      <c r="H57" s="113">
        <v>0</v>
      </c>
      <c r="I57" s="113">
        <f t="shared" ref="I57:I66" si="18">J57+K57+L57</f>
        <v>0</v>
      </c>
      <c r="J57" s="113">
        <v>0</v>
      </c>
      <c r="K57" s="113">
        <v>0</v>
      </c>
      <c r="L57" s="113">
        <v>0</v>
      </c>
      <c r="M57" s="117">
        <f t="shared" si="15"/>
        <v>0</v>
      </c>
      <c r="N57" s="118">
        <v>0</v>
      </c>
      <c r="O57" s="119"/>
      <c r="P57" s="120"/>
      <c r="Q57" s="120"/>
      <c r="R57" s="140"/>
      <c r="S57" s="140"/>
      <c r="T57" s="120"/>
    </row>
    <row r="58" spans="1:20" s="123" customFormat="1" ht="60" hidden="1" customHeight="1" x14ac:dyDescent="0.25">
      <c r="A58" s="112" t="s">
        <v>89</v>
      </c>
      <c r="B58" s="10" t="s">
        <v>90</v>
      </c>
      <c r="C58" s="11" t="s">
        <v>68</v>
      </c>
      <c r="D58" s="27">
        <f t="shared" si="16"/>
        <v>0</v>
      </c>
      <c r="E58" s="27">
        <f t="shared" si="16"/>
        <v>0</v>
      </c>
      <c r="F58" s="27">
        <v>0</v>
      </c>
      <c r="G58" s="27">
        <v>0</v>
      </c>
      <c r="H58" s="16">
        <v>0</v>
      </c>
      <c r="I58" s="27">
        <f>J58+L58</f>
        <v>0</v>
      </c>
      <c r="J58" s="27">
        <v>0</v>
      </c>
      <c r="K58" s="27">
        <v>0</v>
      </c>
      <c r="L58" s="16">
        <v>0</v>
      </c>
      <c r="M58" s="113">
        <f t="shared" si="15"/>
        <v>0</v>
      </c>
      <c r="N58" s="69" t="e">
        <f>(I58/E58)*100-100</f>
        <v>#DIV/0!</v>
      </c>
      <c r="O58" s="119"/>
      <c r="P58" s="120"/>
      <c r="Q58" s="120"/>
      <c r="R58" s="140"/>
      <c r="S58" s="140"/>
      <c r="T58" s="120"/>
    </row>
    <row r="59" spans="1:20" s="123" customFormat="1" ht="60" hidden="1" customHeight="1" x14ac:dyDescent="0.25">
      <c r="A59" s="112" t="s">
        <v>91</v>
      </c>
      <c r="B59" s="19" t="s">
        <v>92</v>
      </c>
      <c r="C59" s="20" t="s">
        <v>93</v>
      </c>
      <c r="D59" s="113">
        <f>D60+D61+D62+D63+D64+D65+D66+D67</f>
        <v>0</v>
      </c>
      <c r="E59" s="113">
        <f>E60+E61+E62+E63+E64+E65+E66+E67</f>
        <v>0</v>
      </c>
      <c r="F59" s="113">
        <f t="shared" ref="F59:L59" si="19">F60+F61+F62+F63+F64+F65+F66+F67</f>
        <v>0</v>
      </c>
      <c r="G59" s="113">
        <f t="shared" si="19"/>
        <v>0</v>
      </c>
      <c r="H59" s="113">
        <f t="shared" si="19"/>
        <v>0</v>
      </c>
      <c r="I59" s="113">
        <f t="shared" si="19"/>
        <v>0</v>
      </c>
      <c r="J59" s="113">
        <f t="shared" si="19"/>
        <v>0</v>
      </c>
      <c r="K59" s="113">
        <f t="shared" si="19"/>
        <v>0</v>
      </c>
      <c r="L59" s="113">
        <f t="shared" si="19"/>
        <v>0</v>
      </c>
      <c r="M59" s="113">
        <f t="shared" si="15"/>
        <v>0</v>
      </c>
      <c r="N59" s="69" t="e">
        <f>(I59/E59)*100-100</f>
        <v>#DIV/0!</v>
      </c>
      <c r="O59" s="119"/>
      <c r="P59" s="120"/>
      <c r="Q59" s="120"/>
      <c r="R59" s="140"/>
      <c r="S59" s="140"/>
      <c r="T59" s="120"/>
    </row>
    <row r="60" spans="1:20" s="111" customFormat="1" ht="60" hidden="1" customHeight="1" x14ac:dyDescent="0.25">
      <c r="A60" s="141"/>
      <c r="B60" s="28" t="s">
        <v>94</v>
      </c>
      <c r="C60" s="39"/>
      <c r="D60" s="16">
        <f t="shared" si="16"/>
        <v>0</v>
      </c>
      <c r="E60" s="16">
        <f t="shared" si="16"/>
        <v>0</v>
      </c>
      <c r="F60" s="16">
        <v>0</v>
      </c>
      <c r="G60" s="16">
        <v>0</v>
      </c>
      <c r="H60" s="16">
        <v>0</v>
      </c>
      <c r="I60" s="16">
        <f t="shared" si="18"/>
        <v>0</v>
      </c>
      <c r="J60" s="16">
        <v>0</v>
      </c>
      <c r="K60" s="16">
        <v>0</v>
      </c>
      <c r="L60" s="16">
        <v>0</v>
      </c>
      <c r="M60" s="117">
        <f t="shared" si="15"/>
        <v>0</v>
      </c>
      <c r="N60" s="118">
        <v>0</v>
      </c>
      <c r="O60" s="142">
        <v>2070</v>
      </c>
      <c r="P60" s="109" t="s">
        <v>30</v>
      </c>
      <c r="Q60" s="109"/>
      <c r="R60" s="143"/>
      <c r="S60" s="109"/>
      <c r="T60" s="109"/>
    </row>
    <row r="61" spans="1:20" ht="17.25" hidden="1" customHeight="1" x14ac:dyDescent="0.25">
      <c r="A61" s="144"/>
      <c r="B61" s="28" t="s">
        <v>95</v>
      </c>
      <c r="C61" s="40"/>
      <c r="D61" s="16">
        <f t="shared" si="16"/>
        <v>0</v>
      </c>
      <c r="E61" s="16">
        <f t="shared" si="16"/>
        <v>0</v>
      </c>
      <c r="F61" s="16">
        <v>0</v>
      </c>
      <c r="G61" s="16">
        <v>0</v>
      </c>
      <c r="H61" s="16">
        <v>0</v>
      </c>
      <c r="I61" s="16">
        <f t="shared" si="18"/>
        <v>0</v>
      </c>
      <c r="J61" s="16">
        <v>0</v>
      </c>
      <c r="K61" s="16">
        <v>0</v>
      </c>
      <c r="L61" s="16">
        <v>0</v>
      </c>
      <c r="M61" s="117">
        <f t="shared" si="15"/>
        <v>0</v>
      </c>
      <c r="N61" s="118">
        <v>0</v>
      </c>
      <c r="O61" s="145">
        <v>12693.9</v>
      </c>
      <c r="P61" s="48" t="s">
        <v>30</v>
      </c>
      <c r="R61" s="115"/>
    </row>
    <row r="62" spans="1:20" ht="19.5" hidden="1" customHeight="1" x14ac:dyDescent="0.25">
      <c r="A62" s="144"/>
      <c r="B62" s="28" t="s">
        <v>96</v>
      </c>
      <c r="C62" s="40"/>
      <c r="D62" s="16">
        <f t="shared" si="16"/>
        <v>0</v>
      </c>
      <c r="E62" s="16">
        <f t="shared" si="16"/>
        <v>0</v>
      </c>
      <c r="F62" s="16">
        <v>0</v>
      </c>
      <c r="G62" s="16">
        <v>0</v>
      </c>
      <c r="H62" s="16">
        <v>0</v>
      </c>
      <c r="I62" s="16">
        <f t="shared" si="18"/>
        <v>0</v>
      </c>
      <c r="J62" s="16">
        <v>0</v>
      </c>
      <c r="K62" s="16">
        <v>0</v>
      </c>
      <c r="L62" s="16">
        <v>0</v>
      </c>
      <c r="M62" s="117">
        <f t="shared" si="15"/>
        <v>0</v>
      </c>
      <c r="N62" s="118">
        <v>0</v>
      </c>
      <c r="O62" s="145">
        <v>2312.3000000000002</v>
      </c>
      <c r="P62" s="48" t="s">
        <v>30</v>
      </c>
      <c r="R62" s="115"/>
    </row>
    <row r="63" spans="1:20" ht="18.75" hidden="1" customHeight="1" x14ac:dyDescent="0.25">
      <c r="A63" s="144"/>
      <c r="B63" s="28" t="s">
        <v>97</v>
      </c>
      <c r="C63" s="40"/>
      <c r="D63" s="16">
        <f>E63+F63+G63</f>
        <v>0</v>
      </c>
      <c r="E63" s="16">
        <f>F63+G63+H63</f>
        <v>0</v>
      </c>
      <c r="F63" s="16">
        <v>0</v>
      </c>
      <c r="G63" s="16">
        <v>0</v>
      </c>
      <c r="H63" s="16">
        <v>0</v>
      </c>
      <c r="I63" s="16">
        <f>J63+K63+L63</f>
        <v>0</v>
      </c>
      <c r="J63" s="16">
        <v>0</v>
      </c>
      <c r="K63" s="16">
        <v>0</v>
      </c>
      <c r="L63" s="16">
        <v>0</v>
      </c>
      <c r="M63" s="117">
        <f t="shared" si="15"/>
        <v>0</v>
      </c>
      <c r="N63" s="118">
        <v>0</v>
      </c>
      <c r="O63" s="145"/>
      <c r="R63" s="115"/>
    </row>
    <row r="64" spans="1:20" s="111" customFormat="1" ht="47.25" hidden="1" customHeight="1" x14ac:dyDescent="0.25">
      <c r="A64" s="144"/>
      <c r="B64" s="28" t="s">
        <v>98</v>
      </c>
      <c r="C64" s="40"/>
      <c r="D64" s="16">
        <f t="shared" si="16"/>
        <v>0</v>
      </c>
      <c r="E64" s="16">
        <f t="shared" si="16"/>
        <v>0</v>
      </c>
      <c r="F64" s="16">
        <v>0</v>
      </c>
      <c r="G64" s="16">
        <v>0</v>
      </c>
      <c r="H64" s="16">
        <v>0</v>
      </c>
      <c r="I64" s="16">
        <f t="shared" si="18"/>
        <v>0</v>
      </c>
      <c r="J64" s="16">
        <v>0</v>
      </c>
      <c r="K64" s="16">
        <v>0</v>
      </c>
      <c r="L64" s="16">
        <v>0</v>
      </c>
      <c r="M64" s="117">
        <f t="shared" si="15"/>
        <v>0</v>
      </c>
      <c r="N64" s="118" t="e">
        <f>(I64/E64)*100-100</f>
        <v>#DIV/0!</v>
      </c>
      <c r="O64" s="142"/>
      <c r="P64" s="109"/>
      <c r="Q64" s="109"/>
      <c r="R64" s="143"/>
      <c r="S64" s="109"/>
      <c r="T64" s="109"/>
    </row>
    <row r="65" spans="1:26" s="91" customFormat="1" ht="33.75" hidden="1" customHeight="1" x14ac:dyDescent="0.25">
      <c r="A65" s="144"/>
      <c r="B65" s="28" t="s">
        <v>99</v>
      </c>
      <c r="C65" s="40"/>
      <c r="D65" s="16">
        <f t="shared" si="16"/>
        <v>0</v>
      </c>
      <c r="E65" s="16">
        <f t="shared" si="16"/>
        <v>0</v>
      </c>
      <c r="F65" s="16">
        <v>0</v>
      </c>
      <c r="G65" s="16">
        <v>0</v>
      </c>
      <c r="H65" s="16">
        <v>0</v>
      </c>
      <c r="I65" s="16">
        <f t="shared" si="18"/>
        <v>0</v>
      </c>
      <c r="J65" s="16">
        <v>0</v>
      </c>
      <c r="K65" s="16">
        <v>0</v>
      </c>
      <c r="L65" s="16">
        <v>0</v>
      </c>
      <c r="M65" s="117">
        <f t="shared" si="15"/>
        <v>0</v>
      </c>
      <c r="N65" s="118">
        <v>0</v>
      </c>
      <c r="O65" s="88"/>
      <c r="P65" s="89"/>
      <c r="Q65" s="89"/>
      <c r="R65" s="90"/>
      <c r="S65" s="89"/>
      <c r="T65" s="89"/>
    </row>
    <row r="66" spans="1:26" s="91" customFormat="1" ht="17.25" hidden="1" customHeight="1" x14ac:dyDescent="0.25">
      <c r="A66" s="144"/>
      <c r="B66" s="28" t="s">
        <v>100</v>
      </c>
      <c r="C66" s="40"/>
      <c r="D66" s="16">
        <f t="shared" ref="D66:E75" si="20">E66+F66+G66</f>
        <v>0</v>
      </c>
      <c r="E66" s="16">
        <f t="shared" si="20"/>
        <v>0</v>
      </c>
      <c r="F66" s="16">
        <v>0</v>
      </c>
      <c r="G66" s="16">
        <v>0</v>
      </c>
      <c r="H66" s="16">
        <v>0</v>
      </c>
      <c r="I66" s="16">
        <f t="shared" si="18"/>
        <v>0</v>
      </c>
      <c r="J66" s="16">
        <v>0</v>
      </c>
      <c r="K66" s="16">
        <v>0</v>
      </c>
      <c r="L66" s="16">
        <v>0</v>
      </c>
      <c r="M66" s="117">
        <f t="shared" si="15"/>
        <v>0</v>
      </c>
      <c r="N66" s="118">
        <v>0</v>
      </c>
      <c r="O66" s="88"/>
      <c r="P66" s="89"/>
      <c r="Q66" s="89"/>
      <c r="R66" s="90"/>
      <c r="S66" s="89"/>
      <c r="T66" s="89"/>
    </row>
    <row r="67" spans="1:26" s="91" customFormat="1" ht="65.25" hidden="1" customHeight="1" x14ac:dyDescent="0.25">
      <c r="A67" s="146"/>
      <c r="B67" s="28" t="s">
        <v>101</v>
      </c>
      <c r="C67" s="41"/>
      <c r="D67" s="16">
        <f>E67+F67+G67</f>
        <v>0</v>
      </c>
      <c r="E67" s="16">
        <f>F67+G67+H67</f>
        <v>0</v>
      </c>
      <c r="F67" s="16">
        <v>0</v>
      </c>
      <c r="G67" s="16">
        <v>0</v>
      </c>
      <c r="H67" s="16">
        <v>0</v>
      </c>
      <c r="I67" s="16">
        <f>J67+K67+L67</f>
        <v>0</v>
      </c>
      <c r="J67" s="16">
        <v>0</v>
      </c>
      <c r="K67" s="16">
        <v>0</v>
      </c>
      <c r="L67" s="16">
        <v>0</v>
      </c>
      <c r="M67" s="117">
        <f t="shared" si="15"/>
        <v>0</v>
      </c>
      <c r="N67" s="118">
        <v>0</v>
      </c>
      <c r="O67" s="88"/>
      <c r="P67" s="89"/>
      <c r="Q67" s="89"/>
      <c r="R67" s="105"/>
      <c r="S67" s="105"/>
      <c r="T67" s="89"/>
    </row>
    <row r="68" spans="1:26" s="111" customFormat="1" ht="50.25" customHeight="1" x14ac:dyDescent="0.25">
      <c r="A68" s="79" t="s">
        <v>102</v>
      </c>
      <c r="B68" s="106" t="s">
        <v>103</v>
      </c>
      <c r="C68" s="107" t="s">
        <v>27</v>
      </c>
      <c r="D68" s="80">
        <f>D69</f>
        <v>19443814</v>
      </c>
      <c r="E68" s="80">
        <f t="shared" ref="E68:M68" si="21">E69</f>
        <v>0</v>
      </c>
      <c r="F68" s="80">
        <f t="shared" si="21"/>
        <v>0</v>
      </c>
      <c r="G68" s="80">
        <f t="shared" si="21"/>
        <v>0</v>
      </c>
      <c r="H68" s="80">
        <f t="shared" si="21"/>
        <v>0</v>
      </c>
      <c r="I68" s="80">
        <f t="shared" si="21"/>
        <v>0</v>
      </c>
      <c r="J68" s="80">
        <f t="shared" si="21"/>
        <v>0</v>
      </c>
      <c r="K68" s="80">
        <f t="shared" si="21"/>
        <v>0</v>
      </c>
      <c r="L68" s="80">
        <f t="shared" si="21"/>
        <v>0</v>
      </c>
      <c r="M68" s="80">
        <f t="shared" si="21"/>
        <v>0</v>
      </c>
      <c r="N68" s="81">
        <v>0</v>
      </c>
      <c r="O68" s="108"/>
      <c r="P68" s="109"/>
      <c r="Q68" s="109"/>
      <c r="R68" s="110"/>
      <c r="S68" s="109"/>
      <c r="T68" s="108"/>
      <c r="U68" s="109"/>
    </row>
    <row r="69" spans="1:26" ht="65.25" hidden="1" customHeight="1" x14ac:dyDescent="0.25">
      <c r="A69" s="85" t="s">
        <v>104</v>
      </c>
      <c r="B69" s="6" t="s">
        <v>105</v>
      </c>
      <c r="C69" s="4" t="s">
        <v>27</v>
      </c>
      <c r="D69" s="86">
        <v>19443814</v>
      </c>
      <c r="E69" s="86">
        <f>F69+G69+H69</f>
        <v>0</v>
      </c>
      <c r="F69" s="86">
        <v>0</v>
      </c>
      <c r="G69" s="86">
        <v>0</v>
      </c>
      <c r="H69" s="86">
        <v>0</v>
      </c>
      <c r="I69" s="86">
        <f>J69+K69+L69</f>
        <v>0</v>
      </c>
      <c r="J69" s="86">
        <v>0</v>
      </c>
      <c r="K69" s="86">
        <v>0</v>
      </c>
      <c r="L69" s="86">
        <v>0</v>
      </c>
      <c r="M69" s="86">
        <f t="shared" si="15"/>
        <v>0</v>
      </c>
      <c r="N69" s="87">
        <v>0</v>
      </c>
      <c r="O69" s="114"/>
      <c r="R69" s="115"/>
      <c r="T69" s="114"/>
      <c r="U69" s="48"/>
    </row>
    <row r="70" spans="1:26" s="84" customFormat="1" ht="18.75" customHeight="1" x14ac:dyDescent="0.25">
      <c r="A70" s="79"/>
      <c r="B70" s="147" t="s">
        <v>106</v>
      </c>
      <c r="C70" s="148"/>
      <c r="D70" s="80">
        <f>D15+D16+D17+D18+D19+D23+D24+D25+D26+D27+D28+D29+D30+D31+D68</f>
        <v>3257438569</v>
      </c>
      <c r="E70" s="80">
        <f t="shared" ref="E70:M70" si="22">E15+E16+E17+E18+E19+E23+E24+E25+E26+E27+E28+E29+E30+E31+E68</f>
        <v>1761282652</v>
      </c>
      <c r="F70" s="80">
        <f t="shared" si="22"/>
        <v>1381466692</v>
      </c>
      <c r="G70" s="80">
        <f t="shared" si="22"/>
        <v>131672000</v>
      </c>
      <c r="H70" s="80">
        <f t="shared" si="22"/>
        <v>248143960</v>
      </c>
      <c r="I70" s="80">
        <f t="shared" si="22"/>
        <v>1697816194.6899998</v>
      </c>
      <c r="J70" s="80">
        <f t="shared" si="22"/>
        <v>1362516733.9599998</v>
      </c>
      <c r="K70" s="80">
        <f t="shared" si="22"/>
        <v>96812965.980000004</v>
      </c>
      <c r="L70" s="80">
        <f t="shared" si="22"/>
        <v>238486494.75</v>
      </c>
      <c r="M70" s="80">
        <f t="shared" si="22"/>
        <v>-63466457.309999995</v>
      </c>
      <c r="N70" s="81">
        <f>(I70/E70)*100-100</f>
        <v>-3.6034226101035927</v>
      </c>
      <c r="O70" s="149"/>
      <c r="P70" s="83"/>
      <c r="Q70" s="83"/>
      <c r="R70" s="150">
        <f>J70/F70*100</f>
        <v>98.628272534565014</v>
      </c>
      <c r="S70" s="83"/>
      <c r="T70" s="83"/>
    </row>
    <row r="71" spans="1:26" ht="17.25" customHeight="1" x14ac:dyDescent="0.25">
      <c r="A71" s="151" t="s">
        <v>107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3"/>
      <c r="O71" s="126"/>
      <c r="P71" s="126"/>
      <c r="Q71" s="126"/>
      <c r="R71" s="154"/>
      <c r="S71" s="126"/>
      <c r="T71" s="126"/>
    </row>
    <row r="72" spans="1:26" ht="15.75" customHeight="1" x14ac:dyDescent="0.25">
      <c r="A72" s="151" t="s">
        <v>108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3"/>
      <c r="O72" s="145">
        <f>L70/H70*100</f>
        <v>96.10811995988135</v>
      </c>
      <c r="P72" s="48">
        <f>J70/F70*100</f>
        <v>98.628272534565014</v>
      </c>
      <c r="R72" s="154"/>
    </row>
    <row r="73" spans="1:26" ht="18" customHeight="1" x14ac:dyDescent="0.25">
      <c r="A73" s="151" t="s">
        <v>109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3"/>
      <c r="O73" s="145"/>
      <c r="R73" s="154"/>
    </row>
    <row r="74" spans="1:26" s="111" customFormat="1" ht="33" customHeight="1" x14ac:dyDescent="0.25">
      <c r="A74" s="79" t="s">
        <v>110</v>
      </c>
      <c r="B74" s="155" t="s">
        <v>111</v>
      </c>
      <c r="C74" s="79" t="s">
        <v>27</v>
      </c>
      <c r="D74" s="80">
        <f>D75+D76</f>
        <v>580000</v>
      </c>
      <c r="E74" s="80">
        <f>E75+E76</f>
        <v>0</v>
      </c>
      <c r="F74" s="80">
        <f t="shared" ref="F74:L74" si="23">F75+F76</f>
        <v>0</v>
      </c>
      <c r="G74" s="80">
        <f t="shared" si="23"/>
        <v>0</v>
      </c>
      <c r="H74" s="80">
        <f t="shared" si="23"/>
        <v>0</v>
      </c>
      <c r="I74" s="80">
        <f t="shared" si="23"/>
        <v>0</v>
      </c>
      <c r="J74" s="80">
        <f t="shared" si="23"/>
        <v>0</v>
      </c>
      <c r="K74" s="80">
        <f t="shared" si="23"/>
        <v>0</v>
      </c>
      <c r="L74" s="80">
        <f t="shared" si="23"/>
        <v>0</v>
      </c>
      <c r="M74" s="81">
        <f>I74-E74</f>
        <v>0</v>
      </c>
      <c r="N74" s="81">
        <v>0</v>
      </c>
      <c r="O74" s="142"/>
      <c r="P74" s="109"/>
      <c r="Q74" s="109"/>
      <c r="R74" s="156"/>
      <c r="S74" s="109"/>
      <c r="T74" s="109"/>
    </row>
    <row r="75" spans="1:26" s="91" customFormat="1" ht="38.25" hidden="1" customHeight="1" x14ac:dyDescent="0.25">
      <c r="A75" s="85" t="s">
        <v>112</v>
      </c>
      <c r="B75" s="3" t="s">
        <v>113</v>
      </c>
      <c r="C75" s="4" t="s">
        <v>27</v>
      </c>
      <c r="D75" s="29">
        <v>260000</v>
      </c>
      <c r="E75" s="29">
        <f>F75+G75+H75</f>
        <v>0</v>
      </c>
      <c r="F75" s="29">
        <v>0</v>
      </c>
      <c r="G75" s="29">
        <v>0</v>
      </c>
      <c r="H75" s="29">
        <v>0</v>
      </c>
      <c r="I75" s="29">
        <f>J75+L75</f>
        <v>0</v>
      </c>
      <c r="J75" s="29">
        <v>0</v>
      </c>
      <c r="K75" s="29">
        <v>0</v>
      </c>
      <c r="L75" s="29">
        <v>0</v>
      </c>
      <c r="M75" s="87">
        <f>I75-E75</f>
        <v>0</v>
      </c>
      <c r="N75" s="87">
        <v>0</v>
      </c>
      <c r="O75" s="88"/>
      <c r="P75" s="89"/>
      <c r="Q75" s="89"/>
      <c r="R75" s="157"/>
      <c r="S75" s="89"/>
      <c r="T75" s="89"/>
    </row>
    <row r="76" spans="1:26" s="91" customFormat="1" ht="34.5" hidden="1" customHeight="1" x14ac:dyDescent="0.25">
      <c r="A76" s="85" t="s">
        <v>114</v>
      </c>
      <c r="B76" s="30" t="s">
        <v>115</v>
      </c>
      <c r="C76" s="4" t="s">
        <v>27</v>
      </c>
      <c r="D76" s="29">
        <v>320000</v>
      </c>
      <c r="E76" s="29">
        <f>F76+G76+H76</f>
        <v>0</v>
      </c>
      <c r="F76" s="29">
        <v>0</v>
      </c>
      <c r="G76" s="29">
        <v>0</v>
      </c>
      <c r="H76" s="29">
        <v>0</v>
      </c>
      <c r="I76" s="29">
        <f t="shared" ref="I76:I77" si="24">J76+L76</f>
        <v>0</v>
      </c>
      <c r="J76" s="29">
        <v>0</v>
      </c>
      <c r="K76" s="29">
        <v>0</v>
      </c>
      <c r="L76" s="29">
        <v>0</v>
      </c>
      <c r="M76" s="87">
        <f>I76-E76</f>
        <v>0</v>
      </c>
      <c r="N76" s="87">
        <v>0</v>
      </c>
      <c r="O76" s="92"/>
      <c r="P76" s="92"/>
      <c r="Q76" s="92"/>
      <c r="R76" s="157"/>
      <c r="S76" s="92"/>
      <c r="T76" s="92"/>
      <c r="U76" s="88"/>
      <c r="V76" s="158"/>
      <c r="X76" s="159"/>
      <c r="Y76" s="159"/>
      <c r="Z76" s="159"/>
    </row>
    <row r="77" spans="1:26" s="91" customFormat="1" ht="55.5" hidden="1" customHeight="1" x14ac:dyDescent="0.25">
      <c r="A77" s="85" t="s">
        <v>116</v>
      </c>
      <c r="B77" s="3" t="s">
        <v>117</v>
      </c>
      <c r="C77" s="4" t="s">
        <v>27</v>
      </c>
      <c r="D77" s="29">
        <f>E77+F77+G77</f>
        <v>0</v>
      </c>
      <c r="E77" s="29">
        <f>F77+G77+H77</f>
        <v>0</v>
      </c>
      <c r="F77" s="29">
        <v>0</v>
      </c>
      <c r="G77" s="29">
        <v>0</v>
      </c>
      <c r="H77" s="29">
        <v>0</v>
      </c>
      <c r="I77" s="29">
        <f t="shared" si="24"/>
        <v>0</v>
      </c>
      <c r="J77" s="29">
        <v>0</v>
      </c>
      <c r="K77" s="29">
        <v>0</v>
      </c>
      <c r="L77" s="29">
        <v>0</v>
      </c>
      <c r="M77" s="87">
        <f>I77-E77</f>
        <v>0</v>
      </c>
      <c r="N77" s="87">
        <v>0</v>
      </c>
      <c r="O77" s="92"/>
      <c r="P77" s="92"/>
      <c r="Q77" s="92"/>
      <c r="R77" s="157"/>
      <c r="S77" s="92"/>
      <c r="T77" s="92"/>
      <c r="U77" s="88"/>
      <c r="V77" s="158"/>
      <c r="X77" s="159"/>
      <c r="Y77" s="159"/>
      <c r="Z77" s="159"/>
    </row>
    <row r="78" spans="1:26" s="91" customFormat="1" ht="37.5" customHeight="1" x14ac:dyDescent="0.25">
      <c r="A78" s="160"/>
      <c r="B78" s="148" t="s">
        <v>118</v>
      </c>
      <c r="C78" s="148"/>
      <c r="D78" s="80">
        <f>D76+D75+D77</f>
        <v>580000</v>
      </c>
      <c r="E78" s="80">
        <f>E76+E75+E77</f>
        <v>0</v>
      </c>
      <c r="F78" s="80">
        <f t="shared" ref="F78:L78" si="25">F76+F75+F77</f>
        <v>0</v>
      </c>
      <c r="G78" s="80">
        <f t="shared" si="25"/>
        <v>0</v>
      </c>
      <c r="H78" s="80">
        <f t="shared" si="25"/>
        <v>0</v>
      </c>
      <c r="I78" s="80">
        <f t="shared" si="25"/>
        <v>0</v>
      </c>
      <c r="J78" s="80">
        <f t="shared" si="25"/>
        <v>0</v>
      </c>
      <c r="K78" s="80">
        <f t="shared" si="25"/>
        <v>0</v>
      </c>
      <c r="L78" s="80">
        <f t="shared" si="25"/>
        <v>0</v>
      </c>
      <c r="M78" s="80">
        <f>M76+M75</f>
        <v>0</v>
      </c>
      <c r="N78" s="81">
        <f>N75</f>
        <v>0</v>
      </c>
      <c r="O78" s="92"/>
      <c r="P78" s="92"/>
      <c r="Q78" s="92"/>
      <c r="R78" s="157"/>
      <c r="S78" s="92"/>
      <c r="T78" s="92"/>
      <c r="U78" s="88"/>
      <c r="V78" s="158"/>
      <c r="X78" s="159"/>
      <c r="Y78" s="159"/>
      <c r="Z78" s="159"/>
    </row>
    <row r="79" spans="1:26" s="84" customFormat="1" ht="18.75" customHeight="1" x14ac:dyDescent="0.25">
      <c r="A79" s="161" t="s">
        <v>119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3"/>
      <c r="O79" s="164"/>
      <c r="P79" s="83"/>
      <c r="Q79" s="83"/>
      <c r="R79" s="165"/>
      <c r="S79" s="83"/>
      <c r="T79" s="83"/>
    </row>
    <row r="80" spans="1:26" ht="21" customHeight="1" x14ac:dyDescent="0.25">
      <c r="A80" s="161" t="s">
        <v>120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3"/>
      <c r="O80" s="126">
        <v>8115.0680000000002</v>
      </c>
      <c r="P80" s="145" t="s">
        <v>30</v>
      </c>
      <c r="Q80" s="145"/>
      <c r="R80" s="115"/>
    </row>
    <row r="81" spans="1:28" ht="16.5" customHeight="1" x14ac:dyDescent="0.25">
      <c r="A81" s="161" t="s">
        <v>121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3"/>
      <c r="O81" s="126">
        <v>19274.8</v>
      </c>
      <c r="P81" s="145" t="s">
        <v>30</v>
      </c>
      <c r="Q81" s="145"/>
      <c r="R81" s="115"/>
    </row>
    <row r="82" spans="1:28" ht="21" customHeight="1" x14ac:dyDescent="0.25">
      <c r="A82" s="79" t="s">
        <v>122</v>
      </c>
      <c r="B82" s="106" t="s">
        <v>123</v>
      </c>
      <c r="C82" s="107" t="s">
        <v>27</v>
      </c>
      <c r="D82" s="166">
        <f>D83+D84+D85+D86</f>
        <v>39293004</v>
      </c>
      <c r="E82" s="166">
        <f>E83+E84+E85+E86</f>
        <v>20057424</v>
      </c>
      <c r="F82" s="166">
        <f t="shared" ref="F82:M82" si="26">F83+F84+F85+F86</f>
        <v>17641262</v>
      </c>
      <c r="G82" s="166">
        <f t="shared" si="26"/>
        <v>0</v>
      </c>
      <c r="H82" s="166">
        <f t="shared" si="26"/>
        <v>2416162</v>
      </c>
      <c r="I82" s="166">
        <f t="shared" si="26"/>
        <v>16058959.25</v>
      </c>
      <c r="J82" s="166">
        <f t="shared" si="26"/>
        <v>13750823.6</v>
      </c>
      <c r="K82" s="166">
        <f t="shared" si="26"/>
        <v>0</v>
      </c>
      <c r="L82" s="166">
        <f t="shared" si="26"/>
        <v>2308135.65</v>
      </c>
      <c r="M82" s="166">
        <f t="shared" si="26"/>
        <v>-3998464.75</v>
      </c>
      <c r="N82" s="167">
        <v>0</v>
      </c>
      <c r="O82" s="168"/>
      <c r="R82" s="115"/>
      <c r="T82" s="126"/>
      <c r="U82" s="48"/>
    </row>
    <row r="83" spans="1:28" s="111" customFormat="1" ht="50.25" hidden="1" customHeight="1" x14ac:dyDescent="0.25">
      <c r="A83" s="85" t="s">
        <v>124</v>
      </c>
      <c r="B83" s="31" t="s">
        <v>125</v>
      </c>
      <c r="C83" s="169" t="s">
        <v>27</v>
      </c>
      <c r="D83" s="29">
        <f>2542658+2919453</f>
        <v>5462111</v>
      </c>
      <c r="E83" s="29">
        <f>F83+G83+H83</f>
        <v>641340</v>
      </c>
      <c r="F83" s="29">
        <v>0</v>
      </c>
      <c r="G83" s="29">
        <v>0</v>
      </c>
      <c r="H83" s="29">
        <f>641340</f>
        <v>641340</v>
      </c>
      <c r="I83" s="29">
        <f>J83+K83+L83</f>
        <v>533313.65</v>
      </c>
      <c r="J83" s="29">
        <v>0</v>
      </c>
      <c r="K83" s="29">
        <v>0</v>
      </c>
      <c r="L83" s="29">
        <v>533313.65</v>
      </c>
      <c r="M83" s="170">
        <f>I83-E83</f>
        <v>-108026.34999999998</v>
      </c>
      <c r="N83" s="87">
        <v>0</v>
      </c>
      <c r="O83" s="171"/>
      <c r="P83" s="109"/>
      <c r="Q83" s="109"/>
      <c r="R83" s="143"/>
      <c r="S83" s="109"/>
      <c r="T83" s="172"/>
      <c r="U83" s="109"/>
    </row>
    <row r="84" spans="1:28" s="91" customFormat="1" ht="80.25" hidden="1" customHeight="1" x14ac:dyDescent="0.25">
      <c r="A84" s="85" t="s">
        <v>126</v>
      </c>
      <c r="B84" s="32" t="s">
        <v>127</v>
      </c>
      <c r="C84" s="169" t="s">
        <v>27</v>
      </c>
      <c r="D84" s="29">
        <v>9742415</v>
      </c>
      <c r="E84" s="29">
        <f>F84+G84+H84</f>
        <v>4141262</v>
      </c>
      <c r="F84" s="29">
        <v>4141262</v>
      </c>
      <c r="G84" s="29">
        <v>0</v>
      </c>
      <c r="H84" s="29">
        <v>0</v>
      </c>
      <c r="I84" s="29">
        <f>J84+K84+L84</f>
        <v>4141257.03</v>
      </c>
      <c r="J84" s="29">
        <v>4141257.03</v>
      </c>
      <c r="K84" s="29">
        <v>0</v>
      </c>
      <c r="L84" s="29">
        <v>0</v>
      </c>
      <c r="M84" s="170">
        <f>I84-E84</f>
        <v>-4.970000000204891</v>
      </c>
      <c r="N84" s="87">
        <v>0</v>
      </c>
      <c r="O84" s="173"/>
      <c r="P84" s="89"/>
      <c r="Q84" s="89"/>
      <c r="R84" s="90"/>
      <c r="S84" s="89"/>
      <c r="T84" s="89"/>
    </row>
    <row r="85" spans="1:28" s="91" customFormat="1" ht="69.75" hidden="1" customHeight="1" x14ac:dyDescent="0.25">
      <c r="A85" s="85" t="s">
        <v>128</v>
      </c>
      <c r="B85" s="32" t="s">
        <v>129</v>
      </c>
      <c r="C85" s="169" t="s">
        <v>27</v>
      </c>
      <c r="D85" s="29">
        <v>4175278</v>
      </c>
      <c r="E85" s="29">
        <f>F85+G85+H85</f>
        <v>1774822</v>
      </c>
      <c r="F85" s="29">
        <v>0</v>
      </c>
      <c r="G85" s="29">
        <v>0</v>
      </c>
      <c r="H85" s="29">
        <v>1774822</v>
      </c>
      <c r="I85" s="29">
        <f>J85+K85+L85</f>
        <v>1774822</v>
      </c>
      <c r="J85" s="29">
        <v>0</v>
      </c>
      <c r="K85" s="29">
        <v>0</v>
      </c>
      <c r="L85" s="29">
        <v>1774822</v>
      </c>
      <c r="M85" s="170">
        <f>I85-E85</f>
        <v>0</v>
      </c>
      <c r="N85" s="87">
        <v>0</v>
      </c>
      <c r="O85" s="173"/>
      <c r="P85" s="89"/>
      <c r="Q85" s="89"/>
      <c r="R85" s="90"/>
      <c r="S85" s="89"/>
      <c r="T85" s="89"/>
    </row>
    <row r="86" spans="1:28" s="91" customFormat="1" ht="56.25" hidden="1" customHeight="1" x14ac:dyDescent="0.25">
      <c r="A86" s="85" t="s">
        <v>130</v>
      </c>
      <c r="B86" s="32" t="s">
        <v>131</v>
      </c>
      <c r="C86" s="169" t="s">
        <v>27</v>
      </c>
      <c r="D86" s="29">
        <v>19913200</v>
      </c>
      <c r="E86" s="29">
        <f>F86+G86+H86</f>
        <v>13500000</v>
      </c>
      <c r="F86" s="29">
        <v>13500000</v>
      </c>
      <c r="G86" s="29">
        <v>0</v>
      </c>
      <c r="H86" s="29">
        <v>0</v>
      </c>
      <c r="I86" s="29">
        <f>J86+K86+L86</f>
        <v>9609566.5700000003</v>
      </c>
      <c r="J86" s="29">
        <v>9609566.5700000003</v>
      </c>
      <c r="K86" s="29">
        <v>0</v>
      </c>
      <c r="L86" s="29">
        <v>0</v>
      </c>
      <c r="M86" s="170">
        <f>I86-E86</f>
        <v>-3890433.4299999997</v>
      </c>
      <c r="N86" s="87">
        <f>(I86/E86)*100-100</f>
        <v>-28.818025407407404</v>
      </c>
      <c r="O86" s="173"/>
      <c r="P86" s="89"/>
      <c r="Q86" s="89"/>
      <c r="R86" s="90"/>
      <c r="S86" s="89"/>
      <c r="T86" s="92"/>
      <c r="U86" s="89"/>
    </row>
    <row r="87" spans="1:28" s="91" customFormat="1" ht="39.75" customHeight="1" x14ac:dyDescent="0.25">
      <c r="A87" s="174"/>
      <c r="B87" s="228" t="s">
        <v>132</v>
      </c>
      <c r="C87" s="68"/>
      <c r="D87" s="166">
        <f>D82</f>
        <v>39293004</v>
      </c>
      <c r="E87" s="166">
        <f>E82</f>
        <v>20057424</v>
      </c>
      <c r="F87" s="166">
        <f t="shared" ref="F87:M87" si="27">F82</f>
        <v>17641262</v>
      </c>
      <c r="G87" s="166">
        <f t="shared" si="27"/>
        <v>0</v>
      </c>
      <c r="H87" s="166">
        <f t="shared" si="27"/>
        <v>2416162</v>
      </c>
      <c r="I87" s="166">
        <f t="shared" si="27"/>
        <v>16058959.25</v>
      </c>
      <c r="J87" s="166">
        <f t="shared" si="27"/>
        <v>13750823.6</v>
      </c>
      <c r="K87" s="166">
        <f t="shared" si="27"/>
        <v>0</v>
      </c>
      <c r="L87" s="166">
        <f t="shared" si="27"/>
        <v>2308135.65</v>
      </c>
      <c r="M87" s="166">
        <f t="shared" si="27"/>
        <v>-3998464.75</v>
      </c>
      <c r="N87" s="81">
        <f>(J87+K87+L87)/(F87+G87+H87)*100-100</f>
        <v>-19.935086130701535</v>
      </c>
      <c r="O87" s="175">
        <f>O80+O81+O82</f>
        <v>27389.867999999999</v>
      </c>
      <c r="P87" s="175"/>
      <c r="Q87" s="175"/>
      <c r="R87" s="176">
        <f>J87/F87*100</f>
        <v>77.946938263260307</v>
      </c>
      <c r="S87" s="175"/>
      <c r="T87" s="175"/>
      <c r="U87" s="177"/>
      <c r="V87" s="158"/>
      <c r="X87" s="159"/>
      <c r="Y87" s="159"/>
      <c r="Z87" s="159"/>
      <c r="AA87" s="89"/>
      <c r="AB87" s="89"/>
    </row>
    <row r="88" spans="1:28" s="182" customFormat="1" ht="39.75" customHeight="1" x14ac:dyDescent="0.25">
      <c r="A88" s="178" t="s">
        <v>133</v>
      </c>
      <c r="B88" s="179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80"/>
      <c r="O88" s="89"/>
      <c r="P88" s="89"/>
      <c r="Q88" s="89"/>
      <c r="R88" s="181"/>
      <c r="S88" s="89"/>
      <c r="T88" s="89"/>
    </row>
    <row r="89" spans="1:28" s="182" customFormat="1" ht="31.5" customHeight="1" x14ac:dyDescent="0.25">
      <c r="A89" s="73" t="s">
        <v>134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5"/>
      <c r="O89" s="89"/>
      <c r="P89" s="89"/>
      <c r="Q89" s="89"/>
      <c r="R89" s="181"/>
      <c r="S89" s="89"/>
      <c r="T89" s="89"/>
    </row>
    <row r="90" spans="1:28" s="187" customFormat="1" ht="18.75" customHeight="1" x14ac:dyDescent="0.25">
      <c r="A90" s="183" t="s">
        <v>135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5"/>
      <c r="O90" s="83"/>
      <c r="P90" s="83"/>
      <c r="Q90" s="83"/>
      <c r="R90" s="186"/>
      <c r="S90" s="83"/>
      <c r="T90" s="83"/>
    </row>
    <row r="91" spans="1:28" ht="18.75" customHeight="1" x14ac:dyDescent="0.25">
      <c r="A91" s="79" t="s">
        <v>136</v>
      </c>
      <c r="B91" s="106" t="s">
        <v>137</v>
      </c>
      <c r="C91" s="107" t="s">
        <v>27</v>
      </c>
      <c r="D91" s="166">
        <f>D92+D93+D94+D95+D96+D97</f>
        <v>40942900</v>
      </c>
      <c r="E91" s="166">
        <f>E92+E93+E94+E95+E96+E97</f>
        <v>19276714</v>
      </c>
      <c r="F91" s="166">
        <f t="shared" ref="F91:H91" si="28">F92+F93+F94+F95+F96+F97</f>
        <v>1130000</v>
      </c>
      <c r="G91" s="166">
        <f t="shared" si="28"/>
        <v>0</v>
      </c>
      <c r="H91" s="166">
        <f t="shared" si="28"/>
        <v>18146714</v>
      </c>
      <c r="I91" s="166">
        <f>I92+I93+I94+I95+I96+I97</f>
        <v>18729285.100000001</v>
      </c>
      <c r="J91" s="166">
        <f>J92+J93+J94+J95+J96+J97</f>
        <v>968720</v>
      </c>
      <c r="K91" s="166">
        <f>K92+K93+K94+K95+K96+K97</f>
        <v>0</v>
      </c>
      <c r="L91" s="166">
        <f>L92+L93+L94+L95+L96+L97</f>
        <v>17760565.100000001</v>
      </c>
      <c r="M91" s="166">
        <f t="shared" ref="M91" si="29">M92+M93+M94+M95+M96</f>
        <v>-547428.89999999898</v>
      </c>
      <c r="N91" s="81">
        <v>0</v>
      </c>
      <c r="R91" s="115"/>
    </row>
    <row r="92" spans="1:28" ht="50.25" hidden="1" customHeight="1" x14ac:dyDescent="0.25">
      <c r="A92" s="85" t="s">
        <v>138</v>
      </c>
      <c r="B92" s="32" t="s">
        <v>139</v>
      </c>
      <c r="C92" s="4" t="s">
        <v>27</v>
      </c>
      <c r="D92" s="29">
        <v>31195200</v>
      </c>
      <c r="E92" s="29">
        <f t="shared" ref="E92:E97" si="30">F92+G92+H92</f>
        <v>14508750</v>
      </c>
      <c r="F92" s="29">
        <v>0</v>
      </c>
      <c r="G92" s="29">
        <v>0</v>
      </c>
      <c r="H92" s="29">
        <v>14508750</v>
      </c>
      <c r="I92" s="29">
        <f t="shared" ref="I92:I97" si="31">J92+K92+L92</f>
        <v>14177266.630000001</v>
      </c>
      <c r="J92" s="29">
        <v>0</v>
      </c>
      <c r="K92" s="29">
        <v>0</v>
      </c>
      <c r="L92" s="29">
        <v>14177266.630000001</v>
      </c>
      <c r="M92" s="170">
        <f>I92-E92</f>
        <v>-331483.36999999918</v>
      </c>
      <c r="N92" s="87">
        <v>0</v>
      </c>
      <c r="O92" s="126">
        <v>1683.854</v>
      </c>
      <c r="P92" s="48" t="s">
        <v>30</v>
      </c>
      <c r="R92" s="115"/>
    </row>
    <row r="93" spans="1:28" ht="18.75" hidden="1" customHeight="1" x14ac:dyDescent="0.25">
      <c r="A93" s="85" t="s">
        <v>140</v>
      </c>
      <c r="B93" s="32" t="s">
        <v>141</v>
      </c>
      <c r="C93" s="4" t="s">
        <v>27</v>
      </c>
      <c r="D93" s="29">
        <v>1210380</v>
      </c>
      <c r="E93" s="29">
        <f t="shared" si="30"/>
        <v>453000</v>
      </c>
      <c r="F93" s="29">
        <v>0</v>
      </c>
      <c r="G93" s="29">
        <v>0</v>
      </c>
      <c r="H93" s="29">
        <v>453000</v>
      </c>
      <c r="I93" s="29">
        <f t="shared" si="31"/>
        <v>447850</v>
      </c>
      <c r="J93" s="29">
        <v>0</v>
      </c>
      <c r="K93" s="29">
        <v>0</v>
      </c>
      <c r="L93" s="29">
        <v>447850</v>
      </c>
      <c r="M93" s="170">
        <f>I93-E93</f>
        <v>-5150</v>
      </c>
      <c r="N93" s="87">
        <v>0</v>
      </c>
      <c r="R93" s="115"/>
    </row>
    <row r="94" spans="1:28" s="111" customFormat="1" ht="61.5" hidden="1" customHeight="1" x14ac:dyDescent="0.25">
      <c r="A94" s="85" t="s">
        <v>142</v>
      </c>
      <c r="B94" s="31" t="s">
        <v>143</v>
      </c>
      <c r="C94" s="4" t="s">
        <v>27</v>
      </c>
      <c r="D94" s="29">
        <v>1753320</v>
      </c>
      <c r="E94" s="29">
        <f t="shared" si="30"/>
        <v>630000</v>
      </c>
      <c r="F94" s="29">
        <v>630000</v>
      </c>
      <c r="G94" s="29">
        <v>0</v>
      </c>
      <c r="H94" s="29">
        <v>0</v>
      </c>
      <c r="I94" s="29">
        <f t="shared" si="31"/>
        <v>468720</v>
      </c>
      <c r="J94" s="29">
        <v>468720</v>
      </c>
      <c r="K94" s="29">
        <v>0</v>
      </c>
      <c r="L94" s="29">
        <v>0</v>
      </c>
      <c r="M94" s="170">
        <f>I94-E94</f>
        <v>-161280</v>
      </c>
      <c r="N94" s="87">
        <f>(I94/E94)*100-100</f>
        <v>-25.599999999999994</v>
      </c>
      <c r="O94" s="109"/>
      <c r="P94" s="109"/>
      <c r="Q94" s="109"/>
      <c r="R94" s="143"/>
      <c r="S94" s="109"/>
      <c r="T94" s="109"/>
    </row>
    <row r="95" spans="1:28" s="91" customFormat="1" ht="45.75" hidden="1" customHeight="1" x14ac:dyDescent="0.25">
      <c r="A95" s="85" t="s">
        <v>144</v>
      </c>
      <c r="B95" s="32" t="s">
        <v>145</v>
      </c>
      <c r="C95" s="4" t="s">
        <v>27</v>
      </c>
      <c r="D95" s="29">
        <v>5994000</v>
      </c>
      <c r="E95" s="29">
        <f t="shared" si="30"/>
        <v>3184964</v>
      </c>
      <c r="F95" s="29">
        <v>0</v>
      </c>
      <c r="G95" s="29">
        <v>0</v>
      </c>
      <c r="H95" s="29">
        <v>3184964</v>
      </c>
      <c r="I95" s="29">
        <f t="shared" si="31"/>
        <v>3135448.47</v>
      </c>
      <c r="J95" s="29">
        <v>0</v>
      </c>
      <c r="K95" s="29">
        <v>0</v>
      </c>
      <c r="L95" s="29">
        <v>3135448.47</v>
      </c>
      <c r="M95" s="170">
        <f>I95-E95</f>
        <v>-49515.529999999795</v>
      </c>
      <c r="N95" s="87">
        <f>(I95/E95)*100-100</f>
        <v>-1.5546652960598522</v>
      </c>
      <c r="O95" s="89"/>
      <c r="P95" s="89"/>
      <c r="Q95" s="89"/>
      <c r="R95" s="90"/>
      <c r="S95" s="89"/>
      <c r="T95" s="92"/>
      <c r="U95" s="89"/>
    </row>
    <row r="96" spans="1:28" s="111" customFormat="1" ht="57" hidden="1" customHeight="1" x14ac:dyDescent="0.25">
      <c r="A96" s="85" t="s">
        <v>146</v>
      </c>
      <c r="B96" s="31" t="s">
        <v>60</v>
      </c>
      <c r="C96" s="4" t="s">
        <v>27</v>
      </c>
      <c r="D96" s="29">
        <v>790000</v>
      </c>
      <c r="E96" s="29">
        <f t="shared" si="30"/>
        <v>500000</v>
      </c>
      <c r="F96" s="29">
        <v>500000</v>
      </c>
      <c r="G96" s="29">
        <v>0</v>
      </c>
      <c r="H96" s="29">
        <v>0</v>
      </c>
      <c r="I96" s="29">
        <f t="shared" si="31"/>
        <v>500000</v>
      </c>
      <c r="J96" s="29">
        <v>500000</v>
      </c>
      <c r="K96" s="29">
        <v>0</v>
      </c>
      <c r="L96" s="29">
        <v>0</v>
      </c>
      <c r="M96" s="170">
        <f t="shared" ref="M96:M97" si="32">I96-E96</f>
        <v>0</v>
      </c>
      <c r="N96" s="87">
        <f>(I96/E96)*100-100</f>
        <v>0</v>
      </c>
      <c r="O96" s="188">
        <v>330</v>
      </c>
      <c r="P96" s="109" t="s">
        <v>30</v>
      </c>
      <c r="Q96" s="109"/>
      <c r="R96" s="143"/>
      <c r="S96" s="109"/>
      <c r="T96" s="172"/>
      <c r="U96" s="109"/>
    </row>
    <row r="97" spans="1:31" s="91" customFormat="1" ht="68.25" hidden="1" customHeight="1" x14ac:dyDescent="0.25">
      <c r="A97" s="85" t="s">
        <v>147</v>
      </c>
      <c r="B97" s="33" t="s">
        <v>148</v>
      </c>
      <c r="C97" s="4" t="s">
        <v>27</v>
      </c>
      <c r="D97" s="29">
        <v>0</v>
      </c>
      <c r="E97" s="29">
        <f t="shared" si="30"/>
        <v>0</v>
      </c>
      <c r="F97" s="29">
        <v>0</v>
      </c>
      <c r="G97" s="29">
        <v>0</v>
      </c>
      <c r="H97" s="29">
        <v>0</v>
      </c>
      <c r="I97" s="29">
        <f t="shared" si="31"/>
        <v>0</v>
      </c>
      <c r="J97" s="29">
        <v>0</v>
      </c>
      <c r="K97" s="29">
        <v>0</v>
      </c>
      <c r="L97" s="29">
        <v>0</v>
      </c>
      <c r="M97" s="170">
        <f t="shared" si="32"/>
        <v>0</v>
      </c>
      <c r="N97" s="87" t="e">
        <f>(I97/E97)*100-100</f>
        <v>#DIV/0!</v>
      </c>
      <c r="O97" s="103">
        <v>330</v>
      </c>
      <c r="P97" s="89" t="s">
        <v>30</v>
      </c>
      <c r="Q97" s="89"/>
      <c r="R97" s="90"/>
      <c r="S97" s="89"/>
      <c r="T97" s="92"/>
      <c r="U97" s="89"/>
    </row>
    <row r="98" spans="1:31" s="187" customFormat="1" ht="23.25" customHeight="1" x14ac:dyDescent="0.25">
      <c r="A98" s="112"/>
      <c r="B98" s="147" t="s">
        <v>149</v>
      </c>
      <c r="C98" s="148"/>
      <c r="D98" s="166">
        <f>D92+D93+D94+D95+D96+D97</f>
        <v>40942900</v>
      </c>
      <c r="E98" s="166">
        <f>F98+G98+H98</f>
        <v>19276714</v>
      </c>
      <c r="F98" s="166">
        <f>F92+F93+F94+F95+F96+F97</f>
        <v>1130000</v>
      </c>
      <c r="G98" s="166">
        <f t="shared" ref="G98:L98" si="33">G92+G93+G94+G95+G96+G97</f>
        <v>0</v>
      </c>
      <c r="H98" s="166">
        <f t="shared" si="33"/>
        <v>18146714</v>
      </c>
      <c r="I98" s="166">
        <f t="shared" si="33"/>
        <v>18729285.100000001</v>
      </c>
      <c r="J98" s="166">
        <f t="shared" si="33"/>
        <v>968720</v>
      </c>
      <c r="K98" s="166">
        <f t="shared" si="33"/>
        <v>0</v>
      </c>
      <c r="L98" s="166">
        <f t="shared" si="33"/>
        <v>17760565.100000001</v>
      </c>
      <c r="M98" s="80">
        <f>(J98+K98+L98)-(F98+G98+H98)</f>
        <v>-547428.89999999851</v>
      </c>
      <c r="N98" s="81">
        <f>(J98+K98+L98)/(F98+G98+H98)*100-100</f>
        <v>-2.8398455255392463</v>
      </c>
      <c r="O98" s="166">
        <f>O94+O96</f>
        <v>330</v>
      </c>
      <c r="P98" s="166" t="e">
        <f>P94+P96</f>
        <v>#VALUE!</v>
      </c>
      <c r="Q98" s="189"/>
      <c r="R98" s="190">
        <f>J98/F98*100</f>
        <v>85.727433628318579</v>
      </c>
      <c r="S98" s="83"/>
      <c r="T98" s="109"/>
    </row>
    <row r="99" spans="1:31" s="84" customFormat="1" ht="20.25" customHeight="1" x14ac:dyDescent="0.25">
      <c r="A99" s="178" t="s">
        <v>150</v>
      </c>
      <c r="B99" s="179"/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80"/>
      <c r="O99" s="83"/>
      <c r="P99" s="83"/>
      <c r="Q99" s="83"/>
      <c r="R99" s="165"/>
      <c r="S99" s="149"/>
      <c r="T99" s="142"/>
    </row>
    <row r="100" spans="1:31" s="84" customFormat="1" ht="20.25" customHeight="1" x14ac:dyDescent="0.25">
      <c r="A100" s="191" t="s">
        <v>151</v>
      </c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3"/>
      <c r="O100" s="83"/>
      <c r="P100" s="83"/>
      <c r="Q100" s="83"/>
      <c r="R100" s="165"/>
      <c r="S100" s="149"/>
      <c r="T100" s="142"/>
    </row>
    <row r="101" spans="1:31" s="200" customFormat="1" ht="38.25" customHeight="1" x14ac:dyDescent="0.3">
      <c r="A101" s="194" t="s">
        <v>152</v>
      </c>
      <c r="B101" s="195"/>
      <c r="C101" s="195"/>
      <c r="D101" s="195"/>
      <c r="E101" s="195"/>
      <c r="F101" s="195"/>
      <c r="G101" s="195"/>
      <c r="H101" s="195"/>
      <c r="I101" s="195"/>
      <c r="J101" s="195"/>
      <c r="K101" s="195"/>
      <c r="L101" s="195"/>
      <c r="M101" s="195"/>
      <c r="N101" s="196"/>
      <c r="O101" s="197"/>
      <c r="P101" s="197"/>
      <c r="Q101" s="197"/>
      <c r="R101" s="198"/>
      <c r="S101" s="197"/>
      <c r="T101" s="199"/>
    </row>
    <row r="102" spans="1:31" ht="48" customHeight="1" x14ac:dyDescent="0.25">
      <c r="A102" s="79" t="s">
        <v>153</v>
      </c>
      <c r="B102" s="106" t="s">
        <v>154</v>
      </c>
      <c r="C102" s="107" t="s">
        <v>27</v>
      </c>
      <c r="D102" s="166">
        <f>D103+D104</f>
        <v>51859400</v>
      </c>
      <c r="E102" s="166">
        <f t="shared" ref="E102:M102" si="34">E103+E104</f>
        <v>30149633</v>
      </c>
      <c r="F102" s="166">
        <f t="shared" si="34"/>
        <v>0</v>
      </c>
      <c r="G102" s="166">
        <f t="shared" si="34"/>
        <v>0</v>
      </c>
      <c r="H102" s="166">
        <f t="shared" si="34"/>
        <v>30149633</v>
      </c>
      <c r="I102" s="166">
        <f t="shared" si="34"/>
        <v>29596107.489999998</v>
      </c>
      <c r="J102" s="166">
        <f t="shared" si="34"/>
        <v>0</v>
      </c>
      <c r="K102" s="166">
        <f t="shared" si="34"/>
        <v>0</v>
      </c>
      <c r="L102" s="166">
        <f t="shared" si="34"/>
        <v>29596107.489999998</v>
      </c>
      <c r="M102" s="166">
        <f t="shared" si="34"/>
        <v>-553525.51000000013</v>
      </c>
      <c r="N102" s="81">
        <f t="shared" ref="N102:N110" si="35">(J102+K102+L102)/(F102+G102+H102)*100-100</f>
        <v>-1.8359278535828309</v>
      </c>
      <c r="R102" s="115"/>
      <c r="AE102" s="50" t="s">
        <v>155</v>
      </c>
    </row>
    <row r="103" spans="1:31" ht="31.5" hidden="1" x14ac:dyDescent="0.25">
      <c r="A103" s="85" t="s">
        <v>156</v>
      </c>
      <c r="B103" s="3" t="s">
        <v>157</v>
      </c>
      <c r="C103" s="4" t="s">
        <v>27</v>
      </c>
      <c r="D103" s="201">
        <v>51249500</v>
      </c>
      <c r="E103" s="201">
        <f>F103+G103+H103</f>
        <v>29841033</v>
      </c>
      <c r="F103" s="201">
        <v>0</v>
      </c>
      <c r="G103" s="201">
        <v>0</v>
      </c>
      <c r="H103" s="34">
        <v>29841033</v>
      </c>
      <c r="I103" s="201">
        <f>J103+K103+L103</f>
        <v>29295495.84</v>
      </c>
      <c r="J103" s="201">
        <v>0</v>
      </c>
      <c r="K103" s="201">
        <v>0</v>
      </c>
      <c r="L103" s="201">
        <v>29295495.84</v>
      </c>
      <c r="M103" s="86">
        <f t="shared" ref="M103:M110" si="36">(J103+K103+L103)-(F103+G103+H103)</f>
        <v>-545537.16000000015</v>
      </c>
      <c r="N103" s="87">
        <f t="shared" si="35"/>
        <v>-1.828144354118038</v>
      </c>
      <c r="R103" s="115"/>
    </row>
    <row r="104" spans="1:31" ht="31.5" hidden="1" x14ac:dyDescent="0.25">
      <c r="A104" s="85" t="s">
        <v>158</v>
      </c>
      <c r="B104" s="3" t="s">
        <v>159</v>
      </c>
      <c r="C104" s="4" t="s">
        <v>27</v>
      </c>
      <c r="D104" s="201">
        <v>609900</v>
      </c>
      <c r="E104" s="201">
        <f>F104+G104+H104</f>
        <v>308600</v>
      </c>
      <c r="F104" s="201">
        <v>0</v>
      </c>
      <c r="G104" s="201">
        <v>0</v>
      </c>
      <c r="H104" s="34">
        <v>308600</v>
      </c>
      <c r="I104" s="201">
        <f>J104+K104+L104</f>
        <v>300611.65000000002</v>
      </c>
      <c r="J104" s="201">
        <v>0</v>
      </c>
      <c r="K104" s="201">
        <v>0</v>
      </c>
      <c r="L104" s="201">
        <v>300611.65000000002</v>
      </c>
      <c r="M104" s="86">
        <f t="shared" si="36"/>
        <v>-7988.3499999999767</v>
      </c>
      <c r="N104" s="87">
        <f t="shared" si="35"/>
        <v>-2.5885774465327245</v>
      </c>
      <c r="R104" s="115"/>
    </row>
    <row r="105" spans="1:31" ht="41.25" customHeight="1" x14ac:dyDescent="0.25">
      <c r="A105" s="79" t="s">
        <v>160</v>
      </c>
      <c r="B105" s="106" t="s">
        <v>161</v>
      </c>
      <c r="C105" s="107" t="s">
        <v>27</v>
      </c>
      <c r="D105" s="166">
        <f>D106</f>
        <v>61674000</v>
      </c>
      <c r="E105" s="166">
        <f>E106</f>
        <v>35720958</v>
      </c>
      <c r="F105" s="166">
        <f t="shared" ref="F105:L105" si="37">F106</f>
        <v>0</v>
      </c>
      <c r="G105" s="166">
        <f t="shared" si="37"/>
        <v>0</v>
      </c>
      <c r="H105" s="166">
        <f t="shared" si="37"/>
        <v>35720958</v>
      </c>
      <c r="I105" s="166">
        <f t="shared" si="37"/>
        <v>34046892.68</v>
      </c>
      <c r="J105" s="166">
        <f t="shared" si="37"/>
        <v>0</v>
      </c>
      <c r="K105" s="166">
        <f t="shared" si="37"/>
        <v>0</v>
      </c>
      <c r="L105" s="166">
        <f t="shared" si="37"/>
        <v>34046892.68</v>
      </c>
      <c r="M105" s="80">
        <f t="shared" si="36"/>
        <v>-1674065.3200000003</v>
      </c>
      <c r="N105" s="81">
        <f t="shared" si="35"/>
        <v>-4.6865073439519733</v>
      </c>
      <c r="R105" s="115"/>
    </row>
    <row r="106" spans="1:31" ht="43.5" hidden="1" customHeight="1" x14ac:dyDescent="0.25">
      <c r="A106" s="85" t="s">
        <v>162</v>
      </c>
      <c r="B106" s="3" t="s">
        <v>163</v>
      </c>
      <c r="C106" s="4" t="s">
        <v>27</v>
      </c>
      <c r="D106" s="201">
        <v>61674000</v>
      </c>
      <c r="E106" s="201">
        <f>F106+G106+H106</f>
        <v>35720958</v>
      </c>
      <c r="F106" s="201">
        <v>0</v>
      </c>
      <c r="G106" s="201">
        <v>0</v>
      </c>
      <c r="H106" s="34">
        <v>35720958</v>
      </c>
      <c r="I106" s="201">
        <f>J106+K106+L106</f>
        <v>34046892.68</v>
      </c>
      <c r="J106" s="201">
        <v>0</v>
      </c>
      <c r="K106" s="201">
        <v>0</v>
      </c>
      <c r="L106" s="201">
        <v>34046892.68</v>
      </c>
      <c r="M106" s="86">
        <f t="shared" si="36"/>
        <v>-1674065.3200000003</v>
      </c>
      <c r="N106" s="87">
        <f t="shared" si="35"/>
        <v>-4.6865073439519733</v>
      </c>
      <c r="R106" s="115"/>
    </row>
    <row r="107" spans="1:31" ht="41.25" hidden="1" customHeight="1" x14ac:dyDescent="0.25">
      <c r="A107" s="79"/>
      <c r="B107" s="106"/>
      <c r="C107" s="107"/>
      <c r="D107" s="166"/>
      <c r="E107" s="166"/>
      <c r="F107" s="166"/>
      <c r="G107" s="166"/>
      <c r="H107" s="166"/>
      <c r="I107" s="166"/>
      <c r="J107" s="166"/>
      <c r="K107" s="166"/>
      <c r="L107" s="166"/>
      <c r="M107" s="80"/>
      <c r="N107" s="81"/>
      <c r="R107" s="115"/>
    </row>
    <row r="108" spans="1:31" ht="27" hidden="1" customHeight="1" x14ac:dyDescent="0.25">
      <c r="A108" s="85"/>
      <c r="B108" s="3"/>
      <c r="C108" s="4"/>
      <c r="D108" s="201"/>
      <c r="E108" s="201"/>
      <c r="F108" s="201"/>
      <c r="G108" s="201"/>
      <c r="H108" s="34"/>
      <c r="I108" s="201"/>
      <c r="J108" s="201"/>
      <c r="K108" s="201"/>
      <c r="L108" s="201"/>
      <c r="M108" s="86"/>
      <c r="N108" s="87"/>
      <c r="R108" s="115"/>
    </row>
    <row r="109" spans="1:31" ht="30.75" customHeight="1" x14ac:dyDescent="0.25">
      <c r="A109" s="202" t="s">
        <v>164</v>
      </c>
      <c r="B109" s="202"/>
      <c r="C109" s="174"/>
      <c r="D109" s="166">
        <f>D102+D105+D107</f>
        <v>113533400</v>
      </c>
      <c r="E109" s="166">
        <f>E102+E105+E107</f>
        <v>65870591</v>
      </c>
      <c r="F109" s="166">
        <f t="shared" ref="F109:L109" si="38">F102+F105+F107</f>
        <v>0</v>
      </c>
      <c r="G109" s="166">
        <f t="shared" si="38"/>
        <v>0</v>
      </c>
      <c r="H109" s="166">
        <f t="shared" si="38"/>
        <v>65870591</v>
      </c>
      <c r="I109" s="166">
        <f t="shared" si="38"/>
        <v>63643000.170000002</v>
      </c>
      <c r="J109" s="166">
        <f t="shared" si="38"/>
        <v>0</v>
      </c>
      <c r="K109" s="166">
        <f t="shared" si="38"/>
        <v>0</v>
      </c>
      <c r="L109" s="166">
        <f t="shared" si="38"/>
        <v>63643000.170000002</v>
      </c>
      <c r="M109" s="80">
        <f t="shared" si="36"/>
        <v>-2227590.8299999982</v>
      </c>
      <c r="N109" s="81">
        <f t="shared" si="35"/>
        <v>-3.3817683979790019</v>
      </c>
      <c r="O109" s="203" t="e">
        <f>O99-R15-O33-O34-O35-O36-O41-O42-O43-O44-O48-#REF!-#REF!</f>
        <v>#REF!</v>
      </c>
      <c r="P109" s="203" t="e">
        <f>P99-S15-P33-P34-P35-P36-P41-P42-P43-P44-P48-#REF!-#REF!</f>
        <v>#REF!</v>
      </c>
      <c r="Q109" s="203"/>
      <c r="R109" s="204">
        <f>[1]Бюджет!$I$49-I110</f>
        <v>-95544775.979999781</v>
      </c>
      <c r="V109" s="205"/>
    </row>
    <row r="110" spans="1:31" ht="18" customHeight="1" x14ac:dyDescent="0.25">
      <c r="A110" s="202" t="s">
        <v>165</v>
      </c>
      <c r="B110" s="202"/>
      <c r="C110" s="174"/>
      <c r="D110" s="166">
        <f>D70+D78+D87+D98+D109</f>
        <v>3451787873</v>
      </c>
      <c r="E110" s="166">
        <f>E70+E78+E87+E98+E109</f>
        <v>1866487381</v>
      </c>
      <c r="F110" s="166">
        <f t="shared" ref="F110:L110" si="39">F70+F78+F87+F98+F109</f>
        <v>1400237954</v>
      </c>
      <c r="G110" s="166">
        <f t="shared" si="39"/>
        <v>131672000</v>
      </c>
      <c r="H110" s="166">
        <f t="shared" si="39"/>
        <v>334577427</v>
      </c>
      <c r="I110" s="166">
        <f t="shared" si="39"/>
        <v>1796247439.2099998</v>
      </c>
      <c r="J110" s="166">
        <f t="shared" si="39"/>
        <v>1377236277.5599997</v>
      </c>
      <c r="K110" s="166">
        <f t="shared" si="39"/>
        <v>96812965.980000004</v>
      </c>
      <c r="L110" s="166">
        <f t="shared" si="39"/>
        <v>322198195.67000002</v>
      </c>
      <c r="M110" s="80">
        <f t="shared" si="36"/>
        <v>-70239941.7900002</v>
      </c>
      <c r="N110" s="81">
        <f t="shared" si="35"/>
        <v>-3.7632154658537331</v>
      </c>
      <c r="O110" s="206" t="e">
        <f>#REF!+O76+O87+#REF!+O109</f>
        <v>#REF!</v>
      </c>
      <c r="R110" s="115"/>
      <c r="S110" s="145"/>
      <c r="T110" s="206"/>
      <c r="V110" s="206"/>
    </row>
    <row r="111" spans="1:31" ht="27" customHeight="1" x14ac:dyDescent="0.25">
      <c r="A111" s="207" t="s">
        <v>166</v>
      </c>
      <c r="B111" s="207"/>
      <c r="C111" s="207"/>
      <c r="D111" s="207"/>
      <c r="E111" s="207"/>
      <c r="F111" s="207"/>
      <c r="G111" s="207"/>
      <c r="H111" s="207"/>
      <c r="I111" s="207"/>
      <c r="J111" s="207"/>
      <c r="K111" s="207"/>
      <c r="L111" s="207"/>
      <c r="M111" s="207"/>
      <c r="N111" s="207"/>
      <c r="O111" s="208"/>
      <c r="P111" s="209"/>
      <c r="Q111" s="209"/>
      <c r="R111" s="210"/>
      <c r="S111" s="209"/>
      <c r="T111" s="203"/>
      <c r="U111" s="211"/>
      <c r="V111" s="211"/>
      <c r="W111" s="212"/>
    </row>
    <row r="112" spans="1:31" ht="35.25" customHeight="1" x14ac:dyDescent="0.3">
      <c r="A112" s="213"/>
      <c r="B112" s="214" t="s">
        <v>169</v>
      </c>
      <c r="C112" s="214"/>
      <c r="D112" s="214"/>
      <c r="E112" s="200"/>
      <c r="F112" s="215"/>
      <c r="G112" s="216"/>
      <c r="H112" s="217" t="s">
        <v>170</v>
      </c>
      <c r="I112" s="217"/>
      <c r="J112" s="217"/>
      <c r="K112" s="218"/>
      <c r="L112" s="218"/>
      <c r="M112" s="218"/>
      <c r="N112" s="219"/>
      <c r="O112" s="220"/>
      <c r="P112" s="209"/>
      <c r="Q112" s="209"/>
      <c r="R112" s="209">
        <f>R109+K15</f>
        <v>1268190.0000002235</v>
      </c>
      <c r="S112" s="209"/>
      <c r="T112" s="203"/>
      <c r="U112" s="211"/>
      <c r="V112" s="211"/>
      <c r="W112" s="212"/>
    </row>
    <row r="113" spans="1:23" ht="31.5" customHeight="1" x14ac:dyDescent="0.25">
      <c r="A113" s="221"/>
      <c r="B113" s="222" t="s">
        <v>167</v>
      </c>
      <c r="C113" s="220"/>
      <c r="D113" s="220"/>
      <c r="E113" s="220"/>
      <c r="F113" s="223"/>
      <c r="G113" s="224"/>
      <c r="H113" s="220" t="s">
        <v>168</v>
      </c>
      <c r="I113" s="220"/>
      <c r="J113" s="220"/>
      <c r="K113" s="220"/>
      <c r="L113" s="220"/>
      <c r="M113" s="220"/>
      <c r="N113" s="225"/>
      <c r="O113" s="203" t="e">
        <f t="shared" ref="O113:P113" si="40">3199800134-O109</f>
        <v>#REF!</v>
      </c>
      <c r="P113" s="203" t="e">
        <f t="shared" si="40"/>
        <v>#REF!</v>
      </c>
      <c r="Q113" s="203"/>
      <c r="R113" s="209"/>
      <c r="S113" s="209"/>
      <c r="T113" s="209"/>
      <c r="U113" s="211"/>
      <c r="V113" s="211"/>
      <c r="W113" s="212"/>
    </row>
    <row r="114" spans="1:23" ht="41.25" customHeight="1" x14ac:dyDescent="0.25">
      <c r="A114" s="221"/>
      <c r="E114" s="220"/>
      <c r="F114" s="35"/>
      <c r="G114" s="220"/>
      <c r="H114" s="220"/>
      <c r="I114" s="220"/>
      <c r="J114" s="220"/>
      <c r="K114" s="220"/>
      <c r="L114" s="220"/>
      <c r="M114" s="220"/>
      <c r="N114" s="225"/>
      <c r="O114" s="220"/>
      <c r="P114" s="209"/>
      <c r="Q114" s="209"/>
      <c r="R114" s="209"/>
      <c r="S114" s="209"/>
      <c r="T114" s="209"/>
      <c r="U114" s="211"/>
      <c r="V114" s="211"/>
      <c r="W114" s="212"/>
    </row>
    <row r="115" spans="1:23" x14ac:dyDescent="0.25">
      <c r="A115" s="221"/>
      <c r="B115" s="226" t="s">
        <v>173</v>
      </c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5"/>
    </row>
    <row r="117" spans="1:23" x14ac:dyDescent="0.25">
      <c r="E117" s="203"/>
      <c r="F117" s="203"/>
      <c r="G117" s="203"/>
      <c r="H117" s="203"/>
      <c r="I117" s="203"/>
      <c r="J117" s="203"/>
      <c r="K117" s="203"/>
      <c r="L117" s="203"/>
      <c r="M117" s="203"/>
    </row>
    <row r="118" spans="1:23" x14ac:dyDescent="0.25">
      <c r="E118" s="206"/>
      <c r="F118" s="206"/>
      <c r="G118" s="206"/>
      <c r="H118" s="206"/>
      <c r="I118" s="206"/>
      <c r="J118" s="206"/>
      <c r="K118" s="206"/>
      <c r="L118" s="206"/>
    </row>
    <row r="119" spans="1:23" x14ac:dyDescent="0.25">
      <c r="D119" s="203"/>
      <c r="E119" s="203"/>
      <c r="F119" s="206"/>
      <c r="H119" s="227"/>
      <c r="I119" s="227"/>
    </row>
    <row r="120" spans="1:23" x14ac:dyDescent="0.25">
      <c r="G120" s="206"/>
      <c r="H120" s="203"/>
      <c r="I120" s="206"/>
    </row>
    <row r="121" spans="1:23" x14ac:dyDescent="0.25"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</row>
    <row r="122" spans="1:23" x14ac:dyDescent="0.25">
      <c r="H122" s="203"/>
    </row>
    <row r="123" spans="1:23" x14ac:dyDescent="0.25">
      <c r="D123" s="203"/>
      <c r="E123" s="203"/>
      <c r="I123" s="203"/>
    </row>
    <row r="124" spans="1:23" x14ac:dyDescent="0.25">
      <c r="E124" s="206"/>
      <c r="F124" s="206"/>
      <c r="G124" s="206"/>
      <c r="H124" s="206"/>
      <c r="I124" s="206"/>
      <c r="J124" s="206"/>
    </row>
    <row r="128" spans="1:23" x14ac:dyDescent="0.25">
      <c r="E128" s="203"/>
    </row>
  </sheetData>
  <mergeCells count="47">
    <mergeCell ref="A109:B109"/>
    <mergeCell ref="A110:B110"/>
    <mergeCell ref="A111:N111"/>
    <mergeCell ref="F112:G112"/>
    <mergeCell ref="F113:G113"/>
    <mergeCell ref="H119:I119"/>
    <mergeCell ref="A88:N88"/>
    <mergeCell ref="A89:N89"/>
    <mergeCell ref="A90:N90"/>
    <mergeCell ref="A99:N99"/>
    <mergeCell ref="A100:N100"/>
    <mergeCell ref="A101:N101"/>
    <mergeCell ref="A71:N71"/>
    <mergeCell ref="A72:N72"/>
    <mergeCell ref="A73:N73"/>
    <mergeCell ref="A79:N79"/>
    <mergeCell ref="A80:N80"/>
    <mergeCell ref="A81:N81"/>
    <mergeCell ref="R48:S48"/>
    <mergeCell ref="A49:A56"/>
    <mergeCell ref="C49:C56"/>
    <mergeCell ref="A60:A67"/>
    <mergeCell ref="C60:C67"/>
    <mergeCell ref="R67:S67"/>
    <mergeCell ref="R30:S30"/>
    <mergeCell ref="A33:A39"/>
    <mergeCell ref="C33:C36"/>
    <mergeCell ref="C37:C39"/>
    <mergeCell ref="A41:A47"/>
    <mergeCell ref="C41:C44"/>
    <mergeCell ref="C45:C47"/>
    <mergeCell ref="E7:H7"/>
    <mergeCell ref="I7:L7"/>
    <mergeCell ref="A10:N10"/>
    <mergeCell ref="A11:N11"/>
    <mergeCell ref="A12:N12"/>
    <mergeCell ref="A13:N13"/>
    <mergeCell ref="M1:N1"/>
    <mergeCell ref="M2:N2"/>
    <mergeCell ref="A4:N4"/>
    <mergeCell ref="A5:N5"/>
    <mergeCell ref="A6:A8"/>
    <mergeCell ref="B6:B8"/>
    <mergeCell ref="C6:C8"/>
    <mergeCell ref="D6:D8"/>
    <mergeCell ref="E6:L6"/>
    <mergeCell ref="M6:N7"/>
  </mergeCells>
  <pageMargins left="0.23622047244094491" right="0.23622047244094491" top="0" bottom="0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 Финанс по меропр. </vt:lpstr>
      <vt:lpstr>Лист1</vt:lpstr>
      <vt:lpstr>Лист2</vt:lpstr>
      <vt:lpstr>Лист3</vt:lpstr>
      <vt:lpstr>'Таблица 2 Финанс по меропр.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2017-07-05T06:06:23Z</dcterms:modified>
</cp:coreProperties>
</file>