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.06" sheetId="4" r:id="rId1"/>
    <sheet name="Лист1" sheetId="1" r:id="rId2"/>
    <sheet name="Лист2" sheetId="2" r:id="rId3"/>
    <sheet name="Лист3" sheetId="3" r:id="rId4"/>
  </sheets>
  <definedNames>
    <definedName name="_xlnm.Print_Area" localSheetId="0">'01.06'!$A$1:$Q$84</definedName>
  </definedNames>
  <calcPr calcId="145621"/>
</workbook>
</file>

<file path=xl/calcChain.xml><?xml version="1.0" encoding="utf-8"?>
<calcChain xmlns="http://schemas.openxmlformats.org/spreadsheetml/2006/main">
  <c r="L90" i="4" l="1"/>
  <c r="I90" i="4"/>
  <c r="H90" i="4"/>
  <c r="Q82" i="4"/>
  <c r="J82" i="4"/>
  <c r="F82" i="4"/>
  <c r="N82" i="4" s="1"/>
  <c r="M81" i="4"/>
  <c r="L81" i="4"/>
  <c r="K81" i="4"/>
  <c r="J81" i="4"/>
  <c r="I81" i="4"/>
  <c r="H81" i="4"/>
  <c r="G81" i="4"/>
  <c r="E81" i="4"/>
  <c r="Q80" i="4"/>
  <c r="J80" i="4"/>
  <c r="I80" i="4"/>
  <c r="F80" i="4"/>
  <c r="N80" i="4" s="1"/>
  <c r="E80" i="4"/>
  <c r="E78" i="4" s="1"/>
  <c r="Q79" i="4"/>
  <c r="J79" i="4"/>
  <c r="F79" i="4"/>
  <c r="F78" i="4" s="1"/>
  <c r="M78" i="4"/>
  <c r="L78" i="4"/>
  <c r="L83" i="4" s="1"/>
  <c r="K78" i="4"/>
  <c r="K83" i="4" s="1"/>
  <c r="I78" i="4"/>
  <c r="H78" i="4"/>
  <c r="G78" i="4"/>
  <c r="O77" i="4"/>
  <c r="J77" i="4"/>
  <c r="F77" i="4"/>
  <c r="J76" i="4"/>
  <c r="G76" i="4"/>
  <c r="G71" i="4" s="1"/>
  <c r="Q75" i="4"/>
  <c r="J75" i="4"/>
  <c r="F75" i="4"/>
  <c r="O74" i="4"/>
  <c r="J74" i="4"/>
  <c r="F74" i="4"/>
  <c r="Q73" i="4"/>
  <c r="J73" i="4"/>
  <c r="F73" i="4"/>
  <c r="Q72" i="4"/>
  <c r="J72" i="4"/>
  <c r="F72" i="4"/>
  <c r="M71" i="4"/>
  <c r="L71" i="4"/>
  <c r="K71" i="4"/>
  <c r="I71" i="4"/>
  <c r="H71" i="4"/>
  <c r="E71" i="4"/>
  <c r="O70" i="4"/>
  <c r="J70" i="4"/>
  <c r="F70" i="4"/>
  <c r="Q69" i="4"/>
  <c r="J69" i="4"/>
  <c r="F69" i="4"/>
  <c r="O68" i="4"/>
  <c r="J68" i="4"/>
  <c r="F68" i="4"/>
  <c r="Q67" i="4"/>
  <c r="J67" i="4"/>
  <c r="F67" i="4"/>
  <c r="M66" i="4"/>
  <c r="L66" i="4"/>
  <c r="K66" i="4"/>
  <c r="I66" i="4"/>
  <c r="H66" i="4"/>
  <c r="G66" i="4"/>
  <c r="E66" i="4"/>
  <c r="O65" i="4"/>
  <c r="J65" i="4"/>
  <c r="F65" i="4"/>
  <c r="Q64" i="4"/>
  <c r="J64" i="4"/>
  <c r="F64" i="4"/>
  <c r="O63" i="4"/>
  <c r="J63" i="4"/>
  <c r="F63" i="4"/>
  <c r="M62" i="4"/>
  <c r="L62" i="4"/>
  <c r="K62" i="4"/>
  <c r="I62" i="4"/>
  <c r="H62" i="4"/>
  <c r="G62" i="4"/>
  <c r="E62" i="4"/>
  <c r="Q60" i="4"/>
  <c r="J60" i="4"/>
  <c r="N60" i="4" s="1"/>
  <c r="F60" i="4"/>
  <c r="Q59" i="4"/>
  <c r="J59" i="4"/>
  <c r="F59" i="4"/>
  <c r="Q58" i="4"/>
  <c r="J58" i="4"/>
  <c r="N58" i="4" s="1"/>
  <c r="F58" i="4"/>
  <c r="Q57" i="4"/>
  <c r="J57" i="4"/>
  <c r="F57" i="4"/>
  <c r="Q56" i="4"/>
  <c r="J56" i="4"/>
  <c r="N56" i="4" s="1"/>
  <c r="F56" i="4"/>
  <c r="Q55" i="4"/>
  <c r="J55" i="4"/>
  <c r="F55" i="4"/>
  <c r="Q54" i="4"/>
  <c r="J54" i="4"/>
  <c r="N54" i="4" s="1"/>
  <c r="F54" i="4"/>
  <c r="Q53" i="4"/>
  <c r="J53" i="4"/>
  <c r="F53" i="4"/>
  <c r="Q52" i="4"/>
  <c r="L52" i="4"/>
  <c r="K52" i="4"/>
  <c r="F52" i="4"/>
  <c r="Q51" i="4"/>
  <c r="J51" i="4"/>
  <c r="N51" i="4" s="1"/>
  <c r="F51" i="4"/>
  <c r="J50" i="4"/>
  <c r="F50" i="4"/>
  <c r="Q49" i="4"/>
  <c r="J49" i="4"/>
  <c r="F49" i="4"/>
  <c r="Q48" i="4"/>
  <c r="J48" i="4"/>
  <c r="N48" i="4" s="1"/>
  <c r="F48" i="4"/>
  <c r="Q47" i="4"/>
  <c r="J47" i="4"/>
  <c r="F47" i="4"/>
  <c r="Q46" i="4"/>
  <c r="J46" i="4"/>
  <c r="N46" i="4" s="1"/>
  <c r="F46" i="4"/>
  <c r="Q45" i="4"/>
  <c r="J45" i="4"/>
  <c r="F45" i="4"/>
  <c r="F41" i="4" s="1"/>
  <c r="Q44" i="4"/>
  <c r="J44" i="4"/>
  <c r="N44" i="4" s="1"/>
  <c r="F44" i="4"/>
  <c r="Q43" i="4"/>
  <c r="J43" i="4"/>
  <c r="F43" i="4"/>
  <c r="Q42" i="4"/>
  <c r="J42" i="4"/>
  <c r="N42" i="4" s="1"/>
  <c r="F42" i="4"/>
  <c r="Q41" i="4"/>
  <c r="M41" i="4"/>
  <c r="L41" i="4"/>
  <c r="K41" i="4"/>
  <c r="I41" i="4"/>
  <c r="H41" i="4"/>
  <c r="G41" i="4"/>
  <c r="Q40" i="4"/>
  <c r="J40" i="4"/>
  <c r="F40" i="4"/>
  <c r="Q39" i="4"/>
  <c r="J39" i="4"/>
  <c r="F39" i="4"/>
  <c r="N39" i="4" s="1"/>
  <c r="Q38" i="4"/>
  <c r="J38" i="4"/>
  <c r="F38" i="4"/>
  <c r="Q37" i="4"/>
  <c r="J37" i="4"/>
  <c r="F37" i="4"/>
  <c r="N37" i="4" s="1"/>
  <c r="Q36" i="4"/>
  <c r="J36" i="4"/>
  <c r="F36" i="4"/>
  <c r="Q35" i="4"/>
  <c r="J35" i="4"/>
  <c r="F35" i="4"/>
  <c r="N35" i="4" s="1"/>
  <c r="Q34" i="4"/>
  <c r="J34" i="4"/>
  <c r="F34" i="4"/>
  <c r="M33" i="4"/>
  <c r="Q33" i="4" s="1"/>
  <c r="L33" i="4"/>
  <c r="K33" i="4"/>
  <c r="I33" i="4"/>
  <c r="H33" i="4"/>
  <c r="G33" i="4"/>
  <c r="F32" i="4"/>
  <c r="N32" i="4" s="1"/>
  <c r="F31" i="4"/>
  <c r="N31" i="4" s="1"/>
  <c r="F30" i="4"/>
  <c r="N30" i="4" s="1"/>
  <c r="O29" i="4"/>
  <c r="N29" i="4"/>
  <c r="F29" i="4"/>
  <c r="O28" i="4"/>
  <c r="F28" i="4"/>
  <c r="N28" i="4" s="1"/>
  <c r="O27" i="4"/>
  <c r="F27" i="4"/>
  <c r="N27" i="4" s="1"/>
  <c r="O26" i="4"/>
  <c r="F26" i="4"/>
  <c r="N26" i="4" s="1"/>
  <c r="M25" i="4"/>
  <c r="L25" i="4"/>
  <c r="K25" i="4"/>
  <c r="J25" i="4"/>
  <c r="I25" i="4"/>
  <c r="I24" i="4" s="1"/>
  <c r="H25" i="4"/>
  <c r="G25" i="4"/>
  <c r="G24" i="4" s="1"/>
  <c r="E25" i="4"/>
  <c r="E24" i="4" s="1"/>
  <c r="O23" i="4"/>
  <c r="J23" i="4"/>
  <c r="F23" i="4"/>
  <c r="O22" i="4"/>
  <c r="J22" i="4"/>
  <c r="F22" i="4"/>
  <c r="O21" i="4"/>
  <c r="J21" i="4"/>
  <c r="F21" i="4"/>
  <c r="O20" i="4"/>
  <c r="J20" i="4"/>
  <c r="F20" i="4"/>
  <c r="O19" i="4"/>
  <c r="J19" i="4"/>
  <c r="F19" i="4"/>
  <c r="O18" i="4"/>
  <c r="J18" i="4"/>
  <c r="F18" i="4"/>
  <c r="O17" i="4"/>
  <c r="J17" i="4"/>
  <c r="F17" i="4"/>
  <c r="K16" i="4"/>
  <c r="O16" i="4" s="1"/>
  <c r="F16" i="4"/>
  <c r="E16" i="4"/>
  <c r="O15" i="4"/>
  <c r="J15" i="4"/>
  <c r="F15" i="4"/>
  <c r="K14" i="4"/>
  <c r="J14" i="4" s="1"/>
  <c r="G14" i="4"/>
  <c r="E14" i="4"/>
  <c r="K13" i="4"/>
  <c r="J13" i="4" s="1"/>
  <c r="G13" i="4"/>
  <c r="E13" i="4"/>
  <c r="Q12" i="4"/>
  <c r="J12" i="4"/>
  <c r="F12" i="4"/>
  <c r="O11" i="4"/>
  <c r="J11" i="4"/>
  <c r="F11" i="4"/>
  <c r="Q10" i="4"/>
  <c r="J10" i="4"/>
  <c r="F10" i="4"/>
  <c r="Q9" i="4"/>
  <c r="P9" i="4"/>
  <c r="M90" i="4" s="1"/>
  <c r="J9" i="4"/>
  <c r="F9" i="4"/>
  <c r="M8" i="4"/>
  <c r="L8" i="4"/>
  <c r="I8" i="4"/>
  <c r="I61" i="4" s="1"/>
  <c r="H8" i="4"/>
  <c r="J41" i="4" l="1"/>
  <c r="G90" i="4"/>
  <c r="N17" i="4"/>
  <c r="N21" i="4"/>
  <c r="N55" i="4"/>
  <c r="N59" i="4"/>
  <c r="E83" i="4"/>
  <c r="H61" i="4"/>
  <c r="H24" i="4"/>
  <c r="N53" i="4"/>
  <c r="N57" i="4"/>
  <c r="E8" i="4"/>
  <c r="E61" i="4" s="1"/>
  <c r="E84" i="4" s="1"/>
  <c r="E101" i="4" s="1"/>
  <c r="O14" i="4"/>
  <c r="N45" i="4"/>
  <c r="N49" i="4"/>
  <c r="J52" i="4"/>
  <c r="O62" i="4"/>
  <c r="N67" i="4"/>
  <c r="Q71" i="4"/>
  <c r="N74" i="4"/>
  <c r="H83" i="4"/>
  <c r="Q81" i="4"/>
  <c r="K24" i="4"/>
  <c r="N36" i="4"/>
  <c r="N40" i="4"/>
  <c r="N43" i="4"/>
  <c r="N47" i="4"/>
  <c r="F62" i="4"/>
  <c r="N65" i="4"/>
  <c r="F66" i="4"/>
  <c r="I83" i="4"/>
  <c r="G83" i="4"/>
  <c r="Q78" i="4"/>
  <c r="N79" i="4"/>
  <c r="N73" i="4"/>
  <c r="J71" i="4"/>
  <c r="N75" i="4"/>
  <c r="N77" i="4"/>
  <c r="Q66" i="4"/>
  <c r="N69" i="4"/>
  <c r="O66" i="4"/>
  <c r="N70" i="4"/>
  <c r="J66" i="4"/>
  <c r="N66" i="4" s="1"/>
  <c r="N68" i="4"/>
  <c r="Q62" i="4"/>
  <c r="J62" i="4"/>
  <c r="N64" i="4"/>
  <c r="N63" i="4"/>
  <c r="J33" i="4"/>
  <c r="N34" i="4"/>
  <c r="N38" i="4"/>
  <c r="N52" i="4"/>
  <c r="L24" i="4"/>
  <c r="L61" i="4" s="1"/>
  <c r="M24" i="4"/>
  <c r="M61" i="4" s="1"/>
  <c r="Q61" i="4" s="1"/>
  <c r="N11" i="4"/>
  <c r="N9" i="4"/>
  <c r="K90" i="4" s="1"/>
  <c r="N15" i="4"/>
  <c r="F13" i="4"/>
  <c r="N13" i="4" s="1"/>
  <c r="N10" i="4"/>
  <c r="N20" i="4"/>
  <c r="N19" i="4"/>
  <c r="N23" i="4"/>
  <c r="N12" i="4"/>
  <c r="N18" i="4"/>
  <c r="N22" i="4"/>
  <c r="I7" i="4"/>
  <c r="M7" i="4"/>
  <c r="I84" i="4"/>
  <c r="I98" i="4" s="1"/>
  <c r="O71" i="4"/>
  <c r="P8" i="4"/>
  <c r="H7" i="4"/>
  <c r="G8" i="4"/>
  <c r="K8" i="4"/>
  <c r="F14" i="4"/>
  <c r="J16" i="4"/>
  <c r="N16" i="4" s="1"/>
  <c r="F33" i="4"/>
  <c r="F76" i="4"/>
  <c r="O76" i="4"/>
  <c r="M83" i="4"/>
  <c r="Q8" i="4"/>
  <c r="O13" i="4"/>
  <c r="F25" i="4"/>
  <c r="N72" i="4"/>
  <c r="J78" i="4"/>
  <c r="F81" i="4"/>
  <c r="N81" i="4" s="1"/>
  <c r="N62" i="4" l="1"/>
  <c r="E7" i="4"/>
  <c r="F8" i="4"/>
  <c r="J24" i="4"/>
  <c r="H84" i="4"/>
  <c r="H98" i="4" s="1"/>
  <c r="J90" i="4"/>
  <c r="F83" i="4"/>
  <c r="L84" i="4"/>
  <c r="P61" i="4"/>
  <c r="F24" i="4"/>
  <c r="F61" i="4" s="1"/>
  <c r="L7" i="4"/>
  <c r="P7" i="4" s="1"/>
  <c r="Q7" i="4"/>
  <c r="N76" i="4"/>
  <c r="F71" i="4"/>
  <c r="N71" i="4" s="1"/>
  <c r="N14" i="4"/>
  <c r="K7" i="4"/>
  <c r="K61" i="4"/>
  <c r="O8" i="4"/>
  <c r="F90" i="4"/>
  <c r="G7" i="4"/>
  <c r="G61" i="4"/>
  <c r="G84" i="4" s="1"/>
  <c r="G98" i="4" s="1"/>
  <c r="J83" i="4"/>
  <c r="N78" i="4"/>
  <c r="Q83" i="4"/>
  <c r="M84" i="4"/>
  <c r="M98" i="4" s="1"/>
  <c r="J8" i="4"/>
  <c r="P84" i="4" l="1"/>
  <c r="L98" i="4"/>
  <c r="D61" i="4"/>
  <c r="F84" i="4"/>
  <c r="O61" i="4"/>
  <c r="K84" i="4"/>
  <c r="K98" i="4" s="1"/>
  <c r="N8" i="4"/>
  <c r="J7" i="4"/>
  <c r="J61" i="4"/>
  <c r="N61" i="4" s="1"/>
  <c r="Q84" i="4"/>
  <c r="N83" i="4"/>
  <c r="O7" i="4"/>
  <c r="F7" i="4"/>
  <c r="F98" i="4" l="1"/>
  <c r="F101" i="4"/>
  <c r="J84" i="4"/>
  <c r="N7" i="4"/>
  <c r="O84" i="4"/>
  <c r="J98" i="4" l="1"/>
  <c r="J101" i="4"/>
  <c r="N84" i="4"/>
</calcChain>
</file>

<file path=xl/sharedStrings.xml><?xml version="1.0" encoding="utf-8"?>
<sst xmlns="http://schemas.openxmlformats.org/spreadsheetml/2006/main" count="238" uniqueCount="170">
  <si>
    <r>
      <t xml:space="preserve">Отчёт об исполнении комплексного плана (сетевого графика) на 2016 год по реализации муниципальной программы города Нефтеюганска «Развитие образования и молодёжной политики в городе Нефтеюганске на 2014-2020 годы» </t>
    </r>
    <r>
      <rPr>
        <i/>
        <sz val="18"/>
        <color indexed="56"/>
        <rFont val="Times New Roman"/>
        <family val="1"/>
        <charset val="204"/>
      </rPr>
      <t>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</t>
    </r>
  </si>
  <si>
    <t>№ п/п</t>
  </si>
  <si>
    <t>Наименование программы</t>
  </si>
  <si>
    <t>Ответственный исполнитель /соисполнитель</t>
  </si>
  <si>
    <t>КЦСР</t>
  </si>
  <si>
    <t>ПЛАН на 2017 год (рублей)</t>
  </si>
  <si>
    <t>Кассовый расход на 01.06.2017 (рублей)</t>
  </si>
  <si>
    <t>% исполнения</t>
  </si>
  <si>
    <t>Основные мероприятия муниципальной программы (связь мероприятий с показателями муниципальной программы)</t>
  </si>
  <si>
    <t>полугодие</t>
  </si>
  <si>
    <t>Всего</t>
  </si>
  <si>
    <t>окружной бюджет</t>
  </si>
  <si>
    <t>внебюджетные источники</t>
  </si>
  <si>
    <t>местный бюджет</t>
  </si>
  <si>
    <t xml:space="preserve"> к плану 2017 года</t>
  </si>
  <si>
    <t>1</t>
  </si>
  <si>
    <t>Департамент образования и молодежной политики администрации города Нефтеюганска</t>
  </si>
  <si>
    <t>Развитие образования и молодёжной политики в городе Нефтеюганске на 2014-2020 годы.</t>
  </si>
  <si>
    <t>1.1</t>
  </si>
  <si>
    <t xml:space="preserve">Развитие системы дошкольного, общего и дополнительного образования (показатели № 1, 1.1, 2, 2.1, 3, 4, 5, 6, 7, 8, 9, 21, 22, 23)
</t>
  </si>
  <si>
    <t>ДОиМП</t>
  </si>
  <si>
    <t>1.1.1</t>
  </si>
  <si>
    <t>Расходы на обеспечение деятельности (оказание услуг) муниципальных учреждений.</t>
  </si>
  <si>
    <t>0210100590, 0000000001</t>
  </si>
  <si>
    <t>1.1.2</t>
  </si>
  <si>
    <t>Реализация мероприятий.</t>
  </si>
  <si>
    <t>0210199990.</t>
  </si>
  <si>
    <t>1.1.3</t>
  </si>
  <si>
    <t>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</si>
  <si>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0210182440.</t>
  </si>
  <si>
    <t>1.1.4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</si>
  <si>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</si>
  <si>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02101S2440.</t>
  </si>
  <si>
    <t>1.1.5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</si>
  <si>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</si>
  <si>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0210184304             0210184303</t>
  </si>
  <si>
    <t>1.1.6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</si>
  <si>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(дошкольных образовательных организациях).</t>
  </si>
  <si>
    <t>0210184302      0210184301</t>
  </si>
  <si>
    <t>1.1.7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</si>
  <si>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</si>
  <si>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0210184030.</t>
  </si>
  <si>
    <t>1.1.8</t>
  </si>
  <si>
    <t>На 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</si>
  <si>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0210182460.</t>
  </si>
  <si>
    <t>1.1.9</t>
  </si>
  <si>
    <t>На 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</si>
  <si>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1.1.10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</si>
  <si>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 за счет средств бюджета автономного округа</t>
  </si>
  <si>
    <t>0210182470.</t>
  </si>
  <si>
    <t>1.1.11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</si>
  <si>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(информационное обеспечение общеобразовательных организаций)</t>
  </si>
  <si>
    <t>0210184303        0210184304</t>
  </si>
  <si>
    <t>1.1.12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</si>
  <si>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</si>
  <si>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0210184050.</t>
  </si>
  <si>
    <t>1.1.13</t>
  </si>
  <si>
    <t>Реализация мероприятий по содействию трудоустройства граждан за счет средств бюджета автономного округа</t>
  </si>
  <si>
    <t>0210185060.</t>
  </si>
  <si>
    <t>1.1.14</t>
  </si>
  <si>
    <t>Иные межбюджетные трансферты в рамках наказов избирателей депутатам Думы ХМАО-Югры за счет средств автономного округа</t>
  </si>
  <si>
    <t>0210185160.</t>
  </si>
  <si>
    <t>1.1.15</t>
  </si>
  <si>
    <t>Иные межбюджетные трансферты на развитие кадетских классов с казачьим компонентом на базе муниципальных образовательных организаций в ХМАО-Югре за счет средств автономного округа</t>
  </si>
  <si>
    <t>0210185110</t>
  </si>
  <si>
    <t>1.2.</t>
  </si>
  <si>
    <t>Развитие материально-технической базы образовательных организаций (показатель № 10)</t>
  </si>
  <si>
    <t>ДГС, ДОиМП, ДЖКХ</t>
  </si>
  <si>
    <t>0210299990</t>
  </si>
  <si>
    <t>1.2.1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</si>
  <si>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</si>
  <si>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ДГС, ДОиМП</t>
  </si>
  <si>
    <t>Капитальный ремонт объекта "Нежилое здание школы № 1"</t>
  </si>
  <si>
    <t>ДГС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</si>
  <si>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</si>
  <si>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</si>
  <si>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Капитальный ремонт здания МБОУ "Школа развития № 24"</t>
  </si>
  <si>
    <t>Текущий ремонт МБОУ СОШ №1</t>
  </si>
  <si>
    <t>02102S2430</t>
  </si>
  <si>
    <t>Текущий ремонт МБОУ СОШ №2 им.А.И.Исаевой</t>
  </si>
  <si>
    <t>Текущий ремонт МБОУ СОШ №5</t>
  </si>
  <si>
    <t>1.2.2</t>
  </si>
  <si>
    <t>Реализация мероприятий на развитие общественной инфраструктуры и реализация приоритетных направлений.</t>
  </si>
  <si>
    <t>1.2.3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</si>
  <si>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</si>
  <si>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</si>
  <si>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</si>
  <si>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</si>
  <si>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</si>
  <si>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</si>
  <si>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</si>
  <si>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</si>
  <si>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</si>
  <si>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1.2.4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</si>
  <si>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</si>
  <si>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</si>
  <si>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</si>
  <si>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1.2.6</t>
  </si>
  <si>
    <t>Укрепление комплексной безопасности муниципальных образовательных организаций</t>
  </si>
  <si>
    <t>ДЖКХ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</si>
  <si>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</si>
  <si>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</si>
  <si>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</si>
  <si>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</si>
  <si>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</si>
  <si>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</si>
  <si>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</si>
  <si>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</si>
  <si>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Итого по п.1.1, п.1.2.</t>
  </si>
  <si>
    <t>2.1</t>
  </si>
  <si>
    <t>Развитие системы оценки качества образования  и информационной прозрачности системы образования (показатель № 11)</t>
  </si>
  <si>
    <t>2.1.1</t>
  </si>
  <si>
    <t>На организацию и проведение ЕГЭ (единого государственного экзамена) за счет средств бюджета автономного округа</t>
  </si>
  <si>
    <t>0220185020.</t>
  </si>
  <si>
    <t>2.1.2</t>
  </si>
  <si>
    <t>Реализация мероприятий</t>
  </si>
  <si>
    <t>0220199990.</t>
  </si>
  <si>
    <t>2.1.3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</si>
  <si>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</si>
  <si>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0220185220</t>
  </si>
  <si>
    <t>3.1.</t>
  </si>
  <si>
    <t>Организация  отдыха и оздоровления детей (показатели №№ 12,13)</t>
  </si>
  <si>
    <t>3.1.1</t>
  </si>
  <si>
    <t xml:space="preserve">Мероприятия по организации отдыха и оздоровления детей </t>
  </si>
  <si>
    <t>0230120010.</t>
  </si>
  <si>
    <t>3.1.2</t>
  </si>
  <si>
    <t xml:space="preserve">На организацию питания детей в возрасте от 6 до 17 лет (включительно) в лагерях с дневным пребыванием детей, в возрасте от 8 до 17 лет (включительно)- в палаточных лагерях за счет средств бюджета автономного округа </t>
  </si>
  <si>
    <t>0230182050.</t>
  </si>
  <si>
    <t>3.1.3</t>
  </si>
  <si>
    <t xml:space="preserve">На оплату стоимости питания детям школьного возраста в оздоровительных лагерях с дневным пребыванием детей  </t>
  </si>
  <si>
    <t>02301S2050.</t>
  </si>
  <si>
    <t>3.1.4</t>
  </si>
  <si>
    <t>На организацию и обеспечение отдыха и оздоровления детей, в том числе в этнической среде за счет средств бюджета автономного округа</t>
  </si>
  <si>
    <t>0230184080.</t>
  </si>
  <si>
    <t>4.1</t>
  </si>
  <si>
    <t>Обеспечение развития молодежной политики (показатели №№ 14,15,16,17,18,19)</t>
  </si>
  <si>
    <t>4.1.1</t>
  </si>
  <si>
    <t xml:space="preserve">Расходы на обеспечение деятельности (оказание услуг) муниципальных учреждений </t>
  </si>
  <si>
    <t>0240100590.</t>
  </si>
  <si>
    <t>4.1.2</t>
  </si>
  <si>
    <t xml:space="preserve">Реализация мероприятий </t>
  </si>
  <si>
    <t>0240199990.</t>
  </si>
  <si>
    <t>4.1.3</t>
  </si>
  <si>
    <t>Реализация мероприятий по содействию трудоустройства граждан за счет средств автономного округа</t>
  </si>
  <si>
    <t>0240185060.</t>
  </si>
  <si>
    <t>4.1.4</t>
  </si>
  <si>
    <t xml:space="preserve">Реализация мероприятий по содействию трудоустройства граждан  </t>
  </si>
  <si>
    <t>0240120610.</t>
  </si>
  <si>
    <t>4.1.5</t>
  </si>
  <si>
    <t>0240185160.</t>
  </si>
  <si>
    <t>4.1.6.</t>
  </si>
  <si>
    <t>Иные межбюджетные трансферты на организацию деятельности молодёжных отрядов за счет средств бюджета автономного округа</t>
  </si>
  <si>
    <t>0240185210.</t>
  </si>
  <si>
    <t>5.1</t>
  </si>
  <si>
    <t>Обеспечение функций управления и контроля (надзора) в сфере образования и молодёжной политики (показатель № 20)</t>
  </si>
  <si>
    <t>5.1.1</t>
  </si>
  <si>
    <t xml:space="preserve">Расходы на обеспечение функций органов местного самоуправления </t>
  </si>
  <si>
    <t>0250102040.</t>
  </si>
  <si>
    <t>5.1.2</t>
  </si>
  <si>
    <t>Прочие мероприятия органов местного самоуправления</t>
  </si>
  <si>
    <t>0250102400.</t>
  </si>
  <si>
    <t>5.2</t>
  </si>
  <si>
    <t>5.2.1</t>
  </si>
  <si>
    <t>Расходы на обеспечение деятельности (оказание услуг) муниципальных учреждений</t>
  </si>
  <si>
    <t>0250100590.</t>
  </si>
  <si>
    <t>Итого по п.5.1, п.5.2.</t>
  </si>
  <si>
    <t>ВСЕГО</t>
  </si>
  <si>
    <t>Директор Департамента</t>
  </si>
  <si>
    <t>Т.М.Мостовщикова</t>
  </si>
  <si>
    <t>Исполнитель: А.Ю.Труханова 23-82-24, Э.М.Строева, тел.23-44-36.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</si>
</sst>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_р_._-;\-* #,##0_р_._-;_-* &quot;-&quot;??_р_.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3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8"/>
      <color rgb="FF002060"/>
      <name val="Times New Roman"/>
      <family val="1"/>
      <charset val="204"/>
    </font>
    <font>
      <i/>
      <sz val="18"/>
      <color indexed="56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6.5"/>
      <color rgb="FF00206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3"/>
      <color theme="3"/>
      <name val="Times New Roman"/>
      <family val="1"/>
      <charset val="204"/>
    </font>
    <font>
      <sz val="13"/>
      <color theme="3"/>
      <name val="Calibri"/>
      <family val="1"/>
      <charset val="204"/>
      <scheme val="minor"/>
    </font>
    <font>
      <sz val="14"/>
      <name val="Times New Roman"/>
      <family val="1"/>
      <charset val="204"/>
    </font>
    <font>
      <sz val="19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theme="3"/>
      <name val="Calibri"/>
      <family val="1"/>
      <charset val="204"/>
      <scheme val="minor"/>
    </font>
    <font>
      <b/>
      <sz val="12"/>
      <color theme="3"/>
      <name val="Times New Roman"/>
      <family val="1"/>
      <charset val="204"/>
    </font>
    <font>
      <sz val="11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165" fontId="18" fillId="0" borderId="0" applyFont="0" applyFill="0" applyBorder="0" applyAlignment="0" applyProtection="0"/>
  </cellStyleXfs>
  <cellXfs count="182">
    <xf numFmtId="0" fontId="0" fillId="0" borderId="0" xfId="0"/>
    <xf numFmtId="49" fontId="2" fillId="2" borderId="0" xfId="1" applyNumberFormat="1" applyFont="1" applyFill="1" applyAlignment="1">
      <alignment horizontal="center" vertic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2" fontId="2" fillId="2" borderId="0" xfId="1" applyNumberFormat="1" applyFont="1" applyFill="1"/>
    <xf numFmtId="164" fontId="2" fillId="2" borderId="0" xfId="1" applyNumberFormat="1" applyFont="1" applyFill="1"/>
    <xf numFmtId="0" fontId="6" fillId="2" borderId="0" xfId="1" applyFont="1" applyFill="1" applyAlignment="1"/>
    <xf numFmtId="0" fontId="6" fillId="2" borderId="0" xfId="1" applyFont="1" applyFill="1"/>
    <xf numFmtId="0" fontId="6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/>
    <xf numFmtId="0" fontId="6" fillId="2" borderId="3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2" fontId="6" fillId="2" borderId="3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" xfId="1" applyNumberFormat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/>
    <xf numFmtId="49" fontId="7" fillId="2" borderId="2" xfId="1" applyNumberFormat="1" applyFont="1" applyFill="1" applyBorder="1" applyAlignment="1">
      <alignment horizontal="center" vertical="center"/>
    </xf>
    <xf numFmtId="4" fontId="7" fillId="2" borderId="2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0" fontId="2" fillId="2" borderId="2" xfId="1" applyFont="1" applyFill="1" applyBorder="1" applyAlignment="1">
      <alignment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2" applyFont="1" applyFill="1" applyBorder="1" applyAlignment="1">
      <alignment horizontal="left" vertical="center" wrapText="1"/>
    </xf>
    <xf numFmtId="49" fontId="2" fillId="2" borderId="7" xfId="1" applyNumberFormat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/>
    </xf>
    <xf numFmtId="0" fontId="10" fillId="2" borderId="0" xfId="1" applyFont="1" applyFill="1" applyBorder="1"/>
    <xf numFmtId="0" fontId="10" fillId="2" borderId="0" xfId="1" applyFont="1" applyFill="1"/>
    <xf numFmtId="0" fontId="2" fillId="2" borderId="7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/>
    <xf numFmtId="49" fontId="2" fillId="2" borderId="8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 wrapText="1"/>
    </xf>
    <xf numFmtId="49" fontId="11" fillId="2" borderId="8" xfId="2" applyNumberFormat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4" fontId="10" fillId="2" borderId="8" xfId="1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left" vertical="center" wrapText="1"/>
    </xf>
    <xf numFmtId="49" fontId="11" fillId="2" borderId="2" xfId="2" applyNumberFormat="1" applyFont="1" applyFill="1" applyBorder="1" applyAlignment="1">
      <alignment horizontal="left" vertical="top" wrapText="1"/>
    </xf>
    <xf numFmtId="4" fontId="6" fillId="2" borderId="2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top" wrapText="1"/>
    </xf>
    <xf numFmtId="0" fontId="2" fillId="2" borderId="10" xfId="1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0" fontId="3" fillId="2" borderId="0" xfId="1" applyFont="1" applyFill="1"/>
    <xf numFmtId="2" fontId="7" fillId="2" borderId="5" xfId="1" applyNumberFormat="1" applyFont="1" applyFill="1" applyBorder="1" applyAlignment="1">
      <alignment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left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2" fontId="7" fillId="0" borderId="5" xfId="1" applyNumberFormat="1" applyFont="1" applyFill="1" applyBorder="1" applyAlignment="1">
      <alignment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7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0" fontId="6" fillId="0" borderId="0" xfId="1" applyFont="1" applyFill="1"/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0" xfId="1" applyFont="1" applyFill="1"/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top" wrapText="1"/>
    </xf>
    <xf numFmtId="49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2" fillId="0" borderId="0" xfId="1" applyFont="1" applyFill="1"/>
    <xf numFmtId="0" fontId="12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/>
    </xf>
    <xf numFmtId="4" fontId="12" fillId="0" borderId="7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0" xfId="1" applyFont="1" applyFill="1"/>
    <xf numFmtId="49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9" fontId="2" fillId="2" borderId="0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4" fontId="13" fillId="2" borderId="0" xfId="1" applyNumberFormat="1" applyFont="1" applyFill="1" applyBorder="1" applyAlignment="1">
      <alignment horizontal="center"/>
    </xf>
    <xf numFmtId="0" fontId="13" fillId="2" borderId="0" xfId="1" applyFont="1" applyFill="1" applyBorder="1"/>
    <xf numFmtId="4" fontId="14" fillId="2" borderId="0" xfId="1" applyNumberFormat="1" applyFont="1" applyFill="1"/>
    <xf numFmtId="0" fontId="13" fillId="2" borderId="0" xfId="1" applyFont="1" applyFill="1"/>
    <xf numFmtId="0" fontId="3" fillId="2" borderId="0" xfId="1" applyFont="1" applyFill="1" applyBorder="1" applyAlignment="1">
      <alignment horizontal="center"/>
    </xf>
    <xf numFmtId="4" fontId="2" fillId="2" borderId="0" xfId="1" applyNumberFormat="1" applyFont="1" applyFill="1" applyBorder="1"/>
    <xf numFmtId="0" fontId="12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right" wrapText="1"/>
    </xf>
    <xf numFmtId="0" fontId="15" fillId="2" borderId="1" xfId="2" applyFont="1" applyFill="1" applyBorder="1" applyAlignment="1">
      <alignment wrapText="1"/>
    </xf>
    <xf numFmtId="0" fontId="15" fillId="2" borderId="0" xfId="2" applyFont="1" applyFill="1" applyBorder="1" applyAlignment="1"/>
    <xf numFmtId="0" fontId="15" fillId="2" borderId="0" xfId="2" applyFont="1" applyFill="1" applyBorder="1" applyAlignment="1">
      <alignment wrapText="1"/>
    </xf>
    <xf numFmtId="1" fontId="15" fillId="2" borderId="0" xfId="2" applyNumberFormat="1" applyFont="1" applyFill="1"/>
    <xf numFmtId="0" fontId="15" fillId="2" borderId="0" xfId="2" applyFont="1" applyFill="1" applyBorder="1"/>
    <xf numFmtId="0" fontId="15" fillId="2" borderId="0" xfId="2" applyFont="1" applyFill="1"/>
    <xf numFmtId="4" fontId="15" fillId="2" borderId="0" xfId="2" applyNumberFormat="1" applyFont="1" applyFill="1"/>
    <xf numFmtId="0" fontId="15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wrapText="1"/>
    </xf>
    <xf numFmtId="0" fontId="12" fillId="2" borderId="0" xfId="2" applyFont="1" applyFill="1" applyAlignment="1">
      <alignment wrapText="1"/>
    </xf>
    <xf numFmtId="0" fontId="12" fillId="2" borderId="0" xfId="2" applyFont="1" applyFill="1" applyBorder="1" applyAlignment="1"/>
    <xf numFmtId="0" fontId="12" fillId="2" borderId="0" xfId="2" applyFont="1" applyFill="1" applyBorder="1" applyAlignment="1">
      <alignment wrapText="1"/>
    </xf>
    <xf numFmtId="1" fontId="12" fillId="2" borderId="0" xfId="2" applyNumberFormat="1" applyFont="1" applyFill="1"/>
    <xf numFmtId="0" fontId="12" fillId="2" borderId="0" xfId="2" applyFont="1" applyFill="1"/>
    <xf numFmtId="4" fontId="12" fillId="2" borderId="0" xfId="2" applyNumberFormat="1" applyFont="1" applyFill="1"/>
    <xf numFmtId="0" fontId="12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 wrapText="1"/>
    </xf>
    <xf numFmtId="166" fontId="17" fillId="2" borderId="0" xfId="3" applyNumberFormat="1" applyFont="1" applyFill="1" applyAlignment="1">
      <alignment horizontal="center" vertical="center"/>
    </xf>
    <xf numFmtId="167" fontId="17" fillId="2" borderId="0" xfId="3" applyNumberFormat="1" applyFont="1" applyFill="1" applyAlignment="1">
      <alignment horizontal="center" vertical="center"/>
    </xf>
    <xf numFmtId="1" fontId="16" fillId="2" borderId="0" xfId="2" applyNumberFormat="1" applyFont="1" applyFill="1"/>
    <xf numFmtId="0" fontId="16" fillId="2" borderId="0" xfId="2" applyFont="1" applyFill="1"/>
    <xf numFmtId="0" fontId="16" fillId="2" borderId="0" xfId="2" applyFont="1" applyFill="1" applyAlignment="1">
      <alignment horizontal="left" vertical="center"/>
    </xf>
    <xf numFmtId="4" fontId="2" fillId="2" borderId="0" xfId="1" applyNumberFormat="1" applyFont="1" applyFill="1"/>
    <xf numFmtId="4" fontId="3" fillId="2" borderId="0" xfId="1" applyNumberFormat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8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center" vertical="center" wrapText="1"/>
    </xf>
    <xf numFmtId="2" fontId="6" fillId="2" borderId="2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left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/>
    </xf>
    <xf numFmtId="0" fontId="15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left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O106"/>
  <sheetViews>
    <sheetView tabSelected="1" view="pageBreakPreview" zoomScale="50" zoomScaleNormal="71" zoomScaleSheetLayoutView="50" workbookViewId="0">
      <pane ySplit="4" topLeftCell="A5" activePane="bottomLeft" state="frozen"/>
      <selection pane="bottomLeft" activeCell="G110" sqref="G110"/>
    </sheetView>
  </sheetViews>
  <sheetFormatPr defaultRowHeight="18.75" x14ac:dyDescent="0.3"/>
  <cols>
    <col min="1" max="1" width="8.42578125" style="1" customWidth="1"/>
    <col min="2" max="2" width="84.140625" style="2" customWidth="1"/>
    <col min="3" max="3" width="26" style="2" customWidth="1"/>
    <col min="4" max="4" width="22.140625" style="3" customWidth="1"/>
    <col min="5" max="5" width="21.85546875" style="3" customWidth="1"/>
    <col min="6" max="6" width="21.28515625" style="2" customWidth="1"/>
    <col min="7" max="7" width="21" style="2" customWidth="1"/>
    <col min="8" max="8" width="19.28515625" style="2" customWidth="1"/>
    <col min="9" max="9" width="20.28515625" style="2" customWidth="1"/>
    <col min="10" max="10" width="24" style="4" customWidth="1"/>
    <col min="11" max="11" width="25.42578125" style="4" customWidth="1"/>
    <col min="12" max="12" width="19.42578125" style="4" customWidth="1"/>
    <col min="13" max="13" width="18.85546875" style="4" customWidth="1"/>
    <col min="14" max="14" width="14.5703125" style="5" customWidth="1"/>
    <col min="15" max="15" width="13.5703125" style="5" customWidth="1"/>
    <col min="16" max="16" width="19.42578125" style="5" customWidth="1"/>
    <col min="17" max="17" width="11.28515625" style="5" customWidth="1"/>
    <col min="18" max="16384" width="9.140625" style="2"/>
  </cols>
  <sheetData>
    <row r="1" spans="1:249" ht="8.25" customHeight="1" x14ac:dyDescent="0.3"/>
    <row r="2" spans="1:249" s="7" customFormat="1" ht="68.25" customHeight="1" x14ac:dyDescent="0.3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s="7" customFormat="1" ht="21.75" customHeight="1" x14ac:dyDescent="0.3">
      <c r="A3" s="159" t="s">
        <v>1</v>
      </c>
      <c r="B3" s="8" t="s">
        <v>2</v>
      </c>
      <c r="C3" s="161" t="s">
        <v>3</v>
      </c>
      <c r="D3" s="163" t="s">
        <v>4</v>
      </c>
      <c r="E3" s="9"/>
      <c r="F3" s="165" t="s">
        <v>5</v>
      </c>
      <c r="G3" s="166"/>
      <c r="H3" s="166"/>
      <c r="I3" s="167"/>
      <c r="J3" s="168" t="s">
        <v>6</v>
      </c>
      <c r="K3" s="168"/>
      <c r="L3" s="168"/>
      <c r="M3" s="168"/>
      <c r="N3" s="169" t="s">
        <v>7</v>
      </c>
      <c r="O3" s="169"/>
      <c r="P3" s="169"/>
      <c r="Q3" s="169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</row>
    <row r="4" spans="1:249" s="7" customFormat="1" ht="57" customHeight="1" x14ac:dyDescent="0.3">
      <c r="A4" s="160"/>
      <c r="B4" s="11" t="s">
        <v>8</v>
      </c>
      <c r="C4" s="162"/>
      <c r="D4" s="164"/>
      <c r="E4" s="12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10</v>
      </c>
      <c r="K4" s="13" t="s">
        <v>11</v>
      </c>
      <c r="L4" s="13" t="s">
        <v>12</v>
      </c>
      <c r="M4" s="13" t="s">
        <v>13</v>
      </c>
      <c r="N4" s="14" t="s">
        <v>14</v>
      </c>
      <c r="O4" s="13" t="s">
        <v>11</v>
      </c>
      <c r="P4" s="13" t="s">
        <v>12</v>
      </c>
      <c r="Q4" s="13" t="s">
        <v>13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</row>
    <row r="5" spans="1:249" s="7" customFormat="1" x14ac:dyDescent="0.3">
      <c r="A5" s="15" t="s">
        <v>15</v>
      </c>
      <c r="B5" s="16">
        <v>2</v>
      </c>
      <c r="C5" s="17">
        <v>3</v>
      </c>
      <c r="D5" s="18"/>
      <c r="E5" s="18"/>
      <c r="F5" s="17">
        <v>4</v>
      </c>
      <c r="G5" s="17">
        <v>5</v>
      </c>
      <c r="H5" s="17">
        <v>6</v>
      </c>
      <c r="I5" s="16">
        <v>7</v>
      </c>
      <c r="J5" s="17">
        <v>12</v>
      </c>
      <c r="K5" s="16">
        <v>13</v>
      </c>
      <c r="L5" s="16">
        <v>14</v>
      </c>
      <c r="M5" s="17">
        <v>15</v>
      </c>
      <c r="N5" s="17">
        <v>16</v>
      </c>
      <c r="O5" s="17">
        <v>17</v>
      </c>
      <c r="P5" s="17">
        <v>18</v>
      </c>
      <c r="Q5" s="17">
        <v>19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s="7" customFormat="1" ht="24" customHeight="1" x14ac:dyDescent="0.3">
      <c r="A6" s="170" t="s">
        <v>16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</row>
    <row r="7" spans="1:249" s="7" customFormat="1" ht="37.5" customHeight="1" x14ac:dyDescent="0.3">
      <c r="A7" s="20"/>
      <c r="B7" s="172" t="s">
        <v>17</v>
      </c>
      <c r="C7" s="173"/>
      <c r="D7" s="174"/>
      <c r="E7" s="21">
        <f t="shared" ref="E7:M7" si="0">E8+E24+E62+E66+E71+E78+E81</f>
        <v>1726004546</v>
      </c>
      <c r="F7" s="21">
        <f t="shared" si="0"/>
        <v>3433836652</v>
      </c>
      <c r="G7" s="21">
        <f t="shared" si="0"/>
        <v>2574653015</v>
      </c>
      <c r="H7" s="21">
        <f t="shared" si="0"/>
        <v>203845535</v>
      </c>
      <c r="I7" s="21">
        <f t="shared" si="0"/>
        <v>655338102</v>
      </c>
      <c r="J7" s="21">
        <f t="shared" si="0"/>
        <v>1479134755.8599999</v>
      </c>
      <c r="K7" s="21">
        <f t="shared" si="0"/>
        <v>1137810337.0899999</v>
      </c>
      <c r="L7" s="21">
        <f t="shared" si="0"/>
        <v>76344010.810000002</v>
      </c>
      <c r="M7" s="21">
        <f t="shared" si="0"/>
        <v>264980407.96000001</v>
      </c>
      <c r="N7" s="22">
        <f t="shared" ref="N7:Q22" si="1">J7/F7*100</f>
        <v>43.075280095181412</v>
      </c>
      <c r="O7" s="22">
        <f t="shared" si="1"/>
        <v>44.192764246719278</v>
      </c>
      <c r="P7" s="22">
        <f t="shared" si="1"/>
        <v>37.451892586217305</v>
      </c>
      <c r="Q7" s="22">
        <f t="shared" si="1"/>
        <v>40.434152562061776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</row>
    <row r="8" spans="1:249" s="7" customFormat="1" ht="38.25" customHeight="1" x14ac:dyDescent="0.3">
      <c r="A8" s="20" t="s">
        <v>18</v>
      </c>
      <c r="B8" s="23" t="s">
        <v>19</v>
      </c>
      <c r="C8" s="24" t="s">
        <v>20</v>
      </c>
      <c r="D8" s="25"/>
      <c r="E8" s="26">
        <f>E9+E10+E11+E12+E13+E14+E15+E17+E18+E19+E20+E21+E22+E16+E23</f>
        <v>1620787601</v>
      </c>
      <c r="F8" s="26">
        <f t="shared" ref="F8:M8" si="2">F9+F10+F11+F12+F13+F14+F15+F17+F18+F19+F20+F21+F22+F16+F23</f>
        <v>3237572901</v>
      </c>
      <c r="G8" s="26">
        <f t="shared" si="2"/>
        <v>2542194080</v>
      </c>
      <c r="H8" s="26">
        <f t="shared" si="2"/>
        <v>203015535</v>
      </c>
      <c r="I8" s="26">
        <f t="shared" si="2"/>
        <v>492363286</v>
      </c>
      <c r="J8" s="26">
        <f t="shared" si="2"/>
        <v>1404986742.7199998</v>
      </c>
      <c r="K8" s="26">
        <f t="shared" si="2"/>
        <v>1129016621.5899999</v>
      </c>
      <c r="L8" s="26">
        <f t="shared" si="2"/>
        <v>76344010.810000002</v>
      </c>
      <c r="M8" s="26">
        <f t="shared" si="2"/>
        <v>199626110.31999999</v>
      </c>
      <c r="N8" s="22">
        <f t="shared" si="1"/>
        <v>43.396296722339031</v>
      </c>
      <c r="O8" s="22">
        <f t="shared" si="1"/>
        <v>44.411110484137382</v>
      </c>
      <c r="P8" s="22">
        <f t="shared" si="1"/>
        <v>37.60500929645606</v>
      </c>
      <c r="Q8" s="22">
        <f t="shared" si="1"/>
        <v>40.544475186559701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</row>
    <row r="9" spans="1:249" ht="37.5" hidden="1" customHeight="1" x14ac:dyDescent="0.3">
      <c r="A9" s="27" t="s">
        <v>21</v>
      </c>
      <c r="B9" s="28" t="s">
        <v>22</v>
      </c>
      <c r="C9" s="29" t="s">
        <v>20</v>
      </c>
      <c r="D9" s="30" t="s">
        <v>23</v>
      </c>
      <c r="E9" s="31">
        <v>242833374</v>
      </c>
      <c r="F9" s="32">
        <f t="shared" ref="F9:F23" si="3">G9+H9+I9</f>
        <v>688061571</v>
      </c>
      <c r="G9" s="32">
        <v>0</v>
      </c>
      <c r="H9" s="33">
        <v>203015535</v>
      </c>
      <c r="I9" s="32">
        <v>485046036</v>
      </c>
      <c r="J9" s="32">
        <f>K9+M9+L9</f>
        <v>274898782.21000004</v>
      </c>
      <c r="K9" s="32">
        <v>0</v>
      </c>
      <c r="L9" s="33">
        <v>76344010.810000002</v>
      </c>
      <c r="M9" s="32">
        <v>198554771.40000001</v>
      </c>
      <c r="N9" s="34">
        <f t="shared" si="1"/>
        <v>39.952642873293101</v>
      </c>
      <c r="O9" s="34">
        <v>0</v>
      </c>
      <c r="P9" s="34">
        <f>L9/H9*100</f>
        <v>37.60500929645606</v>
      </c>
      <c r="Q9" s="34">
        <f>M9/I9*100</f>
        <v>40.935242567367361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</row>
    <row r="10" spans="1:249" ht="18.75" hidden="1" customHeight="1" x14ac:dyDescent="0.3">
      <c r="A10" s="27" t="s">
        <v>24</v>
      </c>
      <c r="B10" s="36" t="s">
        <v>25</v>
      </c>
      <c r="C10" s="29" t="s">
        <v>20</v>
      </c>
      <c r="D10" s="29" t="s">
        <v>26</v>
      </c>
      <c r="E10" s="32">
        <v>3985075</v>
      </c>
      <c r="F10" s="32">
        <f t="shared" si="3"/>
        <v>6603150</v>
      </c>
      <c r="G10" s="32">
        <v>0</v>
      </c>
      <c r="H10" s="32"/>
      <c r="I10" s="32">
        <v>6603150</v>
      </c>
      <c r="J10" s="32">
        <f t="shared" ref="J10:J23" si="4">K10+M10</f>
        <v>741938.92</v>
      </c>
      <c r="K10" s="32">
        <v>0</v>
      </c>
      <c r="L10" s="32">
        <v>0</v>
      </c>
      <c r="M10" s="32">
        <v>741938.92</v>
      </c>
      <c r="N10" s="34">
        <f t="shared" si="1"/>
        <v>11.236136086564747</v>
      </c>
      <c r="O10" s="34">
        <v>0</v>
      </c>
      <c r="P10" s="34">
        <v>0</v>
      </c>
      <c r="Q10" s="34">
        <f>M10/I10*100</f>
        <v>11.236136086564747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</row>
    <row r="11" spans="1:249" ht="129" hidden="1" customHeight="1" x14ac:dyDescent="0.3">
      <c r="A11" s="27" t="s">
        <v>27</v>
      </c>
      <c r="B11" s="36" t="s">
        <v>28</v>
      </c>
      <c r="C11" s="29" t="s">
        <v>20</v>
      </c>
      <c r="D11" s="29" t="s">
        <v>29</v>
      </c>
      <c r="E11" s="32">
        <v>5834250</v>
      </c>
      <c r="F11" s="32">
        <f t="shared" si="3"/>
        <v>13567800</v>
      </c>
      <c r="G11" s="32">
        <v>13567800</v>
      </c>
      <c r="H11" s="32">
        <v>0</v>
      </c>
      <c r="I11" s="32">
        <v>0</v>
      </c>
      <c r="J11" s="32">
        <f t="shared" si="4"/>
        <v>5834250</v>
      </c>
      <c r="K11" s="32">
        <v>5834250</v>
      </c>
      <c r="L11" s="32">
        <v>0</v>
      </c>
      <c r="M11" s="32">
        <v>0</v>
      </c>
      <c r="N11" s="34">
        <f t="shared" si="1"/>
        <v>43.000707557599611</v>
      </c>
      <c r="O11" s="34">
        <f>K11/G11*100</f>
        <v>43.000707557599611</v>
      </c>
      <c r="P11" s="34">
        <v>0</v>
      </c>
      <c r="Q11" s="34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</row>
    <row r="12" spans="1:249" ht="120" hidden="1" customHeight="1" x14ac:dyDescent="0.3">
      <c r="A12" s="27" t="s">
        <v>30</v>
      </c>
      <c r="B12" s="28" t="s">
        <v>31</v>
      </c>
      <c r="C12" s="29" t="s">
        <v>20</v>
      </c>
      <c r="D12" s="29" t="s">
        <v>32</v>
      </c>
      <c r="E12" s="32">
        <v>329400</v>
      </c>
      <c r="F12" s="32">
        <f t="shared" si="3"/>
        <v>714100</v>
      </c>
      <c r="G12" s="32">
        <v>0</v>
      </c>
      <c r="H12" s="32">
        <v>0</v>
      </c>
      <c r="I12" s="32">
        <v>714100</v>
      </c>
      <c r="J12" s="32">
        <f t="shared" si="4"/>
        <v>329400</v>
      </c>
      <c r="K12" s="32">
        <v>0</v>
      </c>
      <c r="L12" s="32">
        <v>0</v>
      </c>
      <c r="M12" s="32">
        <v>329400</v>
      </c>
      <c r="N12" s="34">
        <f t="shared" si="1"/>
        <v>46.127993278252347</v>
      </c>
      <c r="O12" s="34">
        <v>0</v>
      </c>
      <c r="P12" s="34">
        <v>0</v>
      </c>
      <c r="Q12" s="34">
        <f>M12/I12*100</f>
        <v>46.127993278252347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</row>
    <row r="13" spans="1:249" ht="112.5" hidden="1" customHeight="1" x14ac:dyDescent="0.3">
      <c r="A13" s="27" t="s">
        <v>33</v>
      </c>
      <c r="B13" s="28" t="s">
        <v>34</v>
      </c>
      <c r="C13" s="29" t="s">
        <v>20</v>
      </c>
      <c r="D13" s="37" t="s">
        <v>35</v>
      </c>
      <c r="E13" s="32">
        <f>852189580-E19+10856900</f>
        <v>862247540</v>
      </c>
      <c r="F13" s="33">
        <f>G13+H13+I13</f>
        <v>1569625100</v>
      </c>
      <c r="G13" s="32">
        <f>21972800-G19+1551034800</f>
        <v>1569625100</v>
      </c>
      <c r="H13" s="32">
        <v>0</v>
      </c>
      <c r="I13" s="32">
        <v>0</v>
      </c>
      <c r="J13" s="32">
        <f t="shared" si="4"/>
        <v>719497186.88</v>
      </c>
      <c r="K13" s="32">
        <f>712315560-K19+7973935.86</f>
        <v>719497186.88</v>
      </c>
      <c r="L13" s="32">
        <v>0</v>
      </c>
      <c r="M13" s="32">
        <v>0</v>
      </c>
      <c r="N13" s="34">
        <f t="shared" si="1"/>
        <v>45.838792134503962</v>
      </c>
      <c r="O13" s="34">
        <f t="shared" si="1"/>
        <v>45.838792134503962</v>
      </c>
      <c r="P13" s="34">
        <v>0</v>
      </c>
      <c r="Q13" s="34">
        <v>0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</row>
    <row r="14" spans="1:249" ht="112.5" hidden="1" customHeight="1" x14ac:dyDescent="0.3">
      <c r="A14" s="27" t="s">
        <v>36</v>
      </c>
      <c r="B14" s="28" t="s">
        <v>37</v>
      </c>
      <c r="C14" s="29" t="s">
        <v>20</v>
      </c>
      <c r="D14" s="37" t="s">
        <v>38</v>
      </c>
      <c r="E14" s="32">
        <f>360042300+18553000</f>
        <v>378595300</v>
      </c>
      <c r="F14" s="33">
        <f t="shared" si="3"/>
        <v>701862200</v>
      </c>
      <c r="G14" s="32">
        <f>32206000+669656200</f>
        <v>701862200</v>
      </c>
      <c r="H14" s="32">
        <v>0</v>
      </c>
      <c r="I14" s="32">
        <v>0</v>
      </c>
      <c r="J14" s="32">
        <f t="shared" si="4"/>
        <v>312466988.06</v>
      </c>
      <c r="K14" s="32">
        <f>296647821.06+15819167</f>
        <v>312466988.06</v>
      </c>
      <c r="L14" s="32">
        <v>0</v>
      </c>
      <c r="M14" s="32">
        <v>0</v>
      </c>
      <c r="N14" s="34">
        <f t="shared" si="1"/>
        <v>44.519706013516611</v>
      </c>
      <c r="O14" s="34">
        <f t="shared" si="1"/>
        <v>44.519706013516611</v>
      </c>
      <c r="P14" s="34">
        <v>0</v>
      </c>
      <c r="Q14" s="34">
        <v>0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</row>
    <row r="15" spans="1:249" ht="134.44999999999999" hidden="1" customHeight="1" x14ac:dyDescent="0.3">
      <c r="A15" s="27" t="s">
        <v>39</v>
      </c>
      <c r="B15" s="28" t="s">
        <v>40</v>
      </c>
      <c r="C15" s="29" t="s">
        <v>20</v>
      </c>
      <c r="D15" s="29" t="s">
        <v>41</v>
      </c>
      <c r="E15" s="32">
        <v>38938258</v>
      </c>
      <c r="F15" s="33">
        <f t="shared" si="3"/>
        <v>72963000</v>
      </c>
      <c r="G15" s="32">
        <v>72963000</v>
      </c>
      <c r="H15" s="32">
        <v>0</v>
      </c>
      <c r="I15" s="32">
        <v>0</v>
      </c>
      <c r="J15" s="32">
        <f t="shared" si="4"/>
        <v>29767185.300000001</v>
      </c>
      <c r="K15" s="32">
        <v>29767185.300000001</v>
      </c>
      <c r="L15" s="32">
        <v>0</v>
      </c>
      <c r="M15" s="32">
        <v>0</v>
      </c>
      <c r="N15" s="34">
        <f t="shared" si="1"/>
        <v>40.797644422515525</v>
      </c>
      <c r="O15" s="34">
        <f t="shared" si="1"/>
        <v>40.797644422515525</v>
      </c>
      <c r="P15" s="34">
        <v>0</v>
      </c>
      <c r="Q15" s="34">
        <v>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</row>
    <row r="16" spans="1:249" ht="80.25" hidden="1" customHeight="1" x14ac:dyDescent="0.3">
      <c r="A16" s="27" t="s">
        <v>42</v>
      </c>
      <c r="B16" s="38" t="s">
        <v>43</v>
      </c>
      <c r="C16" s="29" t="s">
        <v>20</v>
      </c>
      <c r="D16" s="29" t="s">
        <v>44</v>
      </c>
      <c r="E16" s="32">
        <f>38848655-360000</f>
        <v>38488655</v>
      </c>
      <c r="F16" s="33">
        <f t="shared" si="3"/>
        <v>74919700</v>
      </c>
      <c r="G16" s="32">
        <v>74919700</v>
      </c>
      <c r="H16" s="32">
        <v>0</v>
      </c>
      <c r="I16" s="32">
        <v>0</v>
      </c>
      <c r="J16" s="32">
        <f t="shared" si="4"/>
        <v>28472858.25</v>
      </c>
      <c r="K16" s="32">
        <f>28773774.25-300916</f>
        <v>28472858.25</v>
      </c>
      <c r="L16" s="32">
        <v>0</v>
      </c>
      <c r="M16" s="32">
        <v>0</v>
      </c>
      <c r="N16" s="34">
        <f t="shared" si="1"/>
        <v>38.00450115256735</v>
      </c>
      <c r="O16" s="34">
        <f t="shared" si="1"/>
        <v>38.00450115256735</v>
      </c>
      <c r="P16" s="34">
        <v>0</v>
      </c>
      <c r="Q16" s="34">
        <v>0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</row>
    <row r="17" spans="1:249" ht="77.25" hidden="1" customHeight="1" x14ac:dyDescent="0.3">
      <c r="A17" s="27" t="s">
        <v>45</v>
      </c>
      <c r="B17" s="28" t="s">
        <v>46</v>
      </c>
      <c r="C17" s="29" t="s">
        <v>20</v>
      </c>
      <c r="D17" s="29" t="s">
        <v>44</v>
      </c>
      <c r="E17" s="32">
        <v>360000</v>
      </c>
      <c r="F17" s="33">
        <f t="shared" si="3"/>
        <v>781400</v>
      </c>
      <c r="G17" s="32">
        <v>781400</v>
      </c>
      <c r="H17" s="32">
        <v>0</v>
      </c>
      <c r="I17" s="32">
        <v>0</v>
      </c>
      <c r="J17" s="32">
        <f t="shared" si="4"/>
        <v>300916</v>
      </c>
      <c r="K17" s="32">
        <v>300916</v>
      </c>
      <c r="L17" s="32">
        <v>0</v>
      </c>
      <c r="M17" s="32">
        <v>0</v>
      </c>
      <c r="N17" s="34">
        <f t="shared" si="1"/>
        <v>38.509854108011261</v>
      </c>
      <c r="O17" s="34">
        <f t="shared" si="1"/>
        <v>38.509854108011261</v>
      </c>
      <c r="P17" s="34">
        <v>0</v>
      </c>
      <c r="Q17" s="34">
        <v>0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</row>
    <row r="18" spans="1:249" ht="128.25" hidden="1" customHeight="1" x14ac:dyDescent="0.3">
      <c r="A18" s="27" t="s">
        <v>47</v>
      </c>
      <c r="B18" s="28" t="s">
        <v>48</v>
      </c>
      <c r="C18" s="29" t="s">
        <v>20</v>
      </c>
      <c r="D18" s="29" t="s">
        <v>49</v>
      </c>
      <c r="E18" s="32">
        <v>3870000</v>
      </c>
      <c r="F18" s="33">
        <f t="shared" si="3"/>
        <v>7740000</v>
      </c>
      <c r="G18" s="32">
        <v>7740000</v>
      </c>
      <c r="H18" s="32">
        <v>0</v>
      </c>
      <c r="I18" s="32">
        <v>0</v>
      </c>
      <c r="J18" s="32">
        <f t="shared" si="4"/>
        <v>2977000</v>
      </c>
      <c r="K18" s="32">
        <v>2977000</v>
      </c>
      <c r="L18" s="32">
        <v>0</v>
      </c>
      <c r="M18" s="32">
        <v>0</v>
      </c>
      <c r="N18" s="34">
        <f t="shared" si="1"/>
        <v>38.462532299741603</v>
      </c>
      <c r="O18" s="34">
        <f t="shared" si="1"/>
        <v>38.462532299741603</v>
      </c>
      <c r="P18" s="34">
        <v>0</v>
      </c>
      <c r="Q18" s="34">
        <v>0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</row>
    <row r="19" spans="1:249" ht="112.5" hidden="1" customHeight="1" x14ac:dyDescent="0.3">
      <c r="A19" s="27" t="s">
        <v>50</v>
      </c>
      <c r="B19" s="28" t="s">
        <v>51</v>
      </c>
      <c r="C19" s="29" t="s">
        <v>20</v>
      </c>
      <c r="D19" s="37" t="s">
        <v>52</v>
      </c>
      <c r="E19" s="32">
        <v>798940</v>
      </c>
      <c r="F19" s="33">
        <f>G19+H19+I19</f>
        <v>3382500</v>
      </c>
      <c r="G19" s="32">
        <v>3382500</v>
      </c>
      <c r="H19" s="32">
        <v>0</v>
      </c>
      <c r="I19" s="32">
        <v>0</v>
      </c>
      <c r="J19" s="32">
        <f t="shared" si="4"/>
        <v>792308.98</v>
      </c>
      <c r="K19" s="32">
        <v>792308.98</v>
      </c>
      <c r="L19" s="32">
        <v>0</v>
      </c>
      <c r="M19" s="32">
        <v>0</v>
      </c>
      <c r="N19" s="34">
        <f t="shared" si="1"/>
        <v>23.423768810051737</v>
      </c>
      <c r="O19" s="34">
        <f t="shared" si="1"/>
        <v>23.423768810051737</v>
      </c>
      <c r="P19" s="34">
        <v>0</v>
      </c>
      <c r="Q19" s="34">
        <v>0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</row>
    <row r="20" spans="1:249" ht="93.75" hidden="1" customHeight="1" x14ac:dyDescent="0.3">
      <c r="A20" s="27" t="s">
        <v>53</v>
      </c>
      <c r="B20" s="28" t="s">
        <v>54</v>
      </c>
      <c r="C20" s="29" t="s">
        <v>20</v>
      </c>
      <c r="D20" s="29" t="s">
        <v>55</v>
      </c>
      <c r="E20" s="32">
        <v>42138000</v>
      </c>
      <c r="F20" s="32">
        <f t="shared" si="3"/>
        <v>93157000</v>
      </c>
      <c r="G20" s="32">
        <v>93157000</v>
      </c>
      <c r="H20" s="32">
        <v>0</v>
      </c>
      <c r="I20" s="32">
        <v>0</v>
      </c>
      <c r="J20" s="32">
        <f t="shared" si="4"/>
        <v>28907928.120000001</v>
      </c>
      <c r="K20" s="32">
        <v>28907928.120000001</v>
      </c>
      <c r="L20" s="32">
        <v>0</v>
      </c>
      <c r="M20" s="32">
        <v>0</v>
      </c>
      <c r="N20" s="34">
        <f t="shared" si="1"/>
        <v>31.031407323121186</v>
      </c>
      <c r="O20" s="34">
        <f t="shared" si="1"/>
        <v>31.031407323121186</v>
      </c>
      <c r="P20" s="34">
        <v>0</v>
      </c>
      <c r="Q20" s="34">
        <v>0</v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</row>
    <row r="21" spans="1:249" ht="37.5" hidden="1" customHeight="1" x14ac:dyDescent="0.3">
      <c r="A21" s="27" t="s">
        <v>56</v>
      </c>
      <c r="B21" s="28" t="s">
        <v>57</v>
      </c>
      <c r="C21" s="29" t="s">
        <v>20</v>
      </c>
      <c r="D21" s="29" t="s">
        <v>58</v>
      </c>
      <c r="E21" s="32">
        <v>145380</v>
      </c>
      <c r="F21" s="32">
        <f t="shared" si="3"/>
        <v>145380</v>
      </c>
      <c r="G21" s="32">
        <v>145380</v>
      </c>
      <c r="H21" s="32">
        <v>0</v>
      </c>
      <c r="I21" s="32">
        <v>0</v>
      </c>
      <c r="J21" s="32">
        <f t="shared" si="4"/>
        <v>0</v>
      </c>
      <c r="K21" s="32">
        <v>0</v>
      </c>
      <c r="L21" s="32">
        <v>0</v>
      </c>
      <c r="M21" s="32">
        <v>0</v>
      </c>
      <c r="N21" s="34">
        <f t="shared" si="1"/>
        <v>0</v>
      </c>
      <c r="O21" s="34">
        <f t="shared" si="1"/>
        <v>0</v>
      </c>
      <c r="P21" s="34">
        <v>0</v>
      </c>
      <c r="Q21" s="34">
        <v>0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</row>
    <row r="22" spans="1:249" ht="35.25" hidden="1" customHeight="1" x14ac:dyDescent="0.3">
      <c r="A22" s="27" t="s">
        <v>59</v>
      </c>
      <c r="B22" s="28" t="s">
        <v>60</v>
      </c>
      <c r="C22" s="29" t="s">
        <v>20</v>
      </c>
      <c r="D22" s="29" t="s">
        <v>61</v>
      </c>
      <c r="E22" s="32">
        <v>1050000</v>
      </c>
      <c r="F22" s="32">
        <f t="shared" si="3"/>
        <v>2250000</v>
      </c>
      <c r="G22" s="32">
        <v>2250000</v>
      </c>
      <c r="H22" s="32">
        <v>0</v>
      </c>
      <c r="I22" s="32">
        <v>0</v>
      </c>
      <c r="J22" s="32">
        <f t="shared" si="4"/>
        <v>0</v>
      </c>
      <c r="K22" s="32">
        <v>0</v>
      </c>
      <c r="L22" s="32">
        <v>0</v>
      </c>
      <c r="M22" s="32">
        <v>0</v>
      </c>
      <c r="N22" s="34">
        <f t="shared" si="1"/>
        <v>0</v>
      </c>
      <c r="O22" s="34">
        <f t="shared" si="1"/>
        <v>0</v>
      </c>
      <c r="P22" s="34">
        <v>0</v>
      </c>
      <c r="Q22" s="34">
        <v>0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</row>
    <row r="23" spans="1:249" ht="59.25" hidden="1" customHeight="1" x14ac:dyDescent="0.3">
      <c r="A23" s="37" t="s">
        <v>62</v>
      </c>
      <c r="B23" s="39" t="s">
        <v>63</v>
      </c>
      <c r="C23" s="29" t="s">
        <v>20</v>
      </c>
      <c r="D23" s="40" t="s">
        <v>64</v>
      </c>
      <c r="E23" s="41">
        <v>1173429</v>
      </c>
      <c r="F23" s="32">
        <f t="shared" si="3"/>
        <v>1800000</v>
      </c>
      <c r="G23" s="32">
        <v>1800000</v>
      </c>
      <c r="H23" s="32">
        <v>0</v>
      </c>
      <c r="I23" s="32">
        <v>0</v>
      </c>
      <c r="J23" s="32">
        <f t="shared" si="4"/>
        <v>0</v>
      </c>
      <c r="K23" s="32">
        <v>0</v>
      </c>
      <c r="L23" s="32">
        <v>0</v>
      </c>
      <c r="M23" s="32">
        <v>0</v>
      </c>
      <c r="N23" s="34">
        <f t="shared" ref="N23:O49" si="5">J23/F23*100</f>
        <v>0</v>
      </c>
      <c r="O23" s="34">
        <f t="shared" si="5"/>
        <v>0</v>
      </c>
      <c r="P23" s="34">
        <v>0</v>
      </c>
      <c r="Q23" s="34">
        <v>0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</row>
    <row r="24" spans="1:249" s="7" customFormat="1" ht="38.25" customHeight="1" x14ac:dyDescent="0.3">
      <c r="A24" s="20" t="s">
        <v>65</v>
      </c>
      <c r="B24" s="42" t="s">
        <v>66</v>
      </c>
      <c r="C24" s="24" t="s">
        <v>67</v>
      </c>
      <c r="D24" s="43" t="s">
        <v>68</v>
      </c>
      <c r="E24" s="21">
        <f t="shared" ref="E24:M24" si="6">E25+E33+E41+E50+E51+E52</f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1">
        <f t="shared" si="6"/>
        <v>0</v>
      </c>
      <c r="K24" s="21">
        <f t="shared" si="6"/>
        <v>0</v>
      </c>
      <c r="L24" s="21">
        <f t="shared" si="6"/>
        <v>0</v>
      </c>
      <c r="M24" s="21">
        <f t="shared" si="6"/>
        <v>0</v>
      </c>
      <c r="N24" s="22">
        <v>0</v>
      </c>
      <c r="O24" s="22">
        <v>0</v>
      </c>
      <c r="P24" s="22">
        <v>0</v>
      </c>
      <c r="Q24" s="22"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</row>
    <row r="25" spans="1:249" ht="57" hidden="1" customHeight="1" x14ac:dyDescent="0.3">
      <c r="A25" s="27" t="s">
        <v>69</v>
      </c>
      <c r="B25" s="28" t="s">
        <v>70</v>
      </c>
      <c r="C25" s="29" t="s">
        <v>71</v>
      </c>
      <c r="D25" s="31"/>
      <c r="E25" s="26">
        <f>E26+E27+E28+E29+E30+E31+E32+E34+E35+E36+E37+E38+E39+E33+E40</f>
        <v>0</v>
      </c>
      <c r="F25" s="32">
        <f t="shared" ref="F25:M25" si="7">F26+F27+F28+F29+F30+F31+F32</f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4">
        <v>0</v>
      </c>
      <c r="O25" s="34">
        <v>0</v>
      </c>
      <c r="P25" s="34">
        <v>0</v>
      </c>
      <c r="Q25" s="34">
        <v>0</v>
      </c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</row>
    <row r="26" spans="1:249" s="49" customFormat="1" ht="21" hidden="1" customHeight="1" x14ac:dyDescent="0.25">
      <c r="A26" s="151"/>
      <c r="B26" s="44" t="s">
        <v>72</v>
      </c>
      <c r="C26" s="154" t="s">
        <v>73</v>
      </c>
      <c r="D26" s="45">
        <v>210282430</v>
      </c>
      <c r="E26" s="46"/>
      <c r="F26" s="47">
        <f t="shared" ref="F26:F32" si="8">G26+H26+I26</f>
        <v>0</v>
      </c>
      <c r="G26" s="47"/>
      <c r="H26" s="47">
        <v>0</v>
      </c>
      <c r="I26" s="47">
        <v>0</v>
      </c>
      <c r="J26" s="47"/>
      <c r="K26" s="47"/>
      <c r="L26" s="46">
        <v>0</v>
      </c>
      <c r="M26" s="47">
        <v>0</v>
      </c>
      <c r="N26" s="34" t="e">
        <f t="shared" si="5"/>
        <v>#DIV/0!</v>
      </c>
      <c r="O26" s="34" t="e">
        <f t="shared" si="5"/>
        <v>#DIV/0!</v>
      </c>
      <c r="P26" s="34">
        <v>0</v>
      </c>
      <c r="Q26" s="34">
        <v>0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</row>
    <row r="27" spans="1:249" s="49" customFormat="1" ht="21" hidden="1" customHeight="1" x14ac:dyDescent="0.25">
      <c r="A27" s="152"/>
      <c r="B27" s="44" t="s">
        <v>74</v>
      </c>
      <c r="C27" s="154"/>
      <c r="D27" s="45">
        <v>210282430</v>
      </c>
      <c r="E27" s="46"/>
      <c r="F27" s="47">
        <f t="shared" si="8"/>
        <v>0</v>
      </c>
      <c r="G27" s="47"/>
      <c r="H27" s="47">
        <v>0</v>
      </c>
      <c r="I27" s="47">
        <v>0</v>
      </c>
      <c r="J27" s="47"/>
      <c r="K27" s="47"/>
      <c r="L27" s="46">
        <v>0</v>
      </c>
      <c r="M27" s="47">
        <v>0</v>
      </c>
      <c r="N27" s="34" t="e">
        <f t="shared" si="5"/>
        <v>#DIV/0!</v>
      </c>
      <c r="O27" s="34" t="e">
        <f t="shared" si="5"/>
        <v>#DIV/0!</v>
      </c>
      <c r="P27" s="34">
        <v>0</v>
      </c>
      <c r="Q27" s="34">
        <v>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</row>
    <row r="28" spans="1:249" s="49" customFormat="1" ht="21" hidden="1" customHeight="1" x14ac:dyDescent="0.25">
      <c r="A28" s="152"/>
      <c r="B28" s="44" t="s">
        <v>75</v>
      </c>
      <c r="C28" s="154"/>
      <c r="D28" s="45">
        <v>210282430</v>
      </c>
      <c r="E28" s="46"/>
      <c r="F28" s="47">
        <f t="shared" si="8"/>
        <v>0</v>
      </c>
      <c r="G28" s="47"/>
      <c r="H28" s="47">
        <v>0</v>
      </c>
      <c r="I28" s="47">
        <v>0</v>
      </c>
      <c r="J28" s="47"/>
      <c r="K28" s="47"/>
      <c r="L28" s="46">
        <v>0</v>
      </c>
      <c r="M28" s="47">
        <v>0</v>
      </c>
      <c r="N28" s="34" t="e">
        <f t="shared" si="5"/>
        <v>#DIV/0!</v>
      </c>
      <c r="O28" s="34" t="e">
        <f t="shared" si="5"/>
        <v>#DIV/0!</v>
      </c>
      <c r="P28" s="34">
        <v>0</v>
      </c>
      <c r="Q28" s="34">
        <v>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</row>
    <row r="29" spans="1:249" ht="21" hidden="1" customHeight="1" x14ac:dyDescent="0.3">
      <c r="A29" s="152"/>
      <c r="B29" s="50" t="s">
        <v>76</v>
      </c>
      <c r="C29" s="155" t="s">
        <v>20</v>
      </c>
      <c r="D29" s="30">
        <v>210282430</v>
      </c>
      <c r="E29" s="31"/>
      <c r="F29" s="32">
        <f t="shared" si="8"/>
        <v>0</v>
      </c>
      <c r="G29" s="32"/>
      <c r="H29" s="32">
        <v>0</v>
      </c>
      <c r="I29" s="32">
        <v>0</v>
      </c>
      <c r="J29" s="47"/>
      <c r="K29" s="31"/>
      <c r="L29" s="31">
        <v>0</v>
      </c>
      <c r="M29" s="32">
        <v>0</v>
      </c>
      <c r="N29" s="51" t="e">
        <f t="shared" si="5"/>
        <v>#DIV/0!</v>
      </c>
      <c r="O29" s="51" t="e">
        <f t="shared" si="5"/>
        <v>#DIV/0!</v>
      </c>
      <c r="P29" s="51">
        <v>0</v>
      </c>
      <c r="Q29" s="51">
        <v>0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</row>
    <row r="30" spans="1:249" ht="19.5" hidden="1" customHeight="1" x14ac:dyDescent="0.3">
      <c r="A30" s="152"/>
      <c r="B30" s="52" t="s">
        <v>77</v>
      </c>
      <c r="C30" s="156"/>
      <c r="D30" s="30" t="s">
        <v>78</v>
      </c>
      <c r="E30" s="31"/>
      <c r="F30" s="32">
        <f t="shared" si="8"/>
        <v>0</v>
      </c>
      <c r="G30" s="32"/>
      <c r="H30" s="32">
        <v>0</v>
      </c>
      <c r="I30" s="32">
        <v>0</v>
      </c>
      <c r="J30" s="47"/>
      <c r="K30" s="31"/>
      <c r="L30" s="31">
        <v>0</v>
      </c>
      <c r="M30" s="31">
        <v>0</v>
      </c>
      <c r="N30" s="51" t="e">
        <f t="shared" si="5"/>
        <v>#DIV/0!</v>
      </c>
      <c r="O30" s="51">
        <v>0</v>
      </c>
      <c r="P30" s="51">
        <v>0</v>
      </c>
      <c r="Q30" s="34">
        <v>0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</row>
    <row r="31" spans="1:249" ht="19.5" hidden="1" customHeight="1" x14ac:dyDescent="0.3">
      <c r="A31" s="152"/>
      <c r="B31" s="52" t="s">
        <v>79</v>
      </c>
      <c r="C31" s="156"/>
      <c r="D31" s="30" t="s">
        <v>78</v>
      </c>
      <c r="E31" s="31"/>
      <c r="F31" s="32">
        <f t="shared" si="8"/>
        <v>0</v>
      </c>
      <c r="G31" s="32"/>
      <c r="H31" s="32">
        <v>0</v>
      </c>
      <c r="I31" s="32">
        <v>0</v>
      </c>
      <c r="J31" s="47"/>
      <c r="K31" s="31"/>
      <c r="L31" s="31">
        <v>0</v>
      </c>
      <c r="M31" s="31">
        <v>0</v>
      </c>
      <c r="N31" s="51" t="e">
        <f t="shared" si="5"/>
        <v>#DIV/0!</v>
      </c>
      <c r="O31" s="51">
        <v>0</v>
      </c>
      <c r="P31" s="51">
        <v>0</v>
      </c>
      <c r="Q31" s="34">
        <v>0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</row>
    <row r="32" spans="1:249" ht="19.5" hidden="1" customHeight="1" x14ac:dyDescent="0.3">
      <c r="A32" s="153"/>
      <c r="B32" s="52" t="s">
        <v>80</v>
      </c>
      <c r="C32" s="157"/>
      <c r="D32" s="30" t="s">
        <v>78</v>
      </c>
      <c r="E32" s="31"/>
      <c r="F32" s="32">
        <f t="shared" si="8"/>
        <v>0</v>
      </c>
      <c r="G32" s="32"/>
      <c r="H32" s="32">
        <v>0</v>
      </c>
      <c r="I32" s="32">
        <v>0</v>
      </c>
      <c r="J32" s="47"/>
      <c r="K32" s="31"/>
      <c r="L32" s="31">
        <v>0</v>
      </c>
      <c r="M32" s="31">
        <v>0</v>
      </c>
      <c r="N32" s="51" t="e">
        <f t="shared" si="5"/>
        <v>#DIV/0!</v>
      </c>
      <c r="O32" s="51">
        <v>0</v>
      </c>
      <c r="P32" s="51">
        <v>0</v>
      </c>
      <c r="Q32" s="34">
        <v>0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</row>
    <row r="33" spans="1:249" ht="35.25" hidden="1" customHeight="1" x14ac:dyDescent="0.3">
      <c r="A33" s="53" t="s">
        <v>81</v>
      </c>
      <c r="B33" s="28" t="s">
        <v>82</v>
      </c>
      <c r="C33" s="29" t="s">
        <v>71</v>
      </c>
      <c r="D33" s="54"/>
      <c r="E33" s="41">
        <v>0</v>
      </c>
      <c r="F33" s="32">
        <f>F34+F35+F36+F37+F38+F39+F40</f>
        <v>0</v>
      </c>
      <c r="G33" s="32">
        <f>G34+G35+G36+G37+G38+G39+G40</f>
        <v>0</v>
      </c>
      <c r="H33" s="32">
        <f>H34+H35+H36+H37+H38+H39+H40</f>
        <v>0</v>
      </c>
      <c r="I33" s="32">
        <f>I34+I35+I36+I37+I38+I39+I40</f>
        <v>0</v>
      </c>
      <c r="J33" s="47">
        <f t="shared" ref="J33:J40" si="9">K33+L33+M33</f>
        <v>0</v>
      </c>
      <c r="K33" s="32">
        <f>K34+K35+K36+K37+K38+K39+K40</f>
        <v>0</v>
      </c>
      <c r="L33" s="32">
        <f>L34+L35+L36+L37+L38+L39+L40</f>
        <v>0</v>
      </c>
      <c r="M33" s="32">
        <f>M34+M35+M36+M37+M38+M39+M40</f>
        <v>0</v>
      </c>
      <c r="N33" s="34">
        <v>0</v>
      </c>
      <c r="O33" s="34">
        <v>0</v>
      </c>
      <c r="P33" s="34">
        <v>0</v>
      </c>
      <c r="Q33" s="34" t="e">
        <f t="shared" ref="Q33:Q49" si="10">M33/I33*100</f>
        <v>#DIV/0!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</row>
    <row r="34" spans="1:249" s="49" customFormat="1" ht="21" hidden="1" customHeight="1" x14ac:dyDescent="0.25">
      <c r="A34" s="151"/>
      <c r="B34" s="44" t="s">
        <v>72</v>
      </c>
      <c r="C34" s="154" t="s">
        <v>73</v>
      </c>
      <c r="D34" s="45" t="s">
        <v>78</v>
      </c>
      <c r="E34" s="41">
        <v>0</v>
      </c>
      <c r="F34" s="47">
        <f t="shared" ref="F34:F40" si="11">G34+H34+I34</f>
        <v>0</v>
      </c>
      <c r="G34" s="47">
        <v>0</v>
      </c>
      <c r="H34" s="47">
        <v>0</v>
      </c>
      <c r="I34" s="47"/>
      <c r="J34" s="47">
        <f t="shared" si="9"/>
        <v>0</v>
      </c>
      <c r="K34" s="47">
        <v>0</v>
      </c>
      <c r="L34" s="46">
        <v>0</v>
      </c>
      <c r="M34" s="46"/>
      <c r="N34" s="34" t="e">
        <f t="shared" si="5"/>
        <v>#DIV/0!</v>
      </c>
      <c r="O34" s="34">
        <v>0</v>
      </c>
      <c r="P34" s="34">
        <v>0</v>
      </c>
      <c r="Q34" s="34" t="e">
        <f t="shared" si="10"/>
        <v>#DIV/0!</v>
      </c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</row>
    <row r="35" spans="1:249" s="49" customFormat="1" ht="21" hidden="1" customHeight="1" x14ac:dyDescent="0.25">
      <c r="A35" s="152"/>
      <c r="B35" s="44" t="s">
        <v>74</v>
      </c>
      <c r="C35" s="154"/>
      <c r="D35" s="45" t="s">
        <v>78</v>
      </c>
      <c r="E35" s="41">
        <v>0</v>
      </c>
      <c r="F35" s="47">
        <f t="shared" si="11"/>
        <v>0</v>
      </c>
      <c r="G35" s="47">
        <v>0</v>
      </c>
      <c r="H35" s="47">
        <v>0</v>
      </c>
      <c r="I35" s="47"/>
      <c r="J35" s="47">
        <f t="shared" si="9"/>
        <v>0</v>
      </c>
      <c r="K35" s="47">
        <v>0</v>
      </c>
      <c r="L35" s="46">
        <v>0</v>
      </c>
      <c r="M35" s="46"/>
      <c r="N35" s="34" t="e">
        <f t="shared" si="5"/>
        <v>#DIV/0!</v>
      </c>
      <c r="O35" s="34">
        <v>0</v>
      </c>
      <c r="P35" s="34">
        <v>0</v>
      </c>
      <c r="Q35" s="34" t="e">
        <f t="shared" si="10"/>
        <v>#DIV/0!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</row>
    <row r="36" spans="1:249" s="49" customFormat="1" ht="19.5" hidden="1" customHeight="1" x14ac:dyDescent="0.25">
      <c r="A36" s="152"/>
      <c r="B36" s="44" t="s">
        <v>75</v>
      </c>
      <c r="C36" s="154"/>
      <c r="D36" s="45" t="s">
        <v>78</v>
      </c>
      <c r="E36" s="41">
        <v>0</v>
      </c>
      <c r="F36" s="47">
        <f t="shared" si="11"/>
        <v>0</v>
      </c>
      <c r="G36" s="47">
        <v>0</v>
      </c>
      <c r="H36" s="47">
        <v>0</v>
      </c>
      <c r="I36" s="47"/>
      <c r="J36" s="47">
        <f t="shared" si="9"/>
        <v>0</v>
      </c>
      <c r="K36" s="47">
        <v>0</v>
      </c>
      <c r="L36" s="46">
        <v>0</v>
      </c>
      <c r="M36" s="46"/>
      <c r="N36" s="34" t="e">
        <f t="shared" si="5"/>
        <v>#DIV/0!</v>
      </c>
      <c r="O36" s="34">
        <v>0</v>
      </c>
      <c r="P36" s="34">
        <v>0</v>
      </c>
      <c r="Q36" s="34" t="e">
        <f t="shared" si="10"/>
        <v>#DIV/0!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</row>
    <row r="37" spans="1:249" s="49" customFormat="1" ht="19.5" hidden="1" customHeight="1" x14ac:dyDescent="0.25">
      <c r="A37" s="152"/>
      <c r="B37" s="28" t="s">
        <v>76</v>
      </c>
      <c r="C37" s="155" t="s">
        <v>20</v>
      </c>
      <c r="D37" s="45"/>
      <c r="E37" s="41">
        <v>0</v>
      </c>
      <c r="F37" s="32">
        <f t="shared" si="11"/>
        <v>0</v>
      </c>
      <c r="G37" s="32">
        <v>0</v>
      </c>
      <c r="H37" s="32">
        <v>0</v>
      </c>
      <c r="I37" s="32"/>
      <c r="J37" s="47">
        <f t="shared" si="9"/>
        <v>0</v>
      </c>
      <c r="K37" s="31">
        <v>0</v>
      </c>
      <c r="L37" s="31">
        <v>0</v>
      </c>
      <c r="M37" s="31"/>
      <c r="N37" s="51" t="e">
        <f t="shared" si="5"/>
        <v>#DIV/0!</v>
      </c>
      <c r="O37" s="51">
        <v>0</v>
      </c>
      <c r="P37" s="51">
        <v>0</v>
      </c>
      <c r="Q37" s="51" t="e">
        <f t="shared" si="10"/>
        <v>#DIV/0!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</row>
    <row r="38" spans="1:249" ht="19.5" hidden="1" customHeight="1" x14ac:dyDescent="0.3">
      <c r="A38" s="152"/>
      <c r="B38" s="52" t="s">
        <v>77</v>
      </c>
      <c r="C38" s="156"/>
      <c r="D38" s="30" t="s">
        <v>78</v>
      </c>
      <c r="E38" s="41">
        <v>0</v>
      </c>
      <c r="F38" s="32">
        <f t="shared" si="11"/>
        <v>0</v>
      </c>
      <c r="G38" s="32">
        <v>0</v>
      </c>
      <c r="H38" s="32">
        <v>0</v>
      </c>
      <c r="I38" s="32"/>
      <c r="J38" s="47">
        <f t="shared" si="9"/>
        <v>0</v>
      </c>
      <c r="K38" s="31">
        <v>0</v>
      </c>
      <c r="L38" s="31">
        <v>0</v>
      </c>
      <c r="M38" s="31"/>
      <c r="N38" s="51" t="e">
        <f t="shared" si="5"/>
        <v>#DIV/0!</v>
      </c>
      <c r="O38" s="51">
        <v>0</v>
      </c>
      <c r="P38" s="51">
        <v>0</v>
      </c>
      <c r="Q38" s="51" t="e">
        <f t="shared" si="10"/>
        <v>#DIV/0!</v>
      </c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</row>
    <row r="39" spans="1:249" ht="19.5" hidden="1" customHeight="1" x14ac:dyDescent="0.3">
      <c r="A39" s="152"/>
      <c r="B39" s="52" t="s">
        <v>79</v>
      </c>
      <c r="C39" s="156"/>
      <c r="D39" s="30" t="s">
        <v>78</v>
      </c>
      <c r="E39" s="41">
        <v>0</v>
      </c>
      <c r="F39" s="32">
        <f t="shared" si="11"/>
        <v>0</v>
      </c>
      <c r="G39" s="32">
        <v>0</v>
      </c>
      <c r="H39" s="32">
        <v>0</v>
      </c>
      <c r="I39" s="32"/>
      <c r="J39" s="47">
        <f t="shared" si="9"/>
        <v>0</v>
      </c>
      <c r="K39" s="31">
        <v>0</v>
      </c>
      <c r="L39" s="31">
        <v>0</v>
      </c>
      <c r="M39" s="31"/>
      <c r="N39" s="51" t="e">
        <f t="shared" si="5"/>
        <v>#DIV/0!</v>
      </c>
      <c r="O39" s="51">
        <v>0</v>
      </c>
      <c r="P39" s="51">
        <v>0</v>
      </c>
      <c r="Q39" s="51" t="e">
        <f t="shared" si="10"/>
        <v>#DIV/0!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</row>
    <row r="40" spans="1:249" ht="18" hidden="1" customHeight="1" x14ac:dyDescent="0.3">
      <c r="A40" s="153"/>
      <c r="B40" s="52" t="s">
        <v>80</v>
      </c>
      <c r="C40" s="157"/>
      <c r="D40" s="30" t="s">
        <v>78</v>
      </c>
      <c r="E40" s="41">
        <v>0</v>
      </c>
      <c r="F40" s="32">
        <f t="shared" si="11"/>
        <v>0</v>
      </c>
      <c r="G40" s="32">
        <v>0</v>
      </c>
      <c r="H40" s="32">
        <v>0</v>
      </c>
      <c r="I40" s="32"/>
      <c r="J40" s="47">
        <f t="shared" si="9"/>
        <v>0</v>
      </c>
      <c r="K40" s="31">
        <v>0</v>
      </c>
      <c r="L40" s="31">
        <v>0</v>
      </c>
      <c r="M40" s="31"/>
      <c r="N40" s="51" t="e">
        <f t="shared" si="5"/>
        <v>#DIV/0!</v>
      </c>
      <c r="O40" s="51">
        <v>0</v>
      </c>
      <c r="P40" s="51">
        <v>0</v>
      </c>
      <c r="Q40" s="51" t="e">
        <f t="shared" si="10"/>
        <v>#DIV/0!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</row>
    <row r="41" spans="1:249" ht="56.25" hidden="1" x14ac:dyDescent="0.3">
      <c r="A41" s="37" t="s">
        <v>83</v>
      </c>
      <c r="B41" s="55" t="s">
        <v>84</v>
      </c>
      <c r="C41" s="29" t="s">
        <v>73</v>
      </c>
      <c r="D41" s="29"/>
      <c r="E41" s="41">
        <v>0</v>
      </c>
      <c r="F41" s="32">
        <f t="shared" ref="F41:M41" si="12">F42+F43+F44+F45+F46+F47+F48+F49</f>
        <v>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51">
        <v>0</v>
      </c>
      <c r="O41" s="34">
        <v>0</v>
      </c>
      <c r="P41" s="34">
        <v>0</v>
      </c>
      <c r="Q41" s="34" t="e">
        <f t="shared" si="10"/>
        <v>#DIV/0!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</row>
    <row r="42" spans="1:249" s="49" customFormat="1" hidden="1" x14ac:dyDescent="0.25">
      <c r="A42" s="176"/>
      <c r="B42" s="56" t="s">
        <v>85</v>
      </c>
      <c r="C42" s="57"/>
      <c r="D42" s="58"/>
      <c r="E42" s="41">
        <v>0</v>
      </c>
      <c r="F42" s="59">
        <f t="shared" ref="F42:F60" si="13">G42+H42+I42</f>
        <v>0</v>
      </c>
      <c r="G42" s="59">
        <v>0</v>
      </c>
      <c r="H42" s="59">
        <v>0</v>
      </c>
      <c r="I42" s="59"/>
      <c r="J42" s="47">
        <f t="shared" ref="J42:J49" si="14">K42+L42+M42</f>
        <v>0</v>
      </c>
      <c r="K42" s="59">
        <v>0</v>
      </c>
      <c r="L42" s="59">
        <v>0</v>
      </c>
      <c r="M42" s="59"/>
      <c r="N42" s="60" t="e">
        <f t="shared" si="5"/>
        <v>#DIV/0!</v>
      </c>
      <c r="O42" s="60">
        <v>0</v>
      </c>
      <c r="P42" s="60">
        <v>0</v>
      </c>
      <c r="Q42" s="60" t="e">
        <f t="shared" si="10"/>
        <v>#DIV/0!</v>
      </c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</row>
    <row r="43" spans="1:249" s="49" customFormat="1" ht="19.5" hidden="1" customHeight="1" x14ac:dyDescent="0.25">
      <c r="A43" s="176"/>
      <c r="B43" s="61" t="s">
        <v>86</v>
      </c>
      <c r="C43" s="57"/>
      <c r="D43" s="58"/>
      <c r="E43" s="41">
        <v>0</v>
      </c>
      <c r="F43" s="47">
        <f t="shared" si="13"/>
        <v>0</v>
      </c>
      <c r="G43" s="47">
        <v>0</v>
      </c>
      <c r="H43" s="47">
        <v>0</v>
      </c>
      <c r="I43" s="47"/>
      <c r="J43" s="47">
        <f t="shared" si="14"/>
        <v>0</v>
      </c>
      <c r="K43" s="47">
        <v>0</v>
      </c>
      <c r="L43" s="47">
        <v>0</v>
      </c>
      <c r="M43" s="47"/>
      <c r="N43" s="34" t="e">
        <f t="shared" si="5"/>
        <v>#DIV/0!</v>
      </c>
      <c r="O43" s="34">
        <v>0</v>
      </c>
      <c r="P43" s="34">
        <v>0</v>
      </c>
      <c r="Q43" s="34" t="e">
        <f t="shared" si="10"/>
        <v>#DIV/0!</v>
      </c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</row>
    <row r="44" spans="1:249" s="49" customFormat="1" ht="30.75" hidden="1" customHeight="1" x14ac:dyDescent="0.25">
      <c r="A44" s="176"/>
      <c r="B44" s="61" t="s">
        <v>87</v>
      </c>
      <c r="C44" s="57"/>
      <c r="D44" s="58"/>
      <c r="E44" s="41">
        <v>0</v>
      </c>
      <c r="F44" s="47">
        <f t="shared" si="13"/>
        <v>0</v>
      </c>
      <c r="G44" s="47">
        <v>0</v>
      </c>
      <c r="H44" s="47">
        <v>0</v>
      </c>
      <c r="I44" s="47"/>
      <c r="J44" s="47">
        <f t="shared" si="14"/>
        <v>0</v>
      </c>
      <c r="K44" s="47">
        <v>0</v>
      </c>
      <c r="L44" s="47">
        <v>0</v>
      </c>
      <c r="M44" s="47"/>
      <c r="N44" s="34" t="e">
        <f t="shared" si="5"/>
        <v>#DIV/0!</v>
      </c>
      <c r="O44" s="34">
        <v>0</v>
      </c>
      <c r="P44" s="34">
        <v>0</v>
      </c>
      <c r="Q44" s="34" t="e">
        <f t="shared" si="10"/>
        <v>#DIV/0!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</row>
    <row r="45" spans="1:249" s="49" customFormat="1" ht="34.5" hidden="1" customHeight="1" x14ac:dyDescent="0.25">
      <c r="A45" s="176"/>
      <c r="B45" s="62" t="s">
        <v>88</v>
      </c>
      <c r="C45" s="57"/>
      <c r="D45" s="58"/>
      <c r="E45" s="41">
        <v>0</v>
      </c>
      <c r="F45" s="47">
        <f t="shared" si="13"/>
        <v>0</v>
      </c>
      <c r="G45" s="47">
        <v>0</v>
      </c>
      <c r="H45" s="47">
        <v>0</v>
      </c>
      <c r="I45" s="47"/>
      <c r="J45" s="47">
        <f t="shared" si="14"/>
        <v>0</v>
      </c>
      <c r="K45" s="47">
        <v>0</v>
      </c>
      <c r="L45" s="47">
        <v>0</v>
      </c>
      <c r="M45" s="47"/>
      <c r="N45" s="34" t="e">
        <f t="shared" si="5"/>
        <v>#DIV/0!</v>
      </c>
      <c r="O45" s="34">
        <v>0</v>
      </c>
      <c r="P45" s="34">
        <v>0</v>
      </c>
      <c r="Q45" s="34" t="e">
        <f t="shared" si="10"/>
        <v>#DIV/0!</v>
      </c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</row>
    <row r="46" spans="1:249" s="49" customFormat="1" ht="51.75" hidden="1" x14ac:dyDescent="0.25">
      <c r="A46" s="176"/>
      <c r="B46" s="61" t="s">
        <v>89</v>
      </c>
      <c r="C46" s="57"/>
      <c r="D46" s="58"/>
      <c r="E46" s="41">
        <v>0</v>
      </c>
      <c r="F46" s="47">
        <f t="shared" si="13"/>
        <v>0</v>
      </c>
      <c r="G46" s="47">
        <v>0</v>
      </c>
      <c r="H46" s="47">
        <v>0</v>
      </c>
      <c r="I46" s="47"/>
      <c r="J46" s="47">
        <f t="shared" si="14"/>
        <v>0</v>
      </c>
      <c r="K46" s="47">
        <v>0</v>
      </c>
      <c r="L46" s="47">
        <v>0</v>
      </c>
      <c r="M46" s="47"/>
      <c r="N46" s="34" t="e">
        <f t="shared" si="5"/>
        <v>#DIV/0!</v>
      </c>
      <c r="O46" s="34">
        <v>0</v>
      </c>
      <c r="P46" s="34">
        <v>0</v>
      </c>
      <c r="Q46" s="34" t="e">
        <f t="shared" si="10"/>
        <v>#DIV/0!</v>
      </c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</row>
    <row r="47" spans="1:249" s="49" customFormat="1" hidden="1" x14ac:dyDescent="0.25">
      <c r="A47" s="176"/>
      <c r="B47" s="61" t="s">
        <v>90</v>
      </c>
      <c r="C47" s="57"/>
      <c r="D47" s="58"/>
      <c r="E47" s="41">
        <v>0</v>
      </c>
      <c r="F47" s="47">
        <f t="shared" si="13"/>
        <v>0</v>
      </c>
      <c r="G47" s="47">
        <v>0</v>
      </c>
      <c r="H47" s="47">
        <v>0</v>
      </c>
      <c r="I47" s="47"/>
      <c r="J47" s="47">
        <f t="shared" si="14"/>
        <v>0</v>
      </c>
      <c r="K47" s="47">
        <v>0</v>
      </c>
      <c r="L47" s="47">
        <v>0</v>
      </c>
      <c r="M47" s="47"/>
      <c r="N47" s="34" t="e">
        <f t="shared" si="5"/>
        <v>#DIV/0!</v>
      </c>
      <c r="O47" s="34">
        <v>0</v>
      </c>
      <c r="P47" s="34">
        <v>0</v>
      </c>
      <c r="Q47" s="34" t="e">
        <f t="shared" si="10"/>
        <v>#DIV/0!</v>
      </c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</row>
    <row r="48" spans="1:249" s="49" customFormat="1" ht="35.25" hidden="1" customHeight="1" x14ac:dyDescent="0.25">
      <c r="A48" s="176"/>
      <c r="B48" s="61" t="s">
        <v>91</v>
      </c>
      <c r="C48" s="57"/>
      <c r="D48" s="58"/>
      <c r="E48" s="41">
        <v>0</v>
      </c>
      <c r="F48" s="47">
        <f t="shared" si="13"/>
        <v>0</v>
      </c>
      <c r="G48" s="47">
        <v>0</v>
      </c>
      <c r="H48" s="47">
        <v>0</v>
      </c>
      <c r="I48" s="47"/>
      <c r="J48" s="47">
        <f t="shared" si="14"/>
        <v>0</v>
      </c>
      <c r="K48" s="47">
        <v>0</v>
      </c>
      <c r="L48" s="47">
        <v>0</v>
      </c>
      <c r="M48" s="63"/>
      <c r="N48" s="34" t="e">
        <f t="shared" si="5"/>
        <v>#DIV/0!</v>
      </c>
      <c r="O48" s="34">
        <v>0</v>
      </c>
      <c r="P48" s="34">
        <v>0</v>
      </c>
      <c r="Q48" s="34" t="e">
        <f t="shared" si="10"/>
        <v>#DIV/0!</v>
      </c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</row>
    <row r="49" spans="1:249" s="49" customFormat="1" ht="34.5" hidden="1" x14ac:dyDescent="0.25">
      <c r="A49" s="177"/>
      <c r="B49" s="61" t="s">
        <v>92</v>
      </c>
      <c r="C49" s="64"/>
      <c r="D49" s="58"/>
      <c r="E49" s="41">
        <v>0</v>
      </c>
      <c r="F49" s="47">
        <f t="shared" si="13"/>
        <v>0</v>
      </c>
      <c r="G49" s="47">
        <v>0</v>
      </c>
      <c r="H49" s="47">
        <v>0</v>
      </c>
      <c r="I49" s="47"/>
      <c r="J49" s="47">
        <f t="shared" si="14"/>
        <v>0</v>
      </c>
      <c r="K49" s="47">
        <v>0</v>
      </c>
      <c r="L49" s="47">
        <v>0</v>
      </c>
      <c r="M49" s="34">
        <v>0</v>
      </c>
      <c r="N49" s="34" t="e">
        <f t="shared" si="5"/>
        <v>#DIV/0!</v>
      </c>
      <c r="O49" s="34">
        <v>0</v>
      </c>
      <c r="P49" s="34">
        <v>0</v>
      </c>
      <c r="Q49" s="34" t="e">
        <f t="shared" si="10"/>
        <v>#DIV/0!</v>
      </c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</row>
    <row r="50" spans="1:249" ht="75" hidden="1" x14ac:dyDescent="0.3">
      <c r="A50" s="37" t="s">
        <v>93</v>
      </c>
      <c r="B50" s="55" t="s">
        <v>94</v>
      </c>
      <c r="C50" s="54" t="s">
        <v>73</v>
      </c>
      <c r="D50" s="54"/>
      <c r="E50" s="41">
        <v>0</v>
      </c>
      <c r="F50" s="32">
        <f t="shared" si="13"/>
        <v>0</v>
      </c>
      <c r="G50" s="32">
        <v>0</v>
      </c>
      <c r="H50" s="32">
        <v>0</v>
      </c>
      <c r="I50" s="32">
        <v>0</v>
      </c>
      <c r="J50" s="32">
        <f>K50+M50</f>
        <v>0</v>
      </c>
      <c r="K50" s="32">
        <v>0</v>
      </c>
      <c r="L50" s="32">
        <v>0</v>
      </c>
      <c r="M50" s="32">
        <v>0</v>
      </c>
      <c r="N50" s="34">
        <v>0</v>
      </c>
      <c r="O50" s="34">
        <v>0</v>
      </c>
      <c r="P50" s="34">
        <v>0</v>
      </c>
      <c r="Q50" s="34">
        <v>0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</row>
    <row r="51" spans="1:249" ht="56.25" hidden="1" x14ac:dyDescent="0.3">
      <c r="A51" s="37" t="s">
        <v>95</v>
      </c>
      <c r="B51" s="55" t="s">
        <v>96</v>
      </c>
      <c r="C51" s="54" t="s">
        <v>73</v>
      </c>
      <c r="D51" s="54"/>
      <c r="E51" s="41">
        <v>0</v>
      </c>
      <c r="F51" s="32">
        <f t="shared" si="13"/>
        <v>0</v>
      </c>
      <c r="G51" s="32">
        <v>0</v>
      </c>
      <c r="H51" s="32">
        <v>0</v>
      </c>
      <c r="I51" s="32"/>
      <c r="J51" s="32">
        <f>K51+M51</f>
        <v>0</v>
      </c>
      <c r="K51" s="32">
        <v>0</v>
      </c>
      <c r="L51" s="32">
        <v>0</v>
      </c>
      <c r="M51" s="32"/>
      <c r="N51" s="34" t="e">
        <f t="shared" ref="N51:N84" si="15">J51/F51*100</f>
        <v>#DIV/0!</v>
      </c>
      <c r="O51" s="34">
        <v>0</v>
      </c>
      <c r="P51" s="34">
        <v>0</v>
      </c>
      <c r="Q51" s="34" t="e">
        <f t="shared" ref="Q51:Q62" si="16">M51/I51*100</f>
        <v>#DIV/0!</v>
      </c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</row>
    <row r="52" spans="1:249" ht="37.5" hidden="1" x14ac:dyDescent="0.3">
      <c r="A52" s="37" t="s">
        <v>97</v>
      </c>
      <c r="B52" s="55" t="s">
        <v>98</v>
      </c>
      <c r="C52" s="54" t="s">
        <v>99</v>
      </c>
      <c r="D52" s="54"/>
      <c r="E52" s="41">
        <v>0</v>
      </c>
      <c r="F52" s="32">
        <f t="shared" si="13"/>
        <v>0</v>
      </c>
      <c r="G52" s="32">
        <v>0</v>
      </c>
      <c r="H52" s="32">
        <v>0</v>
      </c>
      <c r="I52" s="32"/>
      <c r="J52" s="32">
        <f>J53+J54+J55+J56+J57+J58+J59</f>
        <v>0</v>
      </c>
      <c r="K52" s="32">
        <f>K53+K54+K55+K56+K57+K58+K59</f>
        <v>0</v>
      </c>
      <c r="L52" s="32">
        <f>L53+L54+L55+L56+L57+L58+L59</f>
        <v>0</v>
      </c>
      <c r="M52" s="32"/>
      <c r="N52" s="34" t="e">
        <f t="shared" si="15"/>
        <v>#DIV/0!</v>
      </c>
      <c r="O52" s="34">
        <v>0</v>
      </c>
      <c r="P52" s="34">
        <v>0</v>
      </c>
      <c r="Q52" s="34" t="e">
        <f t="shared" si="16"/>
        <v>#DIV/0!</v>
      </c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</row>
    <row r="53" spans="1:249" ht="41.25" hidden="1" customHeight="1" x14ac:dyDescent="0.3">
      <c r="A53" s="53"/>
      <c r="B53" s="65" t="s">
        <v>100</v>
      </c>
      <c r="C53" s="29"/>
      <c r="D53" s="66"/>
      <c r="E53" s="67"/>
      <c r="F53" s="32">
        <f t="shared" si="13"/>
        <v>0</v>
      </c>
      <c r="G53" s="32">
        <v>0</v>
      </c>
      <c r="H53" s="32">
        <v>0</v>
      </c>
      <c r="I53" s="68"/>
      <c r="J53" s="32">
        <f t="shared" ref="J53:J60" si="17">K53+L53+M53</f>
        <v>0</v>
      </c>
      <c r="K53" s="32">
        <v>0</v>
      </c>
      <c r="L53" s="32">
        <v>0</v>
      </c>
      <c r="M53" s="32"/>
      <c r="N53" s="34" t="e">
        <f t="shared" si="15"/>
        <v>#DIV/0!</v>
      </c>
      <c r="O53" s="34">
        <v>0</v>
      </c>
      <c r="P53" s="34">
        <v>0</v>
      </c>
      <c r="Q53" s="34" t="e">
        <f t="shared" si="16"/>
        <v>#DIV/0!</v>
      </c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</row>
    <row r="54" spans="1:249" ht="39.75" hidden="1" customHeight="1" x14ac:dyDescent="0.3">
      <c r="A54" s="53"/>
      <c r="B54" s="65" t="s">
        <v>101</v>
      </c>
      <c r="C54" s="29"/>
      <c r="D54" s="66"/>
      <c r="E54" s="67"/>
      <c r="F54" s="32">
        <f t="shared" si="13"/>
        <v>0</v>
      </c>
      <c r="G54" s="32">
        <v>0</v>
      </c>
      <c r="H54" s="32">
        <v>0</v>
      </c>
      <c r="I54" s="68"/>
      <c r="J54" s="32">
        <f t="shared" si="17"/>
        <v>0</v>
      </c>
      <c r="K54" s="32">
        <v>0</v>
      </c>
      <c r="L54" s="32">
        <v>0</v>
      </c>
      <c r="M54" s="32"/>
      <c r="N54" s="34" t="e">
        <f t="shared" si="15"/>
        <v>#DIV/0!</v>
      </c>
      <c r="O54" s="34">
        <v>0</v>
      </c>
      <c r="P54" s="34">
        <v>0</v>
      </c>
      <c r="Q54" s="34" t="e">
        <f t="shared" si="16"/>
        <v>#DIV/0!</v>
      </c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</row>
    <row r="55" spans="1:249" ht="36.75" hidden="1" customHeight="1" x14ac:dyDescent="0.3">
      <c r="A55" s="53"/>
      <c r="B55" s="65" t="s">
        <v>102</v>
      </c>
      <c r="C55" s="29"/>
      <c r="D55" s="66"/>
      <c r="E55" s="67"/>
      <c r="F55" s="32">
        <f t="shared" si="13"/>
        <v>0</v>
      </c>
      <c r="G55" s="32">
        <v>0</v>
      </c>
      <c r="H55" s="32">
        <v>0</v>
      </c>
      <c r="I55" s="68"/>
      <c r="J55" s="32">
        <f t="shared" si="17"/>
        <v>0</v>
      </c>
      <c r="K55" s="32">
        <v>0</v>
      </c>
      <c r="L55" s="32">
        <v>0</v>
      </c>
      <c r="M55" s="32"/>
      <c r="N55" s="34" t="e">
        <f t="shared" si="15"/>
        <v>#DIV/0!</v>
      </c>
      <c r="O55" s="34">
        <v>0</v>
      </c>
      <c r="P55" s="34">
        <v>0</v>
      </c>
      <c r="Q55" s="34" t="e">
        <f t="shared" si="16"/>
        <v>#DIV/0!</v>
      </c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</row>
    <row r="56" spans="1:249" ht="36.75" hidden="1" customHeight="1" x14ac:dyDescent="0.3">
      <c r="A56" s="53"/>
      <c r="B56" s="65" t="s">
        <v>103</v>
      </c>
      <c r="C56" s="29"/>
      <c r="D56" s="66"/>
      <c r="E56" s="67"/>
      <c r="F56" s="32">
        <f t="shared" si="13"/>
        <v>0</v>
      </c>
      <c r="G56" s="32">
        <v>0</v>
      </c>
      <c r="H56" s="32">
        <v>0</v>
      </c>
      <c r="I56" s="68"/>
      <c r="J56" s="32">
        <f t="shared" si="17"/>
        <v>0</v>
      </c>
      <c r="K56" s="32">
        <v>0</v>
      </c>
      <c r="L56" s="32">
        <v>0</v>
      </c>
      <c r="M56" s="32"/>
      <c r="N56" s="34" t="e">
        <f t="shared" si="15"/>
        <v>#DIV/0!</v>
      </c>
      <c r="O56" s="34">
        <v>0</v>
      </c>
      <c r="P56" s="34">
        <v>0</v>
      </c>
      <c r="Q56" s="34" t="e">
        <f t="shared" si="16"/>
        <v>#DIV/0!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</row>
    <row r="57" spans="1:249" ht="36.75" hidden="1" customHeight="1" x14ac:dyDescent="0.3">
      <c r="A57" s="53"/>
      <c r="B57" s="65" t="s">
        <v>104</v>
      </c>
      <c r="C57" s="29"/>
      <c r="D57" s="66"/>
      <c r="E57" s="67"/>
      <c r="F57" s="32">
        <f t="shared" si="13"/>
        <v>0</v>
      </c>
      <c r="G57" s="32">
        <v>0</v>
      </c>
      <c r="H57" s="32">
        <v>0</v>
      </c>
      <c r="I57" s="68"/>
      <c r="J57" s="32">
        <f t="shared" si="17"/>
        <v>0</v>
      </c>
      <c r="K57" s="32">
        <v>0</v>
      </c>
      <c r="L57" s="32">
        <v>0</v>
      </c>
      <c r="M57" s="32"/>
      <c r="N57" s="34" t="e">
        <f t="shared" si="15"/>
        <v>#DIV/0!</v>
      </c>
      <c r="O57" s="34">
        <v>0</v>
      </c>
      <c r="P57" s="34">
        <v>0</v>
      </c>
      <c r="Q57" s="34" t="e">
        <f t="shared" si="16"/>
        <v>#DIV/0!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</row>
    <row r="58" spans="1:249" ht="38.25" hidden="1" customHeight="1" x14ac:dyDescent="0.3">
      <c r="A58" s="53"/>
      <c r="B58" s="65" t="s">
        <v>105</v>
      </c>
      <c r="C58" s="29"/>
      <c r="D58" s="66"/>
      <c r="E58" s="67"/>
      <c r="F58" s="32">
        <f t="shared" si="13"/>
        <v>0</v>
      </c>
      <c r="G58" s="32">
        <v>0</v>
      </c>
      <c r="H58" s="32">
        <v>0</v>
      </c>
      <c r="I58" s="68"/>
      <c r="J58" s="32">
        <f t="shared" si="17"/>
        <v>0</v>
      </c>
      <c r="K58" s="32">
        <v>0</v>
      </c>
      <c r="L58" s="32">
        <v>0</v>
      </c>
      <c r="M58" s="32"/>
      <c r="N58" s="34" t="e">
        <f t="shared" si="15"/>
        <v>#DIV/0!</v>
      </c>
      <c r="O58" s="34">
        <v>0</v>
      </c>
      <c r="P58" s="34">
        <v>0</v>
      </c>
      <c r="Q58" s="34" t="e">
        <f t="shared" si="16"/>
        <v>#DIV/0!</v>
      </c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</row>
    <row r="59" spans="1:249" ht="38.25" hidden="1" customHeight="1" x14ac:dyDescent="0.3">
      <c r="A59" s="53"/>
      <c r="B59" s="65" t="s">
        <v>106</v>
      </c>
      <c r="C59" s="29"/>
      <c r="D59" s="66"/>
      <c r="E59" s="67"/>
      <c r="F59" s="32">
        <f t="shared" si="13"/>
        <v>0</v>
      </c>
      <c r="G59" s="32">
        <v>0</v>
      </c>
      <c r="H59" s="32">
        <v>0</v>
      </c>
      <c r="I59" s="68"/>
      <c r="J59" s="32">
        <f t="shared" si="17"/>
        <v>0</v>
      </c>
      <c r="K59" s="32">
        <v>0</v>
      </c>
      <c r="L59" s="32">
        <v>0</v>
      </c>
      <c r="M59" s="32">
        <v>0</v>
      </c>
      <c r="N59" s="34" t="e">
        <f t="shared" si="15"/>
        <v>#DIV/0!</v>
      </c>
      <c r="O59" s="34">
        <v>0</v>
      </c>
      <c r="P59" s="34">
        <v>0</v>
      </c>
      <c r="Q59" s="34" t="e">
        <f t="shared" si="16"/>
        <v>#DIV/0!</v>
      </c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</row>
    <row r="60" spans="1:249" ht="18.75" hidden="1" customHeight="1" x14ac:dyDescent="0.3">
      <c r="A60" s="53"/>
      <c r="B60" s="65" t="s">
        <v>107</v>
      </c>
      <c r="C60" s="29"/>
      <c r="D60" s="66"/>
      <c r="E60" s="67"/>
      <c r="F60" s="32">
        <f t="shared" si="13"/>
        <v>0</v>
      </c>
      <c r="G60" s="32">
        <v>0</v>
      </c>
      <c r="H60" s="32">
        <v>0</v>
      </c>
      <c r="I60" s="68"/>
      <c r="J60" s="32">
        <f t="shared" si="17"/>
        <v>0</v>
      </c>
      <c r="K60" s="32">
        <v>0</v>
      </c>
      <c r="L60" s="32">
        <v>0</v>
      </c>
      <c r="M60" s="32">
        <v>0</v>
      </c>
      <c r="N60" s="34" t="e">
        <f t="shared" si="15"/>
        <v>#DIV/0!</v>
      </c>
      <c r="O60" s="34">
        <v>0</v>
      </c>
      <c r="P60" s="34">
        <v>0</v>
      </c>
      <c r="Q60" s="34" t="e">
        <f t="shared" si="16"/>
        <v>#DIV/0!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</row>
    <row r="61" spans="1:249" s="75" customFormat="1" ht="17.25" customHeight="1" x14ac:dyDescent="0.3">
      <c r="A61" s="69"/>
      <c r="B61" s="70" t="s">
        <v>108</v>
      </c>
      <c r="C61" s="71"/>
      <c r="D61" s="72">
        <f>F61-H61</f>
        <v>3034557366</v>
      </c>
      <c r="E61" s="73">
        <f>E8+E24</f>
        <v>1620787601</v>
      </c>
      <c r="F61" s="73">
        <f t="shared" ref="F61:M61" si="18">F8+F24</f>
        <v>3237572901</v>
      </c>
      <c r="G61" s="73">
        <f t="shared" si="18"/>
        <v>2542194080</v>
      </c>
      <c r="H61" s="73">
        <f t="shared" si="18"/>
        <v>203015535</v>
      </c>
      <c r="I61" s="73">
        <f t="shared" si="18"/>
        <v>492363286</v>
      </c>
      <c r="J61" s="73">
        <f t="shared" si="18"/>
        <v>1404986742.7199998</v>
      </c>
      <c r="K61" s="73">
        <f t="shared" si="18"/>
        <v>1129016621.5899999</v>
      </c>
      <c r="L61" s="73">
        <f t="shared" si="18"/>
        <v>76344010.810000002</v>
      </c>
      <c r="M61" s="73">
        <f t="shared" si="18"/>
        <v>199626110.31999999</v>
      </c>
      <c r="N61" s="22">
        <f t="shared" si="15"/>
        <v>43.396296722339031</v>
      </c>
      <c r="O61" s="22">
        <f>K61/G61*100</f>
        <v>44.411110484137382</v>
      </c>
      <c r="P61" s="22">
        <f>L61/H61*100</f>
        <v>37.60500929645606</v>
      </c>
      <c r="Q61" s="22">
        <f t="shared" si="16"/>
        <v>40.544475186559701</v>
      </c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</row>
    <row r="62" spans="1:249" s="7" customFormat="1" ht="64.150000000000006" customHeight="1" x14ac:dyDescent="0.3">
      <c r="A62" s="20" t="s">
        <v>109</v>
      </c>
      <c r="B62" s="76" t="s">
        <v>110</v>
      </c>
      <c r="C62" s="77" t="s">
        <v>20</v>
      </c>
      <c r="D62" s="78"/>
      <c r="E62" s="21">
        <f t="shared" ref="E62:M62" si="19">E63+E64+E65</f>
        <v>0</v>
      </c>
      <c r="F62" s="21">
        <f t="shared" si="19"/>
        <v>580000</v>
      </c>
      <c r="G62" s="21">
        <f t="shared" si="19"/>
        <v>260000</v>
      </c>
      <c r="H62" s="21">
        <f t="shared" si="19"/>
        <v>0</v>
      </c>
      <c r="I62" s="21">
        <f t="shared" si="19"/>
        <v>320000</v>
      </c>
      <c r="J62" s="21">
        <f t="shared" si="19"/>
        <v>0</v>
      </c>
      <c r="K62" s="21">
        <f t="shared" si="19"/>
        <v>0</v>
      </c>
      <c r="L62" s="21">
        <f t="shared" si="19"/>
        <v>0</v>
      </c>
      <c r="M62" s="21">
        <f t="shared" si="19"/>
        <v>0</v>
      </c>
      <c r="N62" s="22">
        <f t="shared" si="15"/>
        <v>0</v>
      </c>
      <c r="O62" s="22">
        <f>K62/G62*100</f>
        <v>0</v>
      </c>
      <c r="P62" s="22">
        <v>0</v>
      </c>
      <c r="Q62" s="22">
        <f t="shared" si="16"/>
        <v>0</v>
      </c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</row>
    <row r="63" spans="1:249" ht="48" hidden="1" customHeight="1" x14ac:dyDescent="0.3">
      <c r="A63" s="27" t="s">
        <v>111</v>
      </c>
      <c r="B63" s="79" t="s">
        <v>112</v>
      </c>
      <c r="C63" s="29" t="s">
        <v>20</v>
      </c>
      <c r="D63" s="29" t="s">
        <v>113</v>
      </c>
      <c r="E63" s="26">
        <v>0</v>
      </c>
      <c r="F63" s="32">
        <f>G63+H63+I63</f>
        <v>260000</v>
      </c>
      <c r="G63" s="32">
        <v>260000</v>
      </c>
      <c r="H63" s="32">
        <v>0</v>
      </c>
      <c r="I63" s="32">
        <v>0</v>
      </c>
      <c r="J63" s="32">
        <f>K63+M63</f>
        <v>0</v>
      </c>
      <c r="K63" s="32">
        <v>0</v>
      </c>
      <c r="L63" s="32">
        <v>0</v>
      </c>
      <c r="M63" s="32">
        <v>0</v>
      </c>
      <c r="N63" s="34">
        <f t="shared" si="15"/>
        <v>0</v>
      </c>
      <c r="O63" s="34">
        <f>K63/G63*100</f>
        <v>0</v>
      </c>
      <c r="P63" s="34">
        <v>0</v>
      </c>
      <c r="Q63" s="34">
        <v>0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</row>
    <row r="64" spans="1:249" hidden="1" x14ac:dyDescent="0.3">
      <c r="A64" s="27" t="s">
        <v>114</v>
      </c>
      <c r="B64" s="79" t="s">
        <v>115</v>
      </c>
      <c r="C64" s="29" t="s">
        <v>20</v>
      </c>
      <c r="D64" s="29" t="s">
        <v>116</v>
      </c>
      <c r="E64" s="32">
        <v>0</v>
      </c>
      <c r="F64" s="32">
        <f>G64+H64+I64</f>
        <v>320000</v>
      </c>
      <c r="G64" s="32">
        <v>0</v>
      </c>
      <c r="H64" s="32">
        <v>0</v>
      </c>
      <c r="I64" s="32">
        <v>320000</v>
      </c>
      <c r="J64" s="32">
        <f>K64+M64</f>
        <v>0</v>
      </c>
      <c r="K64" s="32">
        <v>0</v>
      </c>
      <c r="L64" s="32">
        <v>0</v>
      </c>
      <c r="M64" s="32">
        <v>0</v>
      </c>
      <c r="N64" s="34">
        <f t="shared" si="15"/>
        <v>0</v>
      </c>
      <c r="O64" s="34">
        <v>0</v>
      </c>
      <c r="P64" s="34">
        <v>0</v>
      </c>
      <c r="Q64" s="34">
        <f>M64/I64*100</f>
        <v>0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</row>
    <row r="65" spans="1:249" ht="71.45" hidden="1" customHeight="1" x14ac:dyDescent="0.3">
      <c r="A65" s="27" t="s">
        <v>117</v>
      </c>
      <c r="B65" s="39" t="s">
        <v>118</v>
      </c>
      <c r="C65" s="29" t="s">
        <v>20</v>
      </c>
      <c r="D65" s="40" t="s">
        <v>119</v>
      </c>
      <c r="E65" s="41">
        <v>0</v>
      </c>
      <c r="F65" s="32">
        <f>G65+H65+I65</f>
        <v>0</v>
      </c>
      <c r="G65" s="32">
        <v>0</v>
      </c>
      <c r="H65" s="32">
        <v>0</v>
      </c>
      <c r="I65" s="32">
        <v>0</v>
      </c>
      <c r="J65" s="32">
        <f>K65+L65+M65</f>
        <v>0</v>
      </c>
      <c r="K65" s="32">
        <v>0</v>
      </c>
      <c r="L65" s="32">
        <v>0</v>
      </c>
      <c r="M65" s="32">
        <v>0</v>
      </c>
      <c r="N65" s="34" t="e">
        <f t="shared" si="15"/>
        <v>#DIV/0!</v>
      </c>
      <c r="O65" s="34" t="e">
        <f>K65/G65*100</f>
        <v>#DIV/0!</v>
      </c>
      <c r="P65" s="34">
        <v>0</v>
      </c>
      <c r="Q65" s="34"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</row>
    <row r="66" spans="1:249" s="86" customFormat="1" ht="36.75" customHeight="1" x14ac:dyDescent="0.3">
      <c r="A66" s="80" t="s">
        <v>120</v>
      </c>
      <c r="B66" s="81" t="s">
        <v>121</v>
      </c>
      <c r="C66" s="82" t="s">
        <v>20</v>
      </c>
      <c r="D66" s="83"/>
      <c r="E66" s="21">
        <f t="shared" ref="E66:M66" si="20">E67+E68+E69+E70</f>
        <v>20057424</v>
      </c>
      <c r="F66" s="21">
        <f t="shared" si="20"/>
        <v>40794831</v>
      </c>
      <c r="G66" s="21">
        <f t="shared" si="20"/>
        <v>29655615</v>
      </c>
      <c r="H66" s="21">
        <f t="shared" si="20"/>
        <v>0</v>
      </c>
      <c r="I66" s="21">
        <f t="shared" si="20"/>
        <v>11139216</v>
      </c>
      <c r="J66" s="21">
        <f t="shared" si="20"/>
        <v>8962617.2699999996</v>
      </c>
      <c r="K66" s="21">
        <f t="shared" si="20"/>
        <v>7937995.5</v>
      </c>
      <c r="L66" s="21">
        <f t="shared" si="20"/>
        <v>0</v>
      </c>
      <c r="M66" s="21">
        <f t="shared" si="20"/>
        <v>1024621.77</v>
      </c>
      <c r="N66" s="84">
        <f t="shared" si="15"/>
        <v>21.969982594118356</v>
      </c>
      <c r="O66" s="84">
        <f>K66/G66*100</f>
        <v>26.767259758396513</v>
      </c>
      <c r="P66" s="84">
        <v>0</v>
      </c>
      <c r="Q66" s="84">
        <f>M66/I66*100</f>
        <v>9.1983293079153867</v>
      </c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</row>
    <row r="67" spans="1:249" s="93" customFormat="1" ht="33.75" hidden="1" customHeight="1" x14ac:dyDescent="0.3">
      <c r="A67" s="87" t="s">
        <v>122</v>
      </c>
      <c r="B67" s="88" t="s">
        <v>123</v>
      </c>
      <c r="C67" s="89" t="s">
        <v>20</v>
      </c>
      <c r="D67" s="89" t="s">
        <v>124</v>
      </c>
      <c r="E67" s="33">
        <v>641340</v>
      </c>
      <c r="F67" s="90">
        <f>G67+H67+I67</f>
        <v>6963938</v>
      </c>
      <c r="G67" s="90">
        <v>0</v>
      </c>
      <c r="H67" s="90">
        <v>0</v>
      </c>
      <c r="I67" s="90">
        <v>6963938</v>
      </c>
      <c r="J67" s="90">
        <f>K67+L67+M67</f>
        <v>280502.59999999998</v>
      </c>
      <c r="K67" s="90">
        <v>0</v>
      </c>
      <c r="L67" s="90">
        <v>0</v>
      </c>
      <c r="M67" s="90">
        <v>280502.59999999998</v>
      </c>
      <c r="N67" s="91">
        <f t="shared" si="15"/>
        <v>4.0279307483782878</v>
      </c>
      <c r="O67" s="91">
        <v>0</v>
      </c>
      <c r="P67" s="91">
        <v>0</v>
      </c>
      <c r="Q67" s="91">
        <f>M67/I67*100</f>
        <v>4.0279307483782878</v>
      </c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</row>
    <row r="68" spans="1:249" s="93" customFormat="1" ht="86.25" hidden="1" customHeight="1" x14ac:dyDescent="0.3">
      <c r="A68" s="87" t="s">
        <v>125</v>
      </c>
      <c r="B68" s="94" t="s">
        <v>126</v>
      </c>
      <c r="C68" s="89" t="s">
        <v>20</v>
      </c>
      <c r="D68" s="89" t="s">
        <v>127</v>
      </c>
      <c r="E68" s="33">
        <v>4141262</v>
      </c>
      <c r="F68" s="90">
        <f>G68+H68+I68</f>
        <v>9742415</v>
      </c>
      <c r="G68" s="90">
        <v>9742415</v>
      </c>
      <c r="H68" s="90">
        <v>0</v>
      </c>
      <c r="I68" s="90">
        <v>0</v>
      </c>
      <c r="J68" s="90">
        <f>K68+L68+M68</f>
        <v>1582205.73</v>
      </c>
      <c r="K68" s="90">
        <v>1582205.73</v>
      </c>
      <c r="L68" s="90">
        <v>0</v>
      </c>
      <c r="M68" s="90">
        <v>0</v>
      </c>
      <c r="N68" s="91">
        <f t="shared" si="15"/>
        <v>16.240385263818059</v>
      </c>
      <c r="O68" s="91">
        <f>K68/G68*100</f>
        <v>16.240385263818059</v>
      </c>
      <c r="P68" s="91">
        <v>0</v>
      </c>
      <c r="Q68" s="91">
        <v>0</v>
      </c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</row>
    <row r="69" spans="1:249" s="93" customFormat="1" ht="36.75" hidden="1" customHeight="1" x14ac:dyDescent="0.3">
      <c r="A69" s="87" t="s">
        <v>128</v>
      </c>
      <c r="B69" s="95" t="s">
        <v>129</v>
      </c>
      <c r="C69" s="89" t="s">
        <v>20</v>
      </c>
      <c r="D69" s="89" t="s">
        <v>130</v>
      </c>
      <c r="E69" s="33">
        <v>1774822</v>
      </c>
      <c r="F69" s="90">
        <f>G69+H69+I69</f>
        <v>4175278</v>
      </c>
      <c r="G69" s="90">
        <v>0</v>
      </c>
      <c r="H69" s="90">
        <v>0</v>
      </c>
      <c r="I69" s="90">
        <v>4175278</v>
      </c>
      <c r="J69" s="90">
        <f>K69+L69+M69</f>
        <v>744119.17</v>
      </c>
      <c r="K69" s="90">
        <v>0</v>
      </c>
      <c r="L69" s="90">
        <v>0</v>
      </c>
      <c r="M69" s="90">
        <v>744119.17</v>
      </c>
      <c r="N69" s="91">
        <f t="shared" si="15"/>
        <v>17.822026940481571</v>
      </c>
      <c r="O69" s="91">
        <v>0</v>
      </c>
      <c r="P69" s="91">
        <v>0</v>
      </c>
      <c r="Q69" s="91">
        <f>M69/I69*100</f>
        <v>17.822026940481571</v>
      </c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</row>
    <row r="70" spans="1:249" s="93" customFormat="1" ht="56.25" hidden="1" x14ac:dyDescent="0.3">
      <c r="A70" s="87" t="s">
        <v>131</v>
      </c>
      <c r="B70" s="94" t="s">
        <v>132</v>
      </c>
      <c r="C70" s="89" t="s">
        <v>20</v>
      </c>
      <c r="D70" s="89" t="s">
        <v>133</v>
      </c>
      <c r="E70" s="33">
        <v>13500000</v>
      </c>
      <c r="F70" s="90">
        <f>G70+H70+I70</f>
        <v>19913200</v>
      </c>
      <c r="G70" s="90">
        <v>19913200</v>
      </c>
      <c r="H70" s="90">
        <v>0</v>
      </c>
      <c r="I70" s="90">
        <v>0</v>
      </c>
      <c r="J70" s="90">
        <f>K70+L70+M70</f>
        <v>6355789.7699999996</v>
      </c>
      <c r="K70" s="90">
        <v>6355789.7699999996</v>
      </c>
      <c r="L70" s="90">
        <v>0</v>
      </c>
      <c r="M70" s="90">
        <v>0</v>
      </c>
      <c r="N70" s="91">
        <f t="shared" si="15"/>
        <v>31.917470672719599</v>
      </c>
      <c r="O70" s="91">
        <f>K70/G70*100</f>
        <v>31.917470672719599</v>
      </c>
      <c r="P70" s="91">
        <v>0</v>
      </c>
      <c r="Q70" s="91">
        <v>0</v>
      </c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92"/>
      <c r="FY70" s="92"/>
      <c r="FZ70" s="92"/>
      <c r="GA70" s="92"/>
      <c r="GB70" s="92"/>
      <c r="GC70" s="92"/>
      <c r="GD70" s="92"/>
      <c r="GE70" s="92"/>
      <c r="GF70" s="92"/>
      <c r="GG70" s="92"/>
      <c r="GH70" s="92"/>
      <c r="GI70" s="92"/>
      <c r="GJ70" s="92"/>
      <c r="GK70" s="92"/>
      <c r="GL70" s="92"/>
      <c r="GM70" s="92"/>
      <c r="GN70" s="92"/>
      <c r="GO70" s="92"/>
      <c r="GP70" s="92"/>
      <c r="GQ70" s="92"/>
      <c r="GR70" s="92"/>
      <c r="GS70" s="92"/>
      <c r="GT70" s="92"/>
      <c r="GU70" s="92"/>
      <c r="GV70" s="92"/>
      <c r="GW70" s="92"/>
      <c r="GX70" s="92"/>
      <c r="GY70" s="92"/>
      <c r="GZ70" s="92"/>
      <c r="HA70" s="92"/>
      <c r="HB70" s="92"/>
      <c r="HC70" s="92"/>
      <c r="HD70" s="92"/>
      <c r="HE70" s="92"/>
      <c r="HF70" s="92"/>
      <c r="HG70" s="92"/>
      <c r="HH70" s="92"/>
      <c r="HI70" s="92"/>
      <c r="HJ70" s="92"/>
      <c r="HK70" s="92"/>
      <c r="HL70" s="92"/>
      <c r="HM70" s="92"/>
      <c r="HN70" s="92"/>
      <c r="HO70" s="92"/>
      <c r="HP70" s="92"/>
      <c r="HQ70" s="92"/>
      <c r="HR70" s="92"/>
      <c r="HS70" s="92"/>
      <c r="HT70" s="92"/>
      <c r="HU70" s="92"/>
      <c r="HV70" s="92"/>
      <c r="HW70" s="92"/>
      <c r="HX70" s="92"/>
      <c r="HY70" s="92"/>
      <c r="HZ70" s="92"/>
      <c r="IA70" s="92"/>
      <c r="IB70" s="92"/>
      <c r="IC70" s="92"/>
      <c r="ID70" s="92"/>
      <c r="IE70" s="92"/>
      <c r="IF70" s="92"/>
      <c r="IG70" s="92"/>
      <c r="IH70" s="92"/>
      <c r="II70" s="92"/>
      <c r="IJ70" s="92"/>
      <c r="IK70" s="92"/>
      <c r="IL70" s="92"/>
      <c r="IM70" s="92"/>
      <c r="IN70" s="92"/>
      <c r="IO70" s="92"/>
    </row>
    <row r="71" spans="1:249" s="86" customFormat="1" ht="37.5" customHeight="1" x14ac:dyDescent="0.3">
      <c r="A71" s="80" t="s">
        <v>134</v>
      </c>
      <c r="B71" s="81" t="s">
        <v>135</v>
      </c>
      <c r="C71" s="82" t="s">
        <v>20</v>
      </c>
      <c r="D71" s="83"/>
      <c r="E71" s="21">
        <f>E72+E73+E74+E75+E76+E77</f>
        <v>19276714</v>
      </c>
      <c r="F71" s="21">
        <f t="shared" ref="F71:M71" si="21">F72+F73+F74+F75+F76+F77</f>
        <v>41355520</v>
      </c>
      <c r="G71" s="21">
        <f t="shared" si="21"/>
        <v>2543320</v>
      </c>
      <c r="H71" s="21">
        <f t="shared" si="21"/>
        <v>830000</v>
      </c>
      <c r="I71" s="21">
        <f t="shared" si="21"/>
        <v>37982200</v>
      </c>
      <c r="J71" s="21">
        <f t="shared" si="21"/>
        <v>16469956.77</v>
      </c>
      <c r="K71" s="21">
        <f t="shared" si="21"/>
        <v>855720</v>
      </c>
      <c r="L71" s="21">
        <f t="shared" si="21"/>
        <v>0</v>
      </c>
      <c r="M71" s="21">
        <f t="shared" si="21"/>
        <v>15614236.77</v>
      </c>
      <c r="N71" s="84">
        <f t="shared" si="15"/>
        <v>39.825292415619487</v>
      </c>
      <c r="O71" s="84">
        <f>K71/G71*100</f>
        <v>33.645785823254641</v>
      </c>
      <c r="P71" s="84">
        <v>0</v>
      </c>
      <c r="Q71" s="84">
        <f>M71/I71*100</f>
        <v>41.109353249680112</v>
      </c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</row>
    <row r="72" spans="1:249" s="100" customFormat="1" ht="37.5" hidden="1" x14ac:dyDescent="0.3">
      <c r="A72" s="96" t="s">
        <v>136</v>
      </c>
      <c r="B72" s="97" t="s">
        <v>137</v>
      </c>
      <c r="C72" s="98" t="s">
        <v>20</v>
      </c>
      <c r="D72" s="98" t="s">
        <v>138</v>
      </c>
      <c r="E72" s="90">
        <v>14508750</v>
      </c>
      <c r="F72" s="90">
        <f t="shared" ref="F72:F77" si="22">G72+H72+I72</f>
        <v>32025200</v>
      </c>
      <c r="G72" s="90">
        <v>0</v>
      </c>
      <c r="H72" s="90">
        <v>830000</v>
      </c>
      <c r="I72" s="90">
        <v>31195200</v>
      </c>
      <c r="J72" s="90">
        <f t="shared" ref="J72:J77" si="23">K72+L72+M72</f>
        <v>13835631.75</v>
      </c>
      <c r="K72" s="90">
        <v>0</v>
      </c>
      <c r="L72" s="90">
        <v>0</v>
      </c>
      <c r="M72" s="90">
        <v>13835631.75</v>
      </c>
      <c r="N72" s="91">
        <f t="shared" si="15"/>
        <v>43.202327385933579</v>
      </c>
      <c r="O72" s="91">
        <v>0</v>
      </c>
      <c r="P72" s="91">
        <v>0</v>
      </c>
      <c r="Q72" s="91">
        <f>M72/I72*100</f>
        <v>44.351796911063239</v>
      </c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</row>
    <row r="73" spans="1:249" s="100" customFormat="1" hidden="1" x14ac:dyDescent="0.3">
      <c r="A73" s="96" t="s">
        <v>139</v>
      </c>
      <c r="B73" s="97" t="s">
        <v>140</v>
      </c>
      <c r="C73" s="98" t="s">
        <v>20</v>
      </c>
      <c r="D73" s="98" t="s">
        <v>141</v>
      </c>
      <c r="E73" s="90">
        <v>453000</v>
      </c>
      <c r="F73" s="90">
        <f t="shared" si="22"/>
        <v>793000</v>
      </c>
      <c r="G73" s="90">
        <v>0</v>
      </c>
      <c r="H73" s="90">
        <v>0</v>
      </c>
      <c r="I73" s="90">
        <v>793000</v>
      </c>
      <c r="J73" s="90">
        <f t="shared" si="23"/>
        <v>307850</v>
      </c>
      <c r="K73" s="90">
        <v>0</v>
      </c>
      <c r="L73" s="90">
        <v>0</v>
      </c>
      <c r="M73" s="90">
        <v>307850</v>
      </c>
      <c r="N73" s="91">
        <f t="shared" si="15"/>
        <v>38.820933165195456</v>
      </c>
      <c r="O73" s="91">
        <v>0</v>
      </c>
      <c r="P73" s="91">
        <v>0</v>
      </c>
      <c r="Q73" s="91">
        <f>M73/I73*100</f>
        <v>38.820933165195456</v>
      </c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</row>
    <row r="74" spans="1:249" s="100" customFormat="1" ht="37.5" hidden="1" x14ac:dyDescent="0.3">
      <c r="A74" s="96" t="s">
        <v>142</v>
      </c>
      <c r="B74" s="101" t="s">
        <v>143</v>
      </c>
      <c r="C74" s="98" t="s">
        <v>20</v>
      </c>
      <c r="D74" s="98" t="s">
        <v>144</v>
      </c>
      <c r="E74" s="90">
        <v>630000</v>
      </c>
      <c r="F74" s="90">
        <f t="shared" si="22"/>
        <v>1753320</v>
      </c>
      <c r="G74" s="90">
        <v>1753320</v>
      </c>
      <c r="H74" s="90">
        <v>0</v>
      </c>
      <c r="I74" s="90">
        <v>0</v>
      </c>
      <c r="J74" s="90">
        <f t="shared" si="23"/>
        <v>468720</v>
      </c>
      <c r="K74" s="90">
        <v>468720</v>
      </c>
      <c r="L74" s="90">
        <v>0</v>
      </c>
      <c r="M74" s="90">
        <v>0</v>
      </c>
      <c r="N74" s="91">
        <f t="shared" si="15"/>
        <v>26.733283142837589</v>
      </c>
      <c r="O74" s="91">
        <f>K74/G74*100</f>
        <v>26.733283142837589</v>
      </c>
      <c r="P74" s="91">
        <v>0</v>
      </c>
      <c r="Q74" s="91">
        <v>0</v>
      </c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  <c r="EK74" s="99"/>
      <c r="EL74" s="99"/>
      <c r="EM74" s="99"/>
      <c r="EN74" s="99"/>
      <c r="EO74" s="99"/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  <c r="FE74" s="99"/>
      <c r="FF74" s="99"/>
      <c r="FG74" s="99"/>
      <c r="FH74" s="99"/>
      <c r="FI74" s="99"/>
      <c r="FJ74" s="99"/>
      <c r="FK74" s="99"/>
      <c r="FL74" s="99"/>
      <c r="FM74" s="99"/>
      <c r="FN74" s="99"/>
      <c r="FO74" s="99"/>
      <c r="FP74" s="99"/>
      <c r="FQ74" s="99"/>
      <c r="FR74" s="99"/>
      <c r="FS74" s="99"/>
      <c r="FT74" s="99"/>
      <c r="FU74" s="99"/>
      <c r="FV74" s="99"/>
      <c r="FW74" s="99"/>
      <c r="FX74" s="99"/>
      <c r="FY74" s="99"/>
      <c r="FZ74" s="99"/>
      <c r="GA74" s="99"/>
      <c r="GB74" s="99"/>
      <c r="GC74" s="99"/>
      <c r="GD74" s="99"/>
      <c r="GE74" s="99"/>
      <c r="GF74" s="99"/>
      <c r="GG74" s="99"/>
      <c r="GH74" s="99"/>
      <c r="GI74" s="99"/>
      <c r="GJ74" s="99"/>
      <c r="GK74" s="99"/>
      <c r="GL74" s="99"/>
      <c r="GM74" s="99"/>
      <c r="GN74" s="99"/>
      <c r="GO74" s="99"/>
      <c r="GP74" s="99"/>
      <c r="GQ74" s="99"/>
      <c r="GR74" s="99"/>
      <c r="GS74" s="99"/>
      <c r="GT74" s="99"/>
      <c r="GU74" s="99"/>
      <c r="GV74" s="99"/>
      <c r="GW74" s="99"/>
      <c r="GX74" s="99"/>
      <c r="GY74" s="99"/>
      <c r="GZ74" s="99"/>
      <c r="HA74" s="99"/>
      <c r="HB74" s="99"/>
      <c r="HC74" s="99"/>
      <c r="HD74" s="99"/>
      <c r="HE74" s="99"/>
      <c r="HF74" s="99"/>
      <c r="HG74" s="99"/>
      <c r="HH74" s="99"/>
      <c r="HI74" s="99"/>
      <c r="HJ74" s="99"/>
      <c r="HK74" s="99"/>
      <c r="HL74" s="99"/>
      <c r="HM74" s="99"/>
      <c r="HN74" s="99"/>
      <c r="HO74" s="99"/>
      <c r="HP74" s="99"/>
      <c r="HQ74" s="99"/>
      <c r="HR74" s="99"/>
      <c r="HS74" s="99"/>
      <c r="HT74" s="99"/>
      <c r="HU74" s="99"/>
      <c r="HV74" s="99"/>
      <c r="HW74" s="99"/>
      <c r="HX74" s="99"/>
      <c r="HY74" s="99"/>
      <c r="HZ74" s="99"/>
      <c r="IA74" s="99"/>
      <c r="IB74" s="99"/>
      <c r="IC74" s="99"/>
      <c r="ID74" s="99"/>
      <c r="IE74" s="99"/>
      <c r="IF74" s="99"/>
      <c r="IG74" s="99"/>
      <c r="IH74" s="99"/>
      <c r="II74" s="99"/>
      <c r="IJ74" s="99"/>
      <c r="IK74" s="99"/>
      <c r="IL74" s="99"/>
      <c r="IM74" s="99"/>
      <c r="IN74" s="99"/>
      <c r="IO74" s="99"/>
    </row>
    <row r="75" spans="1:249" s="100" customFormat="1" hidden="1" x14ac:dyDescent="0.3">
      <c r="A75" s="96" t="s">
        <v>145</v>
      </c>
      <c r="B75" s="102" t="s">
        <v>146</v>
      </c>
      <c r="C75" s="98" t="s">
        <v>20</v>
      </c>
      <c r="D75" s="98" t="s">
        <v>147</v>
      </c>
      <c r="E75" s="90">
        <v>3184964</v>
      </c>
      <c r="F75" s="90">
        <f t="shared" si="22"/>
        <v>5994000</v>
      </c>
      <c r="G75" s="90">
        <v>0</v>
      </c>
      <c r="H75" s="90">
        <v>0</v>
      </c>
      <c r="I75" s="90">
        <v>5994000</v>
      </c>
      <c r="J75" s="90">
        <f t="shared" si="23"/>
        <v>1470755.02</v>
      </c>
      <c r="K75" s="90">
        <v>0</v>
      </c>
      <c r="L75" s="90">
        <v>0</v>
      </c>
      <c r="M75" s="90">
        <v>1470755.02</v>
      </c>
      <c r="N75" s="91">
        <f t="shared" si="15"/>
        <v>24.537120787454121</v>
      </c>
      <c r="O75" s="91">
        <v>0</v>
      </c>
      <c r="P75" s="91">
        <v>0</v>
      </c>
      <c r="Q75" s="91">
        <f>M75/I75*100</f>
        <v>24.537120787454121</v>
      </c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  <c r="EK75" s="99"/>
      <c r="EL75" s="99"/>
      <c r="EM75" s="99"/>
      <c r="EN75" s="99"/>
      <c r="EO75" s="99"/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  <c r="FE75" s="99"/>
      <c r="FF75" s="99"/>
      <c r="FG75" s="99"/>
      <c r="FH75" s="99"/>
      <c r="FI75" s="99"/>
      <c r="FJ75" s="99"/>
      <c r="FK75" s="99"/>
      <c r="FL75" s="99"/>
      <c r="FM75" s="99"/>
      <c r="FN75" s="99"/>
      <c r="FO75" s="99"/>
      <c r="FP75" s="99"/>
      <c r="FQ75" s="99"/>
      <c r="FR75" s="99"/>
      <c r="FS75" s="99"/>
      <c r="FT75" s="99"/>
      <c r="FU75" s="99"/>
      <c r="FV75" s="99"/>
      <c r="FW75" s="99"/>
      <c r="FX75" s="99"/>
      <c r="FY75" s="99"/>
      <c r="FZ75" s="99"/>
      <c r="GA75" s="99"/>
      <c r="GB75" s="99"/>
      <c r="GC75" s="99"/>
      <c r="GD75" s="99"/>
      <c r="GE75" s="99"/>
      <c r="GF75" s="99"/>
      <c r="GG75" s="99"/>
      <c r="GH75" s="99"/>
      <c r="GI75" s="99"/>
      <c r="GJ75" s="99"/>
      <c r="GK75" s="99"/>
      <c r="GL75" s="99"/>
      <c r="GM75" s="99"/>
      <c r="GN75" s="99"/>
      <c r="GO75" s="99"/>
      <c r="GP75" s="99"/>
      <c r="GQ75" s="99"/>
      <c r="GR75" s="99"/>
      <c r="GS75" s="99"/>
      <c r="GT75" s="99"/>
      <c r="GU75" s="99"/>
      <c r="GV75" s="99"/>
      <c r="GW75" s="99"/>
      <c r="GX75" s="99"/>
      <c r="GY75" s="99"/>
      <c r="GZ75" s="99"/>
      <c r="HA75" s="99"/>
      <c r="HB75" s="99"/>
      <c r="HC75" s="99"/>
      <c r="HD75" s="99"/>
      <c r="HE75" s="99"/>
      <c r="HF75" s="99"/>
      <c r="HG75" s="99"/>
      <c r="HH75" s="99"/>
      <c r="HI75" s="99"/>
      <c r="HJ75" s="99"/>
      <c r="HK75" s="99"/>
      <c r="HL75" s="99"/>
      <c r="HM75" s="99"/>
      <c r="HN75" s="99"/>
      <c r="HO75" s="99"/>
      <c r="HP75" s="99"/>
      <c r="HQ75" s="99"/>
      <c r="HR75" s="99"/>
      <c r="HS75" s="99"/>
      <c r="HT75" s="99"/>
      <c r="HU75" s="99"/>
      <c r="HV75" s="99"/>
      <c r="HW75" s="99"/>
      <c r="HX75" s="99"/>
      <c r="HY75" s="99"/>
      <c r="HZ75" s="99"/>
      <c r="IA75" s="99"/>
      <c r="IB75" s="99"/>
      <c r="IC75" s="99"/>
      <c r="ID75" s="99"/>
      <c r="IE75" s="99"/>
      <c r="IF75" s="99"/>
      <c r="IG75" s="99"/>
      <c r="IH75" s="99"/>
      <c r="II75" s="99"/>
      <c r="IJ75" s="99"/>
      <c r="IK75" s="99"/>
      <c r="IL75" s="99"/>
      <c r="IM75" s="99"/>
      <c r="IN75" s="99"/>
      <c r="IO75" s="99"/>
    </row>
    <row r="76" spans="1:249" s="100" customFormat="1" ht="43.5" hidden="1" customHeight="1" x14ac:dyDescent="0.3">
      <c r="A76" s="96" t="s">
        <v>148</v>
      </c>
      <c r="B76" s="101" t="s">
        <v>60</v>
      </c>
      <c r="C76" s="98" t="s">
        <v>20</v>
      </c>
      <c r="D76" s="98" t="s">
        <v>149</v>
      </c>
      <c r="E76" s="90">
        <v>500000</v>
      </c>
      <c r="F76" s="90">
        <f t="shared" si="22"/>
        <v>790000</v>
      </c>
      <c r="G76" s="90">
        <f>500000+290000</f>
        <v>790000</v>
      </c>
      <c r="H76" s="90">
        <v>0</v>
      </c>
      <c r="I76" s="90">
        <v>0</v>
      </c>
      <c r="J76" s="90">
        <f t="shared" si="23"/>
        <v>387000</v>
      </c>
      <c r="K76" s="90">
        <v>387000</v>
      </c>
      <c r="L76" s="90">
        <v>0</v>
      </c>
      <c r="M76" s="90">
        <v>0</v>
      </c>
      <c r="N76" s="91">
        <f t="shared" si="15"/>
        <v>48.9873417721519</v>
      </c>
      <c r="O76" s="91">
        <f>K76/G76*100</f>
        <v>48.9873417721519</v>
      </c>
      <c r="P76" s="91">
        <v>0</v>
      </c>
      <c r="Q76" s="91">
        <v>0</v>
      </c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99"/>
      <c r="FX76" s="99"/>
      <c r="FY76" s="99"/>
      <c r="FZ76" s="99"/>
      <c r="GA76" s="99"/>
      <c r="GB76" s="99"/>
      <c r="GC76" s="99"/>
      <c r="GD76" s="99"/>
      <c r="GE76" s="99"/>
      <c r="GF76" s="99"/>
      <c r="GG76" s="99"/>
      <c r="GH76" s="99"/>
      <c r="GI76" s="99"/>
      <c r="GJ76" s="99"/>
      <c r="GK76" s="99"/>
      <c r="GL76" s="99"/>
      <c r="GM76" s="99"/>
      <c r="GN76" s="99"/>
      <c r="GO76" s="99"/>
      <c r="GP76" s="99"/>
      <c r="GQ76" s="99"/>
      <c r="GR76" s="99"/>
      <c r="GS76" s="99"/>
      <c r="GT76" s="99"/>
      <c r="GU76" s="99"/>
      <c r="GV76" s="99"/>
      <c r="GW76" s="99"/>
      <c r="GX76" s="99"/>
      <c r="GY76" s="99"/>
      <c r="GZ76" s="99"/>
      <c r="HA76" s="99"/>
      <c r="HB76" s="99"/>
      <c r="HC76" s="99"/>
      <c r="HD76" s="99"/>
      <c r="HE76" s="99"/>
      <c r="HF76" s="99"/>
      <c r="HG76" s="99"/>
      <c r="HH76" s="99"/>
      <c r="HI76" s="99"/>
      <c r="HJ76" s="99"/>
      <c r="HK76" s="99"/>
      <c r="HL76" s="99"/>
      <c r="HM76" s="99"/>
      <c r="HN76" s="99"/>
      <c r="HO76" s="99"/>
      <c r="HP76" s="99"/>
      <c r="HQ76" s="99"/>
      <c r="HR76" s="99"/>
      <c r="HS76" s="99"/>
      <c r="HT76" s="99"/>
      <c r="HU76" s="99"/>
      <c r="HV76" s="99"/>
      <c r="HW76" s="99"/>
      <c r="HX76" s="99"/>
      <c r="HY76" s="99"/>
      <c r="HZ76" s="99"/>
      <c r="IA76" s="99"/>
      <c r="IB76" s="99"/>
      <c r="IC76" s="99"/>
      <c r="ID76" s="99"/>
      <c r="IE76" s="99"/>
      <c r="IF76" s="99"/>
      <c r="IG76" s="99"/>
      <c r="IH76" s="99"/>
      <c r="II76" s="99"/>
      <c r="IJ76" s="99"/>
      <c r="IK76" s="99"/>
      <c r="IL76" s="99"/>
      <c r="IM76" s="99"/>
      <c r="IN76" s="99"/>
      <c r="IO76" s="99"/>
    </row>
    <row r="77" spans="1:249" s="100" customFormat="1" ht="43.5" hidden="1" customHeight="1" x14ac:dyDescent="0.3">
      <c r="A77" s="96" t="s">
        <v>150</v>
      </c>
      <c r="B77" s="103" t="s">
        <v>151</v>
      </c>
      <c r="C77" s="98" t="s">
        <v>20</v>
      </c>
      <c r="D77" s="104" t="s">
        <v>152</v>
      </c>
      <c r="E77" s="105">
        <v>0</v>
      </c>
      <c r="F77" s="90">
        <f t="shared" si="22"/>
        <v>0</v>
      </c>
      <c r="G77" s="90">
        <v>0</v>
      </c>
      <c r="H77" s="90">
        <v>0</v>
      </c>
      <c r="I77" s="90">
        <v>0</v>
      </c>
      <c r="J77" s="90">
        <f t="shared" si="23"/>
        <v>0</v>
      </c>
      <c r="K77" s="90">
        <v>0</v>
      </c>
      <c r="L77" s="90">
        <v>0</v>
      </c>
      <c r="M77" s="90">
        <v>0</v>
      </c>
      <c r="N77" s="91" t="e">
        <f t="shared" si="15"/>
        <v>#DIV/0!</v>
      </c>
      <c r="O77" s="91" t="e">
        <f>K77/G77*100</f>
        <v>#DIV/0!</v>
      </c>
      <c r="P77" s="91">
        <v>0</v>
      </c>
      <c r="Q77" s="91">
        <v>0</v>
      </c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  <c r="EK77" s="99"/>
      <c r="EL77" s="99"/>
      <c r="EM77" s="99"/>
      <c r="EN77" s="99"/>
      <c r="EO77" s="99"/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  <c r="FE77" s="99"/>
      <c r="FF77" s="99"/>
      <c r="FG77" s="99"/>
      <c r="FH77" s="99"/>
      <c r="FI77" s="99"/>
      <c r="FJ77" s="99"/>
      <c r="FK77" s="99"/>
      <c r="FL77" s="99"/>
      <c r="FM77" s="99"/>
      <c r="FN77" s="99"/>
      <c r="FO77" s="99"/>
      <c r="FP77" s="99"/>
      <c r="FQ77" s="99"/>
      <c r="FR77" s="99"/>
      <c r="FS77" s="99"/>
      <c r="FT77" s="99"/>
      <c r="FU77" s="99"/>
      <c r="FV77" s="99"/>
      <c r="FW77" s="99"/>
      <c r="FX77" s="99"/>
      <c r="FY77" s="99"/>
      <c r="FZ77" s="99"/>
      <c r="GA77" s="99"/>
      <c r="GB77" s="99"/>
      <c r="GC77" s="99"/>
      <c r="GD77" s="99"/>
      <c r="GE77" s="99"/>
      <c r="GF77" s="99"/>
      <c r="GG77" s="99"/>
      <c r="GH77" s="99"/>
      <c r="GI77" s="99"/>
      <c r="GJ77" s="99"/>
      <c r="GK77" s="99"/>
      <c r="GL77" s="99"/>
      <c r="GM77" s="99"/>
      <c r="GN77" s="99"/>
      <c r="GO77" s="99"/>
      <c r="GP77" s="99"/>
      <c r="GQ77" s="99"/>
      <c r="GR77" s="99"/>
      <c r="GS77" s="99"/>
      <c r="GT77" s="99"/>
      <c r="GU77" s="99"/>
      <c r="GV77" s="99"/>
      <c r="GW77" s="99"/>
      <c r="GX77" s="99"/>
      <c r="GY77" s="99"/>
      <c r="GZ77" s="99"/>
      <c r="HA77" s="99"/>
      <c r="HB77" s="99"/>
      <c r="HC77" s="99"/>
      <c r="HD77" s="99"/>
      <c r="HE77" s="99"/>
      <c r="HF77" s="99"/>
      <c r="HG77" s="99"/>
      <c r="HH77" s="99"/>
      <c r="HI77" s="99"/>
      <c r="HJ77" s="99"/>
      <c r="HK77" s="99"/>
      <c r="HL77" s="99"/>
      <c r="HM77" s="99"/>
      <c r="HN77" s="99"/>
      <c r="HO77" s="99"/>
      <c r="HP77" s="99"/>
      <c r="HQ77" s="99"/>
      <c r="HR77" s="99"/>
      <c r="HS77" s="99"/>
      <c r="HT77" s="99"/>
      <c r="HU77" s="99"/>
      <c r="HV77" s="99"/>
      <c r="HW77" s="99"/>
      <c r="HX77" s="99"/>
      <c r="HY77" s="99"/>
      <c r="HZ77" s="99"/>
      <c r="IA77" s="99"/>
      <c r="IB77" s="99"/>
      <c r="IC77" s="99"/>
      <c r="ID77" s="99"/>
      <c r="IE77" s="99"/>
      <c r="IF77" s="99"/>
      <c r="IG77" s="99"/>
      <c r="IH77" s="99"/>
      <c r="II77" s="99"/>
      <c r="IJ77" s="99"/>
      <c r="IK77" s="99"/>
      <c r="IL77" s="99"/>
      <c r="IM77" s="99"/>
      <c r="IN77" s="99"/>
      <c r="IO77" s="99"/>
    </row>
    <row r="78" spans="1:249" s="7" customFormat="1" ht="36.75" customHeight="1" x14ac:dyDescent="0.3">
      <c r="A78" s="20" t="s">
        <v>153</v>
      </c>
      <c r="B78" s="76" t="s">
        <v>154</v>
      </c>
      <c r="C78" s="77" t="s">
        <v>20</v>
      </c>
      <c r="D78" s="78"/>
      <c r="E78" s="21">
        <f>E79+E80</f>
        <v>30161849</v>
      </c>
      <c r="F78" s="21">
        <f t="shared" ref="F78:M78" si="24">F79+F80</f>
        <v>51859400</v>
      </c>
      <c r="G78" s="21">
        <f t="shared" si="24"/>
        <v>0</v>
      </c>
      <c r="H78" s="21">
        <f t="shared" si="24"/>
        <v>0</v>
      </c>
      <c r="I78" s="21">
        <f t="shared" si="24"/>
        <v>51859400</v>
      </c>
      <c r="J78" s="21">
        <f t="shared" si="24"/>
        <v>22487100.130000003</v>
      </c>
      <c r="K78" s="21">
        <f t="shared" si="24"/>
        <v>0</v>
      </c>
      <c r="L78" s="21">
        <f t="shared" si="24"/>
        <v>0</v>
      </c>
      <c r="M78" s="21">
        <f t="shared" si="24"/>
        <v>22487100.130000003</v>
      </c>
      <c r="N78" s="22">
        <f>J78/F78*100</f>
        <v>43.361666602390315</v>
      </c>
      <c r="O78" s="22">
        <v>0</v>
      </c>
      <c r="P78" s="22">
        <v>0</v>
      </c>
      <c r="Q78" s="22">
        <f t="shared" ref="Q78:Q84" si="25">M78/I78*100</f>
        <v>43.361666602390315</v>
      </c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</row>
    <row r="79" spans="1:249" hidden="1" x14ac:dyDescent="0.3">
      <c r="A79" s="27" t="s">
        <v>155</v>
      </c>
      <c r="B79" s="28" t="s">
        <v>156</v>
      </c>
      <c r="C79" s="29" t="s">
        <v>20</v>
      </c>
      <c r="D79" s="29" t="s">
        <v>157</v>
      </c>
      <c r="E79" s="32">
        <v>29853249</v>
      </c>
      <c r="F79" s="32">
        <f>G79+H79+I79</f>
        <v>51249500</v>
      </c>
      <c r="G79" s="32">
        <v>0</v>
      </c>
      <c r="H79" s="32">
        <v>0</v>
      </c>
      <c r="I79" s="32">
        <v>51249500</v>
      </c>
      <c r="J79" s="32">
        <f>K79+L79+M79</f>
        <v>22249630.710000001</v>
      </c>
      <c r="K79" s="32">
        <v>0</v>
      </c>
      <c r="L79" s="32">
        <v>0</v>
      </c>
      <c r="M79" s="32">
        <v>22249630.710000001</v>
      </c>
      <c r="N79" s="34">
        <f t="shared" si="15"/>
        <v>43.414337134996437</v>
      </c>
      <c r="O79" s="34">
        <v>0</v>
      </c>
      <c r="P79" s="34">
        <v>0</v>
      </c>
      <c r="Q79" s="34">
        <f t="shared" si="25"/>
        <v>43.414337134996437</v>
      </c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</row>
    <row r="80" spans="1:249" hidden="1" x14ac:dyDescent="0.3">
      <c r="A80" s="27" t="s">
        <v>158</v>
      </c>
      <c r="B80" s="106" t="s">
        <v>159</v>
      </c>
      <c r="C80" s="29" t="s">
        <v>20</v>
      </c>
      <c r="D80" s="29" t="s">
        <v>160</v>
      </c>
      <c r="E80" s="32">
        <f>157100+151500</f>
        <v>308600</v>
      </c>
      <c r="F80" s="32">
        <f>G80+H80+I80</f>
        <v>609900</v>
      </c>
      <c r="G80" s="32">
        <v>0</v>
      </c>
      <c r="H80" s="32">
        <v>0</v>
      </c>
      <c r="I80" s="32">
        <f>609900</f>
        <v>609900</v>
      </c>
      <c r="J80" s="32">
        <f>K80+L80+M80</f>
        <v>237469.42</v>
      </c>
      <c r="K80" s="32">
        <v>0</v>
      </c>
      <c r="L80" s="32">
        <v>0</v>
      </c>
      <c r="M80" s="32">
        <v>237469.42</v>
      </c>
      <c r="N80" s="34">
        <f t="shared" si="15"/>
        <v>38.935796032136416</v>
      </c>
      <c r="O80" s="34">
        <v>0</v>
      </c>
      <c r="P80" s="34">
        <v>0</v>
      </c>
      <c r="Q80" s="34">
        <f t="shared" si="25"/>
        <v>38.935796032136416</v>
      </c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</row>
    <row r="81" spans="1:249" s="7" customFormat="1" ht="36.75" customHeight="1" x14ac:dyDescent="0.3">
      <c r="A81" s="20" t="s">
        <v>161</v>
      </c>
      <c r="B81" s="76" t="s">
        <v>154</v>
      </c>
      <c r="C81" s="77" t="s">
        <v>20</v>
      </c>
      <c r="D81" s="78"/>
      <c r="E81" s="21">
        <f>E82+E98+E129+E133+E138+E145+E147</f>
        <v>35720958</v>
      </c>
      <c r="F81" s="26">
        <f t="shared" ref="F81:M81" si="26">F82</f>
        <v>61674000</v>
      </c>
      <c r="G81" s="26">
        <f t="shared" si="26"/>
        <v>0</v>
      </c>
      <c r="H81" s="26">
        <f t="shared" si="26"/>
        <v>0</v>
      </c>
      <c r="I81" s="26">
        <f t="shared" si="26"/>
        <v>61674000</v>
      </c>
      <c r="J81" s="26">
        <f t="shared" si="26"/>
        <v>26228338.969999999</v>
      </c>
      <c r="K81" s="26">
        <f t="shared" si="26"/>
        <v>0</v>
      </c>
      <c r="L81" s="26">
        <f t="shared" si="26"/>
        <v>0</v>
      </c>
      <c r="M81" s="26">
        <f t="shared" si="26"/>
        <v>26228338.969999999</v>
      </c>
      <c r="N81" s="22">
        <f t="shared" si="15"/>
        <v>42.527384262412035</v>
      </c>
      <c r="O81" s="22">
        <v>0</v>
      </c>
      <c r="P81" s="22">
        <v>0</v>
      </c>
      <c r="Q81" s="22">
        <f t="shared" si="25"/>
        <v>42.527384262412035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</row>
    <row r="82" spans="1:249" ht="37.5" hidden="1" x14ac:dyDescent="0.3">
      <c r="A82" s="27" t="s">
        <v>162</v>
      </c>
      <c r="B82" s="28" t="s">
        <v>163</v>
      </c>
      <c r="C82" s="29" t="s">
        <v>20</v>
      </c>
      <c r="D82" s="29" t="s">
        <v>164</v>
      </c>
      <c r="E82" s="32">
        <v>35720958</v>
      </c>
      <c r="F82" s="32">
        <f>G82+H82+I82</f>
        <v>61674000</v>
      </c>
      <c r="G82" s="32">
        <v>0</v>
      </c>
      <c r="H82" s="32">
        <v>0</v>
      </c>
      <c r="I82" s="32">
        <v>61674000</v>
      </c>
      <c r="J82" s="32">
        <f>K82+M82</f>
        <v>26228338.969999999</v>
      </c>
      <c r="K82" s="32">
        <v>0</v>
      </c>
      <c r="L82" s="32">
        <v>0</v>
      </c>
      <c r="M82" s="32">
        <v>26228338.969999999</v>
      </c>
      <c r="N82" s="34">
        <f t="shared" si="15"/>
        <v>42.527384262412035</v>
      </c>
      <c r="O82" s="34">
        <v>0</v>
      </c>
      <c r="P82" s="34">
        <v>0</v>
      </c>
      <c r="Q82" s="34">
        <f t="shared" si="25"/>
        <v>42.527384262412035</v>
      </c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</row>
    <row r="83" spans="1:249" s="109" customFormat="1" x14ac:dyDescent="0.3">
      <c r="A83" s="20"/>
      <c r="B83" s="107" t="s">
        <v>165</v>
      </c>
      <c r="C83" s="108"/>
      <c r="D83" s="108"/>
      <c r="E83" s="26">
        <f t="shared" ref="E83:M83" si="27">E78+E81</f>
        <v>65882807</v>
      </c>
      <c r="F83" s="26">
        <f t="shared" si="27"/>
        <v>113533400</v>
      </c>
      <c r="G83" s="26">
        <f t="shared" si="27"/>
        <v>0</v>
      </c>
      <c r="H83" s="26">
        <f t="shared" si="27"/>
        <v>0</v>
      </c>
      <c r="I83" s="26">
        <f t="shared" si="27"/>
        <v>113533400</v>
      </c>
      <c r="J83" s="26">
        <f t="shared" si="27"/>
        <v>48715439.100000001</v>
      </c>
      <c r="K83" s="26">
        <f t="shared" si="27"/>
        <v>0</v>
      </c>
      <c r="L83" s="26">
        <f t="shared" si="27"/>
        <v>0</v>
      </c>
      <c r="M83" s="26">
        <f t="shared" si="27"/>
        <v>48715439.100000001</v>
      </c>
      <c r="N83" s="22">
        <f t="shared" si="15"/>
        <v>42.908464909885552</v>
      </c>
      <c r="O83" s="22">
        <v>0</v>
      </c>
      <c r="P83" s="22">
        <v>0</v>
      </c>
      <c r="Q83" s="22">
        <f t="shared" si="25"/>
        <v>42.908464909885552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</row>
    <row r="84" spans="1:249" s="7" customFormat="1" x14ac:dyDescent="0.3">
      <c r="A84" s="20"/>
      <c r="B84" s="107" t="s">
        <v>166</v>
      </c>
      <c r="C84" s="108"/>
      <c r="D84" s="108"/>
      <c r="E84" s="26">
        <f>E83+E71+E66+E61+E62</f>
        <v>1726004546</v>
      </c>
      <c r="F84" s="26">
        <f t="shared" ref="F84:M84" si="28">F83+F71+F66+F61+F62</f>
        <v>3433836652</v>
      </c>
      <c r="G84" s="26">
        <f t="shared" si="28"/>
        <v>2574653015</v>
      </c>
      <c r="H84" s="26">
        <f t="shared" si="28"/>
        <v>203845535</v>
      </c>
      <c r="I84" s="26">
        <f t="shared" si="28"/>
        <v>655338102</v>
      </c>
      <c r="J84" s="26">
        <f t="shared" si="28"/>
        <v>1479134755.8599999</v>
      </c>
      <c r="K84" s="26">
        <f t="shared" si="28"/>
        <v>1137810337.0899999</v>
      </c>
      <c r="L84" s="26">
        <f t="shared" si="28"/>
        <v>76344010.810000002</v>
      </c>
      <c r="M84" s="26">
        <f t="shared" si="28"/>
        <v>264980407.96000001</v>
      </c>
      <c r="N84" s="22">
        <f t="shared" si="15"/>
        <v>43.075280095181412</v>
      </c>
      <c r="O84" s="22">
        <f>K84/G84*100</f>
        <v>44.192764246719278</v>
      </c>
      <c r="P84" s="22">
        <f>L84/H84*100</f>
        <v>37.451892586217305</v>
      </c>
      <c r="Q84" s="22">
        <f t="shared" si="25"/>
        <v>40.434152562061776</v>
      </c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</row>
    <row r="85" spans="1:249" x14ac:dyDescent="0.3">
      <c r="A85" s="110"/>
      <c r="B85" s="111"/>
      <c r="C85" s="112"/>
      <c r="D85" s="112"/>
      <c r="E85" s="112"/>
      <c r="F85" s="113"/>
      <c r="G85" s="113"/>
      <c r="H85" s="113"/>
      <c r="I85" s="113"/>
      <c r="J85" s="113"/>
      <c r="K85" s="113"/>
      <c r="L85" s="113"/>
      <c r="M85" s="113"/>
      <c r="N85" s="114"/>
      <c r="O85" s="114"/>
      <c r="P85" s="114"/>
      <c r="Q85" s="11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</row>
    <row r="86" spans="1:249" ht="24" hidden="1" customHeight="1" x14ac:dyDescent="0.35">
      <c r="A86" s="115"/>
      <c r="B86" s="116"/>
      <c r="C86" s="117"/>
      <c r="D86" s="118"/>
      <c r="E86" s="118"/>
      <c r="F86" s="178"/>
      <c r="G86" s="178"/>
      <c r="H86" s="178"/>
      <c r="I86" s="119"/>
      <c r="J86" s="120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  <c r="DK86" s="121"/>
      <c r="DL86" s="121"/>
      <c r="DM86" s="121"/>
      <c r="DN86" s="121"/>
      <c r="DO86" s="121"/>
      <c r="DP86" s="121"/>
      <c r="DQ86" s="121"/>
      <c r="DR86" s="121"/>
      <c r="DS86" s="121"/>
      <c r="DT86" s="121"/>
      <c r="DU86" s="121"/>
      <c r="DV86" s="121"/>
      <c r="DW86" s="121"/>
      <c r="DX86" s="121"/>
      <c r="DY86" s="121"/>
      <c r="DZ86" s="121"/>
      <c r="EA86" s="121"/>
      <c r="EB86" s="121"/>
      <c r="EC86" s="121"/>
      <c r="ED86" s="121"/>
      <c r="EE86" s="121"/>
      <c r="EF86" s="121"/>
      <c r="EG86" s="121"/>
      <c r="EH86" s="121"/>
      <c r="EI86" s="121"/>
      <c r="EJ86" s="121"/>
      <c r="EK86" s="121"/>
      <c r="EL86" s="121"/>
      <c r="EM86" s="121"/>
      <c r="EN86" s="121"/>
      <c r="EO86" s="121"/>
      <c r="EP86" s="121"/>
      <c r="EQ86" s="121"/>
      <c r="ER86" s="121"/>
      <c r="ES86" s="121"/>
      <c r="ET86" s="121"/>
      <c r="EU86" s="121"/>
      <c r="EV86" s="121"/>
      <c r="EW86" s="121"/>
      <c r="EX86" s="121"/>
      <c r="EY86" s="121"/>
      <c r="EZ86" s="121"/>
      <c r="FA86" s="121"/>
      <c r="FB86" s="121"/>
      <c r="FC86" s="121"/>
      <c r="FD86" s="121"/>
      <c r="FE86" s="121"/>
      <c r="FF86" s="121"/>
      <c r="FG86" s="121"/>
      <c r="FH86" s="121"/>
      <c r="FI86" s="121"/>
      <c r="FJ86" s="121"/>
      <c r="FK86" s="121"/>
      <c r="FL86" s="121"/>
      <c r="FM86" s="121"/>
      <c r="FN86" s="121"/>
      <c r="FO86" s="121"/>
      <c r="FP86" s="121"/>
      <c r="FQ86" s="121"/>
      <c r="FR86" s="121"/>
      <c r="FS86" s="121"/>
      <c r="FT86" s="121"/>
      <c r="FU86" s="121"/>
      <c r="FV86" s="121"/>
      <c r="FW86" s="121"/>
      <c r="FX86" s="121"/>
      <c r="FY86" s="121"/>
      <c r="FZ86" s="121"/>
      <c r="GA86" s="121"/>
      <c r="GB86" s="121"/>
      <c r="GC86" s="121"/>
      <c r="GD86" s="121"/>
      <c r="GE86" s="121"/>
      <c r="GF86" s="121"/>
      <c r="GG86" s="121"/>
      <c r="GH86" s="121"/>
      <c r="GI86" s="121"/>
      <c r="GJ86" s="121"/>
      <c r="GK86" s="121"/>
      <c r="GL86" s="121"/>
      <c r="GM86" s="121"/>
      <c r="GN86" s="121"/>
      <c r="GO86" s="121"/>
      <c r="GP86" s="121"/>
      <c r="GQ86" s="121"/>
      <c r="GR86" s="121"/>
      <c r="GS86" s="121"/>
      <c r="GT86" s="121"/>
      <c r="GU86" s="121"/>
      <c r="GV86" s="121"/>
      <c r="GW86" s="121"/>
      <c r="GX86" s="121"/>
      <c r="GY86" s="121"/>
      <c r="GZ86" s="121"/>
      <c r="HA86" s="121"/>
      <c r="HB86" s="121"/>
      <c r="HC86" s="121"/>
      <c r="HD86" s="121"/>
      <c r="HE86" s="121"/>
      <c r="HF86" s="121"/>
      <c r="HG86" s="121"/>
      <c r="HH86" s="121"/>
      <c r="HI86" s="121"/>
      <c r="HJ86" s="121"/>
      <c r="HK86" s="121"/>
      <c r="HL86" s="121"/>
      <c r="HM86" s="121"/>
      <c r="HN86" s="121"/>
      <c r="HO86" s="121"/>
      <c r="HP86" s="121"/>
      <c r="HQ86" s="121"/>
      <c r="HR86" s="121"/>
      <c r="HS86" s="121"/>
      <c r="HT86" s="121"/>
      <c r="HU86" s="121"/>
      <c r="HV86" s="121"/>
      <c r="HW86" s="121"/>
      <c r="HX86" s="121"/>
      <c r="HY86" s="121"/>
      <c r="HZ86" s="121"/>
      <c r="IA86" s="121"/>
      <c r="IB86" s="121"/>
      <c r="IC86" s="121"/>
      <c r="ID86" s="121"/>
      <c r="IE86" s="121"/>
      <c r="IF86" s="121"/>
      <c r="IG86" s="121"/>
      <c r="IH86" s="121"/>
      <c r="II86" s="121"/>
      <c r="IJ86" s="121"/>
      <c r="IK86" s="121"/>
      <c r="IL86" s="121"/>
      <c r="IM86" s="121"/>
      <c r="IN86" s="121"/>
      <c r="IO86" s="121"/>
    </row>
    <row r="87" spans="1:249" hidden="1" x14ac:dyDescent="0.3">
      <c r="A87" s="115"/>
      <c r="B87" s="35"/>
      <c r="C87" s="35"/>
      <c r="D87" s="122"/>
      <c r="E87" s="122"/>
      <c r="F87" s="123"/>
      <c r="G87" s="123"/>
      <c r="H87" s="123"/>
      <c r="I87" s="123"/>
      <c r="J87" s="123"/>
      <c r="K87" s="123"/>
      <c r="L87" s="123"/>
      <c r="M87" s="123"/>
      <c r="N87" s="2"/>
      <c r="O87" s="2"/>
      <c r="P87" s="2"/>
      <c r="Q87" s="2"/>
    </row>
    <row r="88" spans="1:249" s="131" customFormat="1" ht="80.25" hidden="1" customHeight="1" x14ac:dyDescent="0.35">
      <c r="A88" s="124"/>
      <c r="B88" s="125" t="s">
        <v>167</v>
      </c>
      <c r="C88" s="126"/>
      <c r="D88" s="126"/>
      <c r="E88" s="126"/>
      <c r="F88" s="126"/>
      <c r="G88" s="127" t="s">
        <v>168</v>
      </c>
      <c r="H88" s="128"/>
      <c r="I88" s="179"/>
      <c r="J88" s="179"/>
      <c r="K88" s="179"/>
      <c r="L88" s="179"/>
      <c r="M88" s="179"/>
      <c r="N88" s="129"/>
      <c r="O88" s="129"/>
      <c r="P88" s="179"/>
      <c r="Q88" s="179"/>
      <c r="R88" s="130"/>
      <c r="S88" s="130"/>
      <c r="W88" s="130"/>
      <c r="X88" s="130"/>
      <c r="AQ88" s="130"/>
      <c r="AR88" s="130"/>
      <c r="AV88" s="132"/>
      <c r="BK88" s="130"/>
      <c r="BL88" s="130"/>
      <c r="CE88" s="130"/>
      <c r="CF88" s="130"/>
      <c r="CL88" s="133"/>
    </row>
    <row r="89" spans="1:249" s="139" customFormat="1" ht="66.75" hidden="1" customHeight="1" x14ac:dyDescent="0.3">
      <c r="A89" s="124"/>
      <c r="B89" s="180" t="s">
        <v>169</v>
      </c>
      <c r="C89" s="180"/>
      <c r="D89" s="180"/>
      <c r="E89" s="134"/>
      <c r="F89" s="135"/>
      <c r="G89" s="136"/>
      <c r="H89" s="137"/>
      <c r="I89" s="181"/>
      <c r="J89" s="181"/>
      <c r="K89" s="181"/>
      <c r="L89" s="181"/>
      <c r="M89" s="181"/>
      <c r="N89" s="138"/>
      <c r="O89" s="138"/>
      <c r="P89" s="138"/>
      <c r="AV89" s="140"/>
      <c r="CL89" s="141"/>
    </row>
    <row r="90" spans="1:249" s="147" customFormat="1" ht="139.9" hidden="1" customHeight="1" x14ac:dyDescent="0.25">
      <c r="A90" s="142"/>
      <c r="B90" s="175"/>
      <c r="C90" s="175"/>
      <c r="D90" s="175"/>
      <c r="E90" s="143"/>
      <c r="F90" s="144">
        <f>I9+F10+F11+F12+F13+F14+F15+F16+F17+F18+F19+F20+F21+F22+F23+F29+F30+F31+F32+F37+F38+F39+F40+F63+F64+F65+F67+F68+F69+F70+F72+F73+F74+F75+F76+F77+F79+F82</f>
        <v>3230211217</v>
      </c>
      <c r="G90" s="144" t="e">
        <f>#REF!+G10+G11+G12+G13+G14+G15+G16+G17+G18+G19+G20+G21+G22+G23+G29+G30+G31+G32+G37+G38+G39+G40+G63+G64+G65+G67+G68+G69+G70+G72+G73+G74+G75+G76+G77+G79+G82</f>
        <v>#REF!</v>
      </c>
      <c r="H90" s="144" t="e">
        <f>#REF!+H10+H11+H12+H13+H14+H15+H16+H17+H18+H19+H20+H21+H22+H23+H29+H30+H31+H32+H37+H38+H39+H40+H63+H64+H65+H67+H68+H69+H70+H72+H73+H74+H75+H76+H77+H79+H82</f>
        <v>#REF!</v>
      </c>
      <c r="I90" s="144" t="e">
        <f>#REF!+I10+I11+I12+I13+I14+I15+I16+I17+I18+I19+I20+I21+I22+I23+I29+I30+I31+I32+I37+I38+I39+I40+I63+I64+I65+I67+I68+I69+I70+I72+I73+I74+I75+I76+I77+I79+I82</f>
        <v>#REF!</v>
      </c>
      <c r="J90" s="144">
        <f>M9+J10+J11+J12+J13+J14+J15+J16+J17+J18+J19+J20+J21+J22+J23+J29+J30+J31+J32+J37+J38+J39+J40+J63+J64+J65+J67+J68+J69+J70+J72+J73+J74+J75+J76+J77+J79+J82</f>
        <v>1402553275.6299999</v>
      </c>
      <c r="K90" s="144">
        <f>N9+K10+K11+K12+K13+K14+K15+K16+K17+K18+K19+K20+K21+K22+K23+K29+K30+K31+K32+K37+K38+K39+K40+K63+K64+K65+K67+K68+K69+K70+K72+K73+K74+K75+K76+K77+K79+K82</f>
        <v>1137810377.0426428</v>
      </c>
      <c r="L90" s="144">
        <f>O9+L10+L11+L12+L13+L14+L15+L16+L17+L18+L19+L20+L21+L22+L23+L29+L30+L31+L32+L37+L38+L39+L40+L63+L64+L65+L67+L68+L69+L70+L72+L73+L74+L75+L76+L77+L79+L82</f>
        <v>0</v>
      </c>
      <c r="M90" s="144">
        <f>P9+M10+M11+M12+M13+M14+M15+M16+M17+M18+M19+M20+M21+M22+M23+M29+M30+M31+M32+M37+M38+M39+M40+M63+M64+M65+M67+M68+M69+M70+M72+M73+M74+M75+M76+M77+M79+M82</f>
        <v>66188204.745009296</v>
      </c>
      <c r="N90" s="145"/>
      <c r="O90" s="146"/>
      <c r="P90" s="146"/>
      <c r="CL90" s="148"/>
    </row>
    <row r="91" spans="1:249" hidden="1" x14ac:dyDescent="0.3">
      <c r="A91" s="115"/>
      <c r="B91" s="35"/>
      <c r="C91" s="35"/>
      <c r="D91" s="122"/>
      <c r="E91" s="122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</row>
    <row r="92" spans="1:249" hidden="1" x14ac:dyDescent="0.3">
      <c r="A92" s="115"/>
      <c r="B92" s="35"/>
      <c r="C92" s="35"/>
      <c r="D92" s="122"/>
      <c r="E92" s="122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</row>
    <row r="93" spans="1:249" hidden="1" x14ac:dyDescent="0.3">
      <c r="A93" s="115"/>
      <c r="B93" s="35"/>
      <c r="C93" s="35"/>
      <c r="D93" s="122"/>
      <c r="E93" s="122"/>
      <c r="F93" s="123"/>
      <c r="G93" s="35"/>
      <c r="H93" s="35"/>
      <c r="I93" s="35"/>
      <c r="J93" s="149"/>
      <c r="K93" s="2"/>
      <c r="L93" s="2"/>
      <c r="M93" s="2"/>
      <c r="N93" s="2"/>
      <c r="O93" s="2"/>
      <c r="P93" s="2"/>
      <c r="Q93" s="2"/>
    </row>
    <row r="94" spans="1:249" hidden="1" x14ac:dyDescent="0.3">
      <c r="A94" s="115"/>
      <c r="B94" s="35"/>
      <c r="C94" s="35"/>
      <c r="D94" s="122"/>
      <c r="E94" s="122"/>
      <c r="F94" s="123"/>
      <c r="G94" s="35"/>
      <c r="H94" s="35"/>
      <c r="I94" s="35"/>
      <c r="J94" s="2"/>
      <c r="K94" s="2"/>
      <c r="L94" s="2"/>
      <c r="M94" s="2"/>
      <c r="N94" s="2"/>
      <c r="O94" s="2"/>
      <c r="P94" s="2"/>
      <c r="Q94" s="2"/>
    </row>
    <row r="95" spans="1:249" hidden="1" x14ac:dyDescent="0.3">
      <c r="A95" s="115"/>
      <c r="B95" s="35"/>
      <c r="C95" s="35"/>
      <c r="D95" s="122"/>
      <c r="E95" s="122"/>
      <c r="F95" s="35"/>
      <c r="G95" s="35"/>
      <c r="H95" s="35"/>
      <c r="I95" s="35"/>
      <c r="J95" s="2"/>
      <c r="K95" s="2"/>
      <c r="L95" s="2"/>
      <c r="M95" s="2"/>
      <c r="N95" s="2"/>
      <c r="O95" s="2"/>
      <c r="P95" s="2"/>
      <c r="Q95" s="2"/>
    </row>
    <row r="96" spans="1:249" hidden="1" x14ac:dyDescent="0.3">
      <c r="A96" s="115"/>
      <c r="B96" s="35"/>
      <c r="C96" s="35"/>
      <c r="D96" s="122"/>
      <c r="E96" s="122"/>
      <c r="F96" s="35"/>
      <c r="G96" s="35"/>
      <c r="H96" s="35"/>
      <c r="I96" s="35"/>
      <c r="J96" s="2"/>
      <c r="K96" s="2"/>
      <c r="L96" s="2"/>
      <c r="M96" s="2"/>
      <c r="N96" s="2"/>
      <c r="O96" s="2"/>
      <c r="P96" s="2"/>
      <c r="Q96" s="2"/>
    </row>
    <row r="97" spans="1:17" hidden="1" x14ac:dyDescent="0.3">
      <c r="A97" s="115"/>
      <c r="B97" s="35"/>
      <c r="C97" s="35"/>
      <c r="D97" s="122"/>
      <c r="E97" s="122"/>
      <c r="F97" s="35"/>
      <c r="G97" s="35"/>
      <c r="H97" s="35"/>
      <c r="I97" s="35"/>
      <c r="J97" s="2"/>
      <c r="K97" s="2"/>
      <c r="L97" s="2"/>
      <c r="M97" s="2"/>
      <c r="N97" s="2"/>
      <c r="O97" s="2"/>
      <c r="P97" s="2"/>
      <c r="Q97" s="2"/>
    </row>
    <row r="98" spans="1:17" hidden="1" x14ac:dyDescent="0.3">
      <c r="A98" s="115"/>
      <c r="B98" s="35"/>
      <c r="C98" s="35"/>
      <c r="D98" s="122"/>
      <c r="E98" s="123"/>
      <c r="F98" s="123">
        <f>F84-H9-F26-F27-F28-F34-F35-F36-F41-F51-F52-H72</f>
        <v>3229991117</v>
      </c>
      <c r="G98" s="123">
        <f>G84-I9-G26-G27-G28-G34-G35-G36-G41-G51-G52</f>
        <v>2089606979</v>
      </c>
      <c r="H98" s="123">
        <f t="shared" ref="H98:M98" si="29">H84-J9-H26-H27-H28-H34-H35-H36-H41-H51-H52</f>
        <v>-71053247.210000038</v>
      </c>
      <c r="I98" s="123">
        <f t="shared" si="29"/>
        <v>655338102</v>
      </c>
      <c r="J98" s="123">
        <f t="shared" si="29"/>
        <v>1402790745.05</v>
      </c>
      <c r="K98" s="123">
        <f t="shared" si="29"/>
        <v>939255565.68999994</v>
      </c>
      <c r="L98" s="123">
        <f t="shared" si="29"/>
        <v>76343970.857357129</v>
      </c>
      <c r="M98" s="123">
        <f t="shared" si="29"/>
        <v>264980407.96000001</v>
      </c>
      <c r="N98" s="2"/>
      <c r="O98" s="2"/>
      <c r="P98" s="2"/>
      <c r="Q98" s="2"/>
    </row>
    <row r="99" spans="1:17" hidden="1" x14ac:dyDescent="0.3">
      <c r="A99" s="115"/>
      <c r="B99" s="35"/>
      <c r="C99" s="123"/>
      <c r="D99" s="122"/>
      <c r="E99" s="122"/>
      <c r="F99" s="35"/>
      <c r="G99" s="35"/>
      <c r="H99" s="35"/>
      <c r="I99" s="35"/>
      <c r="J99" s="2"/>
      <c r="K99" s="2"/>
      <c r="L99" s="2"/>
      <c r="M99" s="2"/>
      <c r="N99" s="2"/>
      <c r="O99" s="2"/>
      <c r="P99" s="2"/>
      <c r="Q99" s="2"/>
    </row>
    <row r="100" spans="1:17" hidden="1" x14ac:dyDescent="0.3">
      <c r="A100" s="115"/>
      <c r="B100" s="35"/>
      <c r="C100" s="35"/>
      <c r="D100" s="122"/>
      <c r="E100" s="122"/>
      <c r="F100" s="123"/>
      <c r="G100" s="123"/>
      <c r="H100" s="35"/>
      <c r="I100" s="123"/>
      <c r="J100" s="2"/>
      <c r="K100" s="2"/>
      <c r="L100" s="2"/>
      <c r="M100" s="2"/>
      <c r="N100" s="2"/>
      <c r="O100" s="2"/>
      <c r="P100" s="2"/>
      <c r="Q100" s="2"/>
    </row>
    <row r="101" spans="1:17" hidden="1" x14ac:dyDescent="0.3">
      <c r="A101" s="115"/>
      <c r="B101" s="35"/>
      <c r="C101" s="35"/>
      <c r="D101" s="122"/>
      <c r="E101" s="150">
        <f>E84-1711495796</f>
        <v>14508750</v>
      </c>
      <c r="F101" s="123">
        <f>F84-H8-H72</f>
        <v>3229991117</v>
      </c>
      <c r="G101" s="123"/>
      <c r="H101" s="123"/>
      <c r="I101" s="123"/>
      <c r="J101" s="123">
        <f>J84-L8-L72</f>
        <v>1402790745.05</v>
      </c>
      <c r="K101" s="2"/>
      <c r="L101" s="2"/>
      <c r="M101" s="2"/>
      <c r="N101" s="2"/>
      <c r="O101" s="2"/>
      <c r="P101" s="2"/>
      <c r="Q101" s="2"/>
    </row>
    <row r="102" spans="1:17" hidden="1" x14ac:dyDescent="0.3">
      <c r="A102" s="115"/>
      <c r="B102" s="35"/>
      <c r="C102" s="35"/>
      <c r="D102" s="122"/>
      <c r="E102" s="122"/>
      <c r="F102" s="123"/>
      <c r="G102" s="35"/>
      <c r="H102" s="35"/>
      <c r="I102" s="35"/>
      <c r="J102" s="2"/>
      <c r="K102" s="2"/>
      <c r="L102" s="2"/>
      <c r="M102" s="2"/>
      <c r="N102" s="2"/>
      <c r="O102" s="2"/>
      <c r="P102" s="2"/>
      <c r="Q102" s="2"/>
    </row>
    <row r="103" spans="1:17" x14ac:dyDescent="0.3">
      <c r="A103" s="115"/>
      <c r="B103" s="35"/>
      <c r="C103" s="35"/>
      <c r="D103" s="122"/>
      <c r="E103" s="122"/>
      <c r="F103" s="35"/>
      <c r="G103" s="35"/>
      <c r="H103" s="35"/>
      <c r="I103" s="35"/>
      <c r="J103" s="2"/>
      <c r="K103" s="2"/>
      <c r="L103" s="2"/>
      <c r="M103" s="2"/>
      <c r="N103" s="2"/>
      <c r="O103" s="2"/>
      <c r="P103" s="2"/>
      <c r="Q103" s="2"/>
    </row>
    <row r="104" spans="1:17" x14ac:dyDescent="0.3">
      <c r="A104" s="115"/>
      <c r="B104" s="35"/>
      <c r="C104" s="35"/>
      <c r="D104" s="122"/>
      <c r="E104" s="122"/>
      <c r="F104" s="123"/>
      <c r="G104" s="35"/>
      <c r="H104" s="35"/>
      <c r="I104" s="35"/>
      <c r="J104" s="2"/>
      <c r="K104" s="2"/>
      <c r="L104" s="2"/>
      <c r="M104" s="2"/>
      <c r="N104" s="2"/>
      <c r="O104" s="2"/>
      <c r="P104" s="2"/>
      <c r="Q104" s="2"/>
    </row>
    <row r="105" spans="1:17" x14ac:dyDescent="0.3">
      <c r="A105" s="115"/>
      <c r="B105" s="35"/>
      <c r="C105" s="35"/>
      <c r="D105" s="122"/>
      <c r="E105" s="122"/>
      <c r="F105" s="35"/>
      <c r="G105" s="35"/>
      <c r="H105" s="35"/>
      <c r="I105" s="35"/>
      <c r="J105" s="2"/>
      <c r="K105" s="2"/>
      <c r="L105" s="2"/>
      <c r="M105" s="2"/>
      <c r="N105" s="2"/>
      <c r="O105" s="2"/>
      <c r="P105" s="2"/>
      <c r="Q105" s="2"/>
    </row>
    <row r="106" spans="1:17" x14ac:dyDescent="0.3">
      <c r="F106" s="149"/>
    </row>
  </sheetData>
  <mergeCells count="22">
    <mergeCell ref="B90:D90"/>
    <mergeCell ref="A42:A49"/>
    <mergeCell ref="F86:H86"/>
    <mergeCell ref="I88:M88"/>
    <mergeCell ref="P88:Q88"/>
    <mergeCell ref="B89:D89"/>
    <mergeCell ref="I89:M89"/>
    <mergeCell ref="A34:A40"/>
    <mergeCell ref="C34:C36"/>
    <mergeCell ref="C37:C40"/>
    <mergeCell ref="A2:Q2"/>
    <mergeCell ref="A3:A4"/>
    <mergeCell ref="C3:C4"/>
    <mergeCell ref="D3:D4"/>
    <mergeCell ref="F3:I3"/>
    <mergeCell ref="J3:M3"/>
    <mergeCell ref="N3:Q3"/>
    <mergeCell ref="A6:Q6"/>
    <mergeCell ref="B7:D7"/>
    <mergeCell ref="A26:A32"/>
    <mergeCell ref="C26:C28"/>
    <mergeCell ref="C29:C32"/>
  </mergeCells>
  <pageMargins left="0.23622047244094491" right="0.23622047244094491" top="0.74803149606299213" bottom="0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</vt:lpstr>
      <vt:lpstr>Лист1</vt:lpstr>
      <vt:lpstr>Лист2</vt:lpstr>
      <vt:lpstr>Лист3</vt:lpstr>
      <vt:lpstr>'01.06'!Область_печати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2017-06-05T05:49:07Z</dcterms:modified>
</cp:coreProperties>
</file>