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за 2017 год\Отчет за 1 квартал 2017 года\Для думы оперативный отчёт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программы!$A$4:$I$134</definedName>
    <definedName name="_xlnm.Print_Titles" localSheetId="0">программы!$3:$4</definedName>
  </definedNames>
  <calcPr calcId="162913"/>
</workbook>
</file>

<file path=xl/calcChain.xml><?xml version="1.0" encoding="utf-8"?>
<calcChain xmlns="http://schemas.openxmlformats.org/spreadsheetml/2006/main">
  <c r="D29" i="4" l="1"/>
  <c r="H7" i="4"/>
  <c r="I7" i="4"/>
  <c r="I8" i="4"/>
  <c r="I9" i="4"/>
  <c r="I11" i="4"/>
  <c r="H13" i="4"/>
  <c r="I13" i="4"/>
  <c r="H15" i="4"/>
  <c r="H17" i="4"/>
  <c r="I17" i="4"/>
  <c r="H20" i="4"/>
  <c r="I20" i="4"/>
  <c r="I22" i="4"/>
  <c r="H23" i="4"/>
  <c r="I23" i="4"/>
  <c r="I25" i="4"/>
  <c r="I26" i="4"/>
  <c r="I27" i="4"/>
  <c r="I30" i="4"/>
  <c r="H31" i="4"/>
  <c r="I31" i="4"/>
  <c r="I32" i="4"/>
  <c r="H34" i="4"/>
  <c r="I34" i="4"/>
  <c r="H37" i="4"/>
  <c r="I37" i="4"/>
  <c r="H38" i="4"/>
  <c r="I38" i="4"/>
  <c r="H40" i="4"/>
  <c r="I40" i="4"/>
  <c r="I41" i="4"/>
  <c r="H44" i="4"/>
  <c r="I44" i="4"/>
  <c r="H46" i="4"/>
  <c r="I46" i="4"/>
  <c r="I47" i="4"/>
  <c r="I48" i="4"/>
  <c r="H50" i="4"/>
  <c r="I50" i="4"/>
  <c r="I51" i="4"/>
  <c r="I54" i="4"/>
  <c r="H55" i="4"/>
  <c r="I55" i="4"/>
  <c r="H57" i="4"/>
  <c r="I57" i="4"/>
  <c r="H58" i="4"/>
  <c r="I58" i="4"/>
  <c r="H60" i="4"/>
  <c r="I60" i="4"/>
  <c r="H62" i="4"/>
  <c r="I62" i="4"/>
  <c r="I63" i="4"/>
  <c r="I64" i="4"/>
  <c r="H65" i="4"/>
  <c r="I65" i="4"/>
  <c r="I66" i="4"/>
  <c r="H68" i="4"/>
  <c r="I68" i="4"/>
  <c r="I71" i="4"/>
  <c r="H72" i="4"/>
  <c r="I72" i="4"/>
  <c r="H74" i="4"/>
  <c r="I74" i="4"/>
  <c r="H75" i="4"/>
  <c r="I75" i="4"/>
  <c r="H76" i="4"/>
  <c r="I76" i="4"/>
  <c r="H77" i="4"/>
  <c r="I77" i="4"/>
  <c r="H79" i="4"/>
  <c r="I79" i="4"/>
  <c r="H80" i="4"/>
  <c r="I80" i="4"/>
  <c r="H81" i="4"/>
  <c r="I81" i="4"/>
  <c r="H82" i="4"/>
  <c r="I82" i="4"/>
  <c r="H85" i="4"/>
  <c r="I85" i="4"/>
  <c r="I86" i="4"/>
  <c r="H88" i="4"/>
  <c r="I88" i="4"/>
  <c r="H89" i="4"/>
  <c r="I89" i="4"/>
  <c r="H90" i="4"/>
  <c r="I90" i="4"/>
  <c r="H91" i="4"/>
  <c r="I91" i="4"/>
  <c r="H92" i="4"/>
  <c r="I92" i="4"/>
  <c r="H93" i="4"/>
  <c r="I93" i="4"/>
  <c r="H94" i="4"/>
  <c r="I94" i="4"/>
  <c r="H97" i="4"/>
  <c r="I97" i="4"/>
  <c r="I99" i="4"/>
  <c r="I100" i="4"/>
  <c r="I101" i="4"/>
  <c r="I102" i="4"/>
  <c r="I103" i="4"/>
  <c r="I104" i="4"/>
  <c r="I106" i="4"/>
  <c r="I108" i="4"/>
  <c r="H109" i="4"/>
  <c r="I109" i="4"/>
  <c r="H112" i="4"/>
  <c r="I112" i="4"/>
  <c r="I114" i="4"/>
  <c r="H115" i="4"/>
  <c r="I115" i="4"/>
  <c r="H118" i="4"/>
  <c r="I118" i="4"/>
  <c r="I122" i="4"/>
  <c r="H124" i="4"/>
  <c r="I124" i="4"/>
  <c r="I125" i="4"/>
  <c r="H127" i="4"/>
  <c r="I127" i="4"/>
  <c r="H128" i="4"/>
  <c r="I128" i="4"/>
  <c r="H129" i="4"/>
  <c r="I129" i="4"/>
  <c r="I130" i="4"/>
  <c r="I132" i="4"/>
  <c r="H133" i="4"/>
  <c r="I133" i="4"/>
  <c r="G7" i="4"/>
  <c r="G8" i="4"/>
  <c r="G9" i="4"/>
  <c r="G11" i="4"/>
  <c r="G13" i="4"/>
  <c r="G15" i="4"/>
  <c r="G17" i="4"/>
  <c r="G20" i="4"/>
  <c r="G22" i="4"/>
  <c r="G23" i="4"/>
  <c r="G25" i="4"/>
  <c r="G26" i="4"/>
  <c r="G27" i="4"/>
  <c r="G30" i="4"/>
  <c r="G31" i="4"/>
  <c r="G32" i="4"/>
  <c r="G34" i="4"/>
  <c r="G37" i="4"/>
  <c r="G38" i="4"/>
  <c r="G40" i="4"/>
  <c r="G41" i="4"/>
  <c r="G44" i="4"/>
  <c r="G46" i="4"/>
  <c r="G47" i="4"/>
  <c r="G48" i="4"/>
  <c r="G50" i="4"/>
  <c r="G51" i="4"/>
  <c r="G54" i="4"/>
  <c r="G55" i="4"/>
  <c r="G57" i="4"/>
  <c r="G58" i="4"/>
  <c r="G60" i="4"/>
  <c r="G62" i="4"/>
  <c r="G63" i="4"/>
  <c r="G64" i="4"/>
  <c r="G65" i="4"/>
  <c r="G66" i="4"/>
  <c r="G68" i="4"/>
  <c r="G71" i="4"/>
  <c r="G72" i="4"/>
  <c r="G74" i="4"/>
  <c r="G75" i="4"/>
  <c r="G76" i="4"/>
  <c r="G77" i="4"/>
  <c r="G79" i="4"/>
  <c r="G80" i="4"/>
  <c r="G81" i="4"/>
  <c r="G82" i="4"/>
  <c r="G85" i="4"/>
  <c r="G86" i="4"/>
  <c r="G88" i="4"/>
  <c r="G89" i="4"/>
  <c r="G90" i="4"/>
  <c r="G91" i="4"/>
  <c r="G92" i="4"/>
  <c r="G93" i="4"/>
  <c r="G94" i="4"/>
  <c r="G97" i="4"/>
  <c r="G100" i="4"/>
  <c r="G101" i="4"/>
  <c r="G102" i="4"/>
  <c r="G106" i="4"/>
  <c r="G109" i="4"/>
  <c r="G112" i="4"/>
  <c r="G114" i="4"/>
  <c r="G115" i="4"/>
  <c r="G118" i="4"/>
  <c r="G120" i="4"/>
  <c r="G122" i="4"/>
  <c r="G124" i="4"/>
  <c r="G125" i="4"/>
  <c r="G127" i="4"/>
  <c r="G128" i="4"/>
  <c r="G129" i="4"/>
  <c r="G130" i="4"/>
  <c r="G132" i="4"/>
  <c r="G133" i="4"/>
  <c r="D123" i="4"/>
  <c r="E123" i="4"/>
  <c r="F123" i="4"/>
  <c r="H123" i="4" s="1"/>
  <c r="C123" i="4"/>
  <c r="E108" i="4"/>
  <c r="H108" i="4" s="1"/>
  <c r="E103" i="4"/>
  <c r="H103" i="4" s="1"/>
  <c r="E99" i="4"/>
  <c r="H99" i="4" s="1"/>
  <c r="E104" i="4"/>
  <c r="G104" i="4" s="1"/>
  <c r="E48" i="4"/>
  <c r="H48" i="4" s="1"/>
  <c r="D98" i="4"/>
  <c r="F98" i="4"/>
  <c r="C98" i="4"/>
  <c r="D84" i="4"/>
  <c r="E84" i="4"/>
  <c r="F84" i="4"/>
  <c r="G84" i="4" s="1"/>
  <c r="C84" i="4"/>
  <c r="D53" i="4"/>
  <c r="E53" i="4"/>
  <c r="F53" i="4"/>
  <c r="H53" i="4" s="1"/>
  <c r="C53" i="4"/>
  <c r="D39" i="4"/>
  <c r="E39" i="4"/>
  <c r="F39" i="4"/>
  <c r="H39" i="4" s="1"/>
  <c r="C39" i="4"/>
  <c r="D36" i="4"/>
  <c r="E36" i="4"/>
  <c r="F36" i="4"/>
  <c r="H36" i="4" s="1"/>
  <c r="C36" i="4"/>
  <c r="E29" i="4"/>
  <c r="F29" i="4"/>
  <c r="G29" i="4" s="1"/>
  <c r="D15" i="4"/>
  <c r="I15" i="4" s="1"/>
  <c r="D56" i="4"/>
  <c r="E56" i="4"/>
  <c r="F56" i="4"/>
  <c r="I56" i="4" s="1"/>
  <c r="C56" i="4"/>
  <c r="D24" i="4"/>
  <c r="E24" i="4"/>
  <c r="F24" i="4"/>
  <c r="I24" i="4" s="1"/>
  <c r="C24" i="4"/>
  <c r="G24" i="4" l="1"/>
  <c r="H56" i="4"/>
  <c r="H29" i="4"/>
  <c r="G108" i="4"/>
  <c r="I123" i="4"/>
  <c r="G56" i="4"/>
  <c r="G36" i="4"/>
  <c r="G123" i="4"/>
  <c r="G103" i="4"/>
  <c r="G99" i="4"/>
  <c r="G39" i="4"/>
  <c r="I84" i="4"/>
  <c r="I36" i="4"/>
  <c r="I29" i="4"/>
  <c r="H104" i="4"/>
  <c r="I98" i="4"/>
  <c r="H84" i="4"/>
  <c r="I53" i="4"/>
  <c r="E98" i="4"/>
  <c r="H98" i="4" s="1"/>
  <c r="G53" i="4"/>
  <c r="I39" i="4"/>
  <c r="D126" i="4"/>
  <c r="E126" i="4"/>
  <c r="F126" i="4"/>
  <c r="C126" i="4"/>
  <c r="D107" i="4"/>
  <c r="E107" i="4"/>
  <c r="F107" i="4"/>
  <c r="C107" i="4"/>
  <c r="C49" i="4"/>
  <c r="E49" i="4"/>
  <c r="F49" i="4"/>
  <c r="D49" i="4"/>
  <c r="G98" i="4" l="1"/>
  <c r="I126" i="4"/>
  <c r="G126" i="4"/>
  <c r="H126" i="4"/>
  <c r="G49" i="4"/>
  <c r="H49" i="4"/>
  <c r="I49" i="4"/>
  <c r="I107" i="4"/>
  <c r="G107" i="4"/>
  <c r="H107" i="4"/>
  <c r="C45" i="4"/>
  <c r="C29" i="4"/>
  <c r="D21" i="4"/>
  <c r="E21" i="4"/>
  <c r="F21" i="4"/>
  <c r="C21" i="4"/>
  <c r="D19" i="4"/>
  <c r="E19" i="4"/>
  <c r="F19" i="4"/>
  <c r="C19" i="4"/>
  <c r="H19" i="4" l="1"/>
  <c r="I19" i="4"/>
  <c r="G19" i="4"/>
  <c r="H21" i="4"/>
  <c r="I21" i="4"/>
  <c r="G21" i="4"/>
  <c r="E18" i="4"/>
  <c r="F18" i="4"/>
  <c r="D18" i="4"/>
  <c r="C18" i="4"/>
  <c r="F45" i="4"/>
  <c r="D45" i="4"/>
  <c r="H18" i="4" l="1"/>
  <c r="I18" i="4"/>
  <c r="G18" i="4"/>
  <c r="I45" i="4"/>
  <c r="C131" i="4"/>
  <c r="D131" i="4"/>
  <c r="E131" i="4"/>
  <c r="C121" i="4"/>
  <c r="D121" i="4"/>
  <c r="E121" i="4"/>
  <c r="C119" i="4"/>
  <c r="D119" i="4"/>
  <c r="E119" i="4"/>
  <c r="C117" i="4"/>
  <c r="D117" i="4"/>
  <c r="E117" i="4"/>
  <c r="C111" i="4"/>
  <c r="D111" i="4"/>
  <c r="E111" i="4"/>
  <c r="C113" i="4"/>
  <c r="D113" i="4"/>
  <c r="E113" i="4"/>
  <c r="C78" i="4"/>
  <c r="D78" i="4"/>
  <c r="E78" i="4"/>
  <c r="C73" i="4"/>
  <c r="D73" i="4"/>
  <c r="E73" i="4"/>
  <c r="C70" i="4"/>
  <c r="D70" i="4"/>
  <c r="E70" i="4"/>
  <c r="C67" i="4"/>
  <c r="D67" i="4"/>
  <c r="E67" i="4"/>
  <c r="C61" i="4"/>
  <c r="D61" i="4"/>
  <c r="E61" i="4"/>
  <c r="C59" i="4"/>
  <c r="D59" i="4"/>
  <c r="E59" i="4"/>
  <c r="C43" i="4"/>
  <c r="D43" i="4"/>
  <c r="E43" i="4"/>
  <c r="F43" i="4"/>
  <c r="F131" i="4"/>
  <c r="F121" i="4"/>
  <c r="F119" i="4"/>
  <c r="F117" i="4"/>
  <c r="C105" i="4"/>
  <c r="D105" i="4"/>
  <c r="E105" i="4"/>
  <c r="C96" i="4"/>
  <c r="D96" i="4"/>
  <c r="E96" i="4"/>
  <c r="F113" i="4"/>
  <c r="F111" i="4"/>
  <c r="F105" i="4"/>
  <c r="F96" i="4"/>
  <c r="C87" i="4"/>
  <c r="D87" i="4"/>
  <c r="D83" i="4" s="1"/>
  <c r="E87" i="4"/>
  <c r="F78" i="4"/>
  <c r="F73" i="4"/>
  <c r="F70" i="4"/>
  <c r="F67" i="4"/>
  <c r="F61" i="4"/>
  <c r="F59" i="4"/>
  <c r="C33" i="4"/>
  <c r="D33" i="4"/>
  <c r="D28" i="4" s="1"/>
  <c r="E33" i="4"/>
  <c r="F33" i="4"/>
  <c r="C16" i="4"/>
  <c r="D16" i="4"/>
  <c r="E16" i="4"/>
  <c r="F16" i="4"/>
  <c r="C14" i="4"/>
  <c r="D14" i="4"/>
  <c r="E14" i="4"/>
  <c r="F14" i="4"/>
  <c r="C12" i="4"/>
  <c r="D12" i="4"/>
  <c r="E12" i="4"/>
  <c r="F12" i="4"/>
  <c r="C10" i="4"/>
  <c r="D10" i="4"/>
  <c r="E10" i="4"/>
  <c r="F10" i="4"/>
  <c r="C6" i="4"/>
  <c r="D6" i="4"/>
  <c r="E6" i="4"/>
  <c r="I105" i="4" l="1"/>
  <c r="G105" i="4"/>
  <c r="H61" i="4"/>
  <c r="I61" i="4"/>
  <c r="G61" i="4"/>
  <c r="G78" i="4"/>
  <c r="I78" i="4"/>
  <c r="H78" i="4"/>
  <c r="H96" i="4"/>
  <c r="I96" i="4"/>
  <c r="G96" i="4"/>
  <c r="I121" i="4"/>
  <c r="G121" i="4"/>
  <c r="H67" i="4"/>
  <c r="I67" i="4"/>
  <c r="G67" i="4"/>
  <c r="H131" i="4"/>
  <c r="I131" i="4"/>
  <c r="G131" i="4"/>
  <c r="I70" i="4"/>
  <c r="H70" i="4"/>
  <c r="G70" i="4"/>
  <c r="I111" i="4"/>
  <c r="G111" i="4"/>
  <c r="H111" i="4"/>
  <c r="H117" i="4"/>
  <c r="G117" i="4"/>
  <c r="I117" i="4"/>
  <c r="I43" i="4"/>
  <c r="H43" i="4"/>
  <c r="G43" i="4"/>
  <c r="I10" i="4"/>
  <c r="G10" i="4"/>
  <c r="G12" i="4"/>
  <c r="H12" i="4"/>
  <c r="I12" i="4"/>
  <c r="H14" i="4"/>
  <c r="G14" i="4"/>
  <c r="I14" i="4"/>
  <c r="H16" i="4"/>
  <c r="I16" i="4"/>
  <c r="G16" i="4"/>
  <c r="H33" i="4"/>
  <c r="I33" i="4"/>
  <c r="G33" i="4"/>
  <c r="H59" i="4"/>
  <c r="I59" i="4"/>
  <c r="G59" i="4"/>
  <c r="H73" i="4"/>
  <c r="I73" i="4"/>
  <c r="G73" i="4"/>
  <c r="G113" i="4"/>
  <c r="I113" i="4"/>
  <c r="H113" i="4"/>
  <c r="G119" i="4"/>
  <c r="D95" i="4"/>
  <c r="E5" i="4"/>
  <c r="F95" i="4"/>
  <c r="C95" i="4"/>
  <c r="E95" i="4"/>
  <c r="F87" i="4"/>
  <c r="E45" i="4"/>
  <c r="F6" i="4"/>
  <c r="F42" i="4"/>
  <c r="C110" i="4"/>
  <c r="D116" i="4"/>
  <c r="C116" i="4"/>
  <c r="C83" i="4"/>
  <c r="C69" i="4"/>
  <c r="C52" i="4"/>
  <c r="C42" i="4"/>
  <c r="C35" i="4"/>
  <c r="C28" i="4"/>
  <c r="C5" i="4"/>
  <c r="E116" i="4"/>
  <c r="E110" i="4"/>
  <c r="E83" i="4"/>
  <c r="E69" i="4"/>
  <c r="E52" i="4"/>
  <c r="E35" i="4"/>
  <c r="E28" i="4"/>
  <c r="F69" i="4"/>
  <c r="F52" i="4"/>
  <c r="F35" i="4"/>
  <c r="F28" i="4"/>
  <c r="D110" i="4"/>
  <c r="D69" i="4"/>
  <c r="D52" i="4"/>
  <c r="D42" i="4"/>
  <c r="D35" i="4"/>
  <c r="D5" i="4"/>
  <c r="F116" i="4"/>
  <c r="F110" i="4"/>
  <c r="I52" i="4" l="1"/>
  <c r="G52" i="4"/>
  <c r="H52" i="4"/>
  <c r="H6" i="4"/>
  <c r="G6" i="4"/>
  <c r="I6" i="4"/>
  <c r="G45" i="4"/>
  <c r="H45" i="4"/>
  <c r="I95" i="4"/>
  <c r="H95" i="4"/>
  <c r="G95" i="4"/>
  <c r="H69" i="4"/>
  <c r="G69" i="4"/>
  <c r="I69" i="4"/>
  <c r="H28" i="4"/>
  <c r="G28" i="4"/>
  <c r="I87" i="4"/>
  <c r="H87" i="4"/>
  <c r="G87" i="4"/>
  <c r="H110" i="4"/>
  <c r="I110" i="4"/>
  <c r="G110" i="4"/>
  <c r="I116" i="4"/>
  <c r="H116" i="4"/>
  <c r="G116" i="4"/>
  <c r="H35" i="4"/>
  <c r="I35" i="4"/>
  <c r="G35" i="4"/>
  <c r="I42" i="4"/>
  <c r="I28" i="4"/>
  <c r="D134" i="4"/>
  <c r="C134" i="4"/>
  <c r="F5" i="4"/>
  <c r="F83" i="4"/>
  <c r="E42" i="4"/>
  <c r="H42" i="4" s="1"/>
  <c r="H5" i="4" l="1"/>
  <c r="I5" i="4"/>
  <c r="G5" i="4"/>
  <c r="G42" i="4"/>
  <c r="H83" i="4"/>
  <c r="I83" i="4"/>
  <c r="G83" i="4"/>
  <c r="I134" i="4"/>
  <c r="E134" i="4"/>
  <c r="F134" i="4"/>
  <c r="H134" i="4" s="1"/>
  <c r="G134" i="4" l="1"/>
</calcChain>
</file>

<file path=xl/sharedStrings.xml><?xml version="1.0" encoding="utf-8"?>
<sst xmlns="http://schemas.openxmlformats.org/spreadsheetml/2006/main" count="182" uniqueCount="110">
  <si>
    <t>ЦСР</t>
  </si>
  <si>
    <t>Исполнено, руб.</t>
  </si>
  <si>
    <t>% испол. кассового плана</t>
  </si>
  <si>
    <t>22 0 0000</t>
  </si>
  <si>
    <t>Департамент имущественных и земельных отношений администрации города Нефтеюганска</t>
  </si>
  <si>
    <t>Департамент градостроительства администрации города Нефтеюганска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</si>
  <si>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</si>
  <si>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</si>
  <si>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</si>
  <si>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</si>
  <si>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</si>
  <si>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</si>
  <si>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</si>
  <si>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</si>
  <si>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</si>
  <si>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</si>
  <si>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</si>
  <si>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</si>
  <si>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</si>
  <si>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</si>
  <si>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</si>
  <si>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</si>
  <si>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</si>
  <si>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</si>
  <si>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</si>
  <si>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</si>
  <si>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</si>
  <si>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</si>
  <si>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</si>
  <si>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</si>
  <si>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</si>
  <si>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</si>
  <si>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</si>
  <si>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</si>
  <si>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</si>
  <si>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</si>
  <si>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</si>
  <si>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</si>
  <si>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</si>
  <si>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</si>
  <si>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</si>
  <si>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</si>
  <si>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</si>
  <si>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</si>
  <si>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</si>
  <si>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</si>
  <si>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25 0 0000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</si>
  <si>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</si>
  <si>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</si>
  <si>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</si>
  <si>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</si>
  <si>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</si>
  <si>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</si>
  <si>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02 4 0000</t>
  </si>
  <si>
    <t>02 5 0000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</si>
  <si>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</si>
  <si>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</si>
  <si>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</si>
  <si>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</si>
  <si>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</si>
  <si>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</si>
  <si>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</si>
  <si>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</si>
  <si>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</si>
  <si>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</si>
  <si>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</si>
  <si>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</si>
  <si>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</si>
  <si>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</si>
  <si>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</si>
  <si>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</si>
  <si>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</si>
  <si>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</si>
  <si>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</si>
  <si>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</si>
  <si>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</si>
  <si>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</si>
  <si>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</si>
  <si>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</si>
  <si>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</si>
  <si>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Кассовый план за 1 квартал, руб.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</si>
  <si>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</si>
  <si>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</si>
  <si>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</si>
  <si>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</si>
  <si>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</si>
  <si>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</si>
  <si>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</si>
  <si>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</si>
  <si>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</si>
  <si>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4.  Исполнение по муниципальным программам за 1 квартал 2017 года</t>
  </si>
  <si>
    <t>Первоначальный план на 2017 год, руб.</t>
  </si>
  <si>
    <t>Бюджетная роспись                          на 2017 год,           руб.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</si>
  <si>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</si>
  <si>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</si>
  <si>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сферы культуры города Нефтеюганска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</si>
  <si>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</si>
  <si>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</si>
  <si>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</si>
  <si>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Отклонение (гр.5-гр.4), руб.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</si>
  <si>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</si>
  <si>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</si>
  <si>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</si>
  <si>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</si>
  <si>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жилищно-коммунального комплекса в городе Нефтеюганске в 2014-2020 годах"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</si>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</sst>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-#,##0.00;_(* &quot;&quot;??_);_(@_)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0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4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center" wrapText="1"/>
    </xf>
    <xf numFmtId="39" fontId="2" fillId="0" borderId="1" xfId="1" applyNumberFormat="1" applyFont="1" applyFill="1" applyBorder="1" applyAlignment="1">
      <alignment vertical="center" shrinkToFit="1"/>
    </xf>
    <xf numFmtId="4" fontId="0" fillId="0" borderId="0" xfId="0" applyNumberFormat="1" applyFont="1" applyFill="1"/>
    <xf numFmtId="39" fontId="2" fillId="0" borderId="2" xfId="0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0" fontId="5" fillId="0" borderId="0" xfId="2" applyNumberFormat="1" applyFont="1" applyFill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wrapText="1"/>
    </xf>
    <xf numFmtId="39" fontId="7" fillId="0" borderId="1" xfId="0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defaultColWidth="9.140625" defaultRowHeight="15" x14ac:dyDescent="0.25"/>
  <cols>
    <col min="1" max="1" width="72.28515625" style="1" customWidth="1"/>
    <col min="2" max="2" width="9.140625" style="1" hidden="1" customWidth="1"/>
    <col min="3" max="3" width="18" style="1" customWidth="1"/>
    <col min="4" max="4" width="16" style="1" customWidth="1"/>
    <col min="5" max="5" width="17.5703125" style="1" customWidth="1"/>
    <col min="6" max="6" width="17.42578125" style="1" customWidth="1"/>
    <col min="7" max="7" width="16.42578125" style="1" customWidth="1"/>
    <col min="8" max="16384" width="9.140625" style="1"/>
  </cols>
  <sheetData>
    <row r="1" spans="1:9" ht="15.75" x14ac:dyDescent="0.25">
      <c r="A1" s="26" t="s">
        <v>90</v>
      </c>
      <c r="B1" s="26"/>
      <c r="C1" s="26"/>
      <c r="D1" s="26"/>
      <c r="E1" s="26"/>
      <c r="F1" s="26"/>
      <c r="G1" s="26"/>
      <c r="H1" s="26"/>
    </row>
    <row r="2" spans="1:9" ht="15.75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51" x14ac:dyDescent="0.25">
      <c r="A3" s="2"/>
      <c r="B3" s="3" t="s">
        <v>0</v>
      </c>
      <c r="C3" s="4" t="s">
        <v>91</v>
      </c>
      <c r="D3" s="4" t="s">
        <v>92</v>
      </c>
      <c r="E3" s="4" t="s">
        <v>80</v>
      </c>
      <c r="F3" s="5" t="s">
        <v>1</v>
      </c>
      <c r="G3" s="6" t="s">
        <v>99</v>
      </c>
      <c r="H3" s="7" t="s">
        <v>2</v>
      </c>
      <c r="I3" s="7" t="s">
        <v>79</v>
      </c>
    </row>
    <row r="4" spans="1:9" x14ac:dyDescent="0.25">
      <c r="A4" s="8">
        <v>1</v>
      </c>
      <c r="B4" s="9"/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0">
        <v>7</v>
      </c>
      <c r="I4" s="10">
        <v>8</v>
      </c>
    </row>
    <row r="5" spans="1:9" ht="28.5" customHeight="1" x14ac:dyDescent="0.25">
      <c r="A5" s="11" t="s">
        <v>105</v>
      </c>
      <c r="B5" s="12" t="s">
        <v>47</v>
      </c>
      <c r="C5" s="13">
        <f t="shared" ref="C5:E5" si="0">C6+C10+C12+C14+C16</f>
        <v>3216530273</v>
      </c>
      <c r="D5" s="13">
        <f t="shared" si="0"/>
        <v>3253060271</v>
      </c>
      <c r="E5" s="13">
        <f t="shared" si="0"/>
        <v>638322008</v>
      </c>
      <c r="F5" s="13">
        <f>F6+F10+F12+F14+F16</f>
        <v>623316226.51999998</v>
      </c>
      <c r="G5" s="13">
        <f>F5-E5</f>
        <v>-15005781.480000019</v>
      </c>
      <c r="H5" s="27">
        <f>(F5/E5)*100</f>
        <v>97.649183125141434</v>
      </c>
      <c r="I5" s="27">
        <f>(F5/D5)*100</f>
        <v>19.160918476570089</v>
      </c>
    </row>
    <row r="6" spans="1:9" x14ac:dyDescent="0.25">
      <c r="A6" s="11" t="s">
        <v>81</v>
      </c>
      <c r="B6" s="12" t="s">
        <v>48</v>
      </c>
      <c r="C6" s="13">
        <f t="shared" ref="C6:E6" si="1">SUM(C7:C9)</f>
        <v>3024689180</v>
      </c>
      <c r="D6" s="13">
        <f t="shared" si="1"/>
        <v>3057916520</v>
      </c>
      <c r="E6" s="13">
        <f t="shared" si="1"/>
        <v>595647221</v>
      </c>
      <c r="F6" s="13">
        <f>SUM(F7:F9)</f>
        <v>584554430.5</v>
      </c>
      <c r="G6" s="13">
        <f t="shared" ref="G6:G69" si="2">F6-E6</f>
        <v>-11092790.5</v>
      </c>
      <c r="H6" s="27">
        <f t="shared" ref="H6:H69" si="3">(F6/E6)*100</f>
        <v>98.13769121907815</v>
      </c>
      <c r="I6" s="27">
        <f t="shared" ref="I6:I69" si="4">(F6/D6)*100</f>
        <v>19.116101655384625</v>
      </c>
    </row>
    <row r="7" spans="1:9" ht="17.25" customHeight="1" x14ac:dyDescent="0.25">
      <c r="A7" s="14" t="s">
        <v>106</v>
      </c>
      <c r="B7" s="15"/>
      <c r="C7" s="16">
        <v>3024689180</v>
      </c>
      <c r="D7" s="16">
        <v>3030507366</v>
      </c>
      <c r="E7" s="16">
        <v>595647221</v>
      </c>
      <c r="F7" s="16">
        <v>584554430.5</v>
      </c>
      <c r="G7" s="16">
        <f t="shared" si="2"/>
        <v>-11092790.5</v>
      </c>
      <c r="H7" s="28">
        <f t="shared" si="3"/>
        <v>98.13769121907815</v>
      </c>
      <c r="I7" s="28">
        <f t="shared" si="4"/>
        <v>19.288995534485693</v>
      </c>
    </row>
    <row r="8" spans="1:9" x14ac:dyDescent="0.25">
      <c r="A8" s="14" t="s">
        <v>5</v>
      </c>
      <c r="B8" s="15"/>
      <c r="C8" s="16">
        <v>0</v>
      </c>
      <c r="D8" s="16">
        <v>7188451</v>
      </c>
      <c r="E8" s="16">
        <v>0</v>
      </c>
      <c r="F8" s="16">
        <v>0</v>
      </c>
      <c r="G8" s="16">
        <f t="shared" si="2"/>
        <v>0</v>
      </c>
      <c r="H8" s="28">
        <v>0</v>
      </c>
      <c r="I8" s="28">
        <f t="shared" si="4"/>
        <v>0</v>
      </c>
    </row>
    <row r="9" spans="1:9" ht="15.75" customHeight="1" x14ac:dyDescent="0.25">
      <c r="A9" s="14" t="s">
        <v>9</v>
      </c>
      <c r="B9" s="15"/>
      <c r="C9" s="16">
        <v>0</v>
      </c>
      <c r="D9" s="16">
        <v>20220703</v>
      </c>
      <c r="E9" s="16">
        <v>0</v>
      </c>
      <c r="F9" s="16">
        <v>0</v>
      </c>
      <c r="G9" s="16">
        <f t="shared" si="2"/>
        <v>0</v>
      </c>
      <c r="H9" s="28">
        <v>0</v>
      </c>
      <c r="I9" s="28">
        <f t="shared" si="4"/>
        <v>0</v>
      </c>
    </row>
    <row r="10" spans="1:9" ht="25.5" x14ac:dyDescent="0.25">
      <c r="A10" s="11" t="s">
        <v>49</v>
      </c>
      <c r="B10" s="12" t="s">
        <v>50</v>
      </c>
      <c r="C10" s="13">
        <f t="shared" ref="C10:E10" si="5">C11</f>
        <v>320000</v>
      </c>
      <c r="D10" s="13">
        <f t="shared" si="5"/>
        <v>580000</v>
      </c>
      <c r="E10" s="13">
        <f t="shared" si="5"/>
        <v>0</v>
      </c>
      <c r="F10" s="13">
        <f>F11</f>
        <v>0</v>
      </c>
      <c r="G10" s="13">
        <f t="shared" si="2"/>
        <v>0</v>
      </c>
      <c r="H10" s="27">
        <v>0</v>
      </c>
      <c r="I10" s="27">
        <f t="shared" si="4"/>
        <v>0</v>
      </c>
    </row>
    <row r="11" spans="1:9" ht="16.5" customHeight="1" x14ac:dyDescent="0.25">
      <c r="A11" s="14" t="s">
        <v>106</v>
      </c>
      <c r="B11" s="15"/>
      <c r="C11" s="16">
        <v>320000</v>
      </c>
      <c r="D11" s="16">
        <v>580000</v>
      </c>
      <c r="E11" s="16">
        <v>0</v>
      </c>
      <c r="F11" s="16">
        <v>0</v>
      </c>
      <c r="G11" s="16">
        <f t="shared" si="2"/>
        <v>0</v>
      </c>
      <c r="H11" s="28">
        <v>0</v>
      </c>
      <c r="I11" s="28">
        <f t="shared" si="4"/>
        <v>0</v>
      </c>
    </row>
    <row r="12" spans="1:9" x14ac:dyDescent="0.25">
      <c r="A12" s="11" t="s">
        <v>51</v>
      </c>
      <c r="B12" s="12" t="s">
        <v>52</v>
      </c>
      <c r="C12" s="13">
        <f t="shared" ref="C12:E12" si="6">C13</f>
        <v>38252173</v>
      </c>
      <c r="D12" s="13">
        <f t="shared" si="6"/>
        <v>40794831</v>
      </c>
      <c r="E12" s="13">
        <f t="shared" si="6"/>
        <v>3552500</v>
      </c>
      <c r="F12" s="13">
        <f>F13</f>
        <v>374870.16</v>
      </c>
      <c r="G12" s="13">
        <f t="shared" si="2"/>
        <v>-3177629.84</v>
      </c>
      <c r="H12" s="27">
        <f t="shared" si="3"/>
        <v>10.552291625615764</v>
      </c>
      <c r="I12" s="27">
        <f t="shared" si="4"/>
        <v>0.91891583029232293</v>
      </c>
    </row>
    <row r="13" spans="1:9" ht="16.5" customHeight="1" x14ac:dyDescent="0.25">
      <c r="A13" s="14" t="s">
        <v>106</v>
      </c>
      <c r="B13" s="15"/>
      <c r="C13" s="16">
        <v>38252173</v>
      </c>
      <c r="D13" s="16">
        <v>40794831</v>
      </c>
      <c r="E13" s="16">
        <v>3552500</v>
      </c>
      <c r="F13" s="16">
        <v>374870.16</v>
      </c>
      <c r="G13" s="16">
        <f t="shared" si="2"/>
        <v>-3177629.84</v>
      </c>
      <c r="H13" s="28">
        <f t="shared" si="3"/>
        <v>10.552291625615764</v>
      </c>
      <c r="I13" s="28">
        <f t="shared" si="4"/>
        <v>0.91891583029232293</v>
      </c>
    </row>
    <row r="14" spans="1:9" x14ac:dyDescent="0.25">
      <c r="A14" s="11" t="s">
        <v>108</v>
      </c>
      <c r="B14" s="12" t="s">
        <v>53</v>
      </c>
      <c r="C14" s="13">
        <f t="shared" ref="C14:E14" si="7">C15</f>
        <v>39735520</v>
      </c>
      <c r="D14" s="13">
        <f t="shared" si="7"/>
        <v>40235520</v>
      </c>
      <c r="E14" s="13">
        <f t="shared" si="7"/>
        <v>7296362</v>
      </c>
      <c r="F14" s="13">
        <f>F15</f>
        <v>7113841.6100000003</v>
      </c>
      <c r="G14" s="13">
        <f t="shared" si="2"/>
        <v>-182520.38999999966</v>
      </c>
      <c r="H14" s="27">
        <f t="shared" si="3"/>
        <v>97.498474034046012</v>
      </c>
      <c r="I14" s="27">
        <f t="shared" si="4"/>
        <v>17.680501233735765</v>
      </c>
    </row>
    <row r="15" spans="1:9" ht="19.5" customHeight="1" x14ac:dyDescent="0.25">
      <c r="A15" s="14" t="s">
        <v>106</v>
      </c>
      <c r="B15" s="15"/>
      <c r="C15" s="16">
        <v>39735520</v>
      </c>
      <c r="D15" s="16">
        <f>1753320+38482200</f>
        <v>40235520</v>
      </c>
      <c r="E15" s="16">
        <v>7296362</v>
      </c>
      <c r="F15" s="16">
        <v>7113841.6100000003</v>
      </c>
      <c r="G15" s="16">
        <f t="shared" si="2"/>
        <v>-182520.38999999966</v>
      </c>
      <c r="H15" s="28">
        <f t="shared" si="3"/>
        <v>97.498474034046012</v>
      </c>
      <c r="I15" s="28">
        <f t="shared" si="4"/>
        <v>17.680501233735765</v>
      </c>
    </row>
    <row r="16" spans="1:9" ht="25.5" x14ac:dyDescent="0.25">
      <c r="A16" s="11" t="s">
        <v>107</v>
      </c>
      <c r="B16" s="12" t="s">
        <v>54</v>
      </c>
      <c r="C16" s="13">
        <f t="shared" ref="C16:E16" si="8">SUM(C17)</f>
        <v>113533400</v>
      </c>
      <c r="D16" s="13">
        <f t="shared" si="8"/>
        <v>113533400</v>
      </c>
      <c r="E16" s="13">
        <f t="shared" si="8"/>
        <v>31825925</v>
      </c>
      <c r="F16" s="13">
        <f>SUM(F17)</f>
        <v>31273084.25</v>
      </c>
      <c r="G16" s="13">
        <f t="shared" si="2"/>
        <v>-552840.75</v>
      </c>
      <c r="H16" s="27">
        <f t="shared" si="3"/>
        <v>98.262923230039661</v>
      </c>
      <c r="I16" s="27">
        <f t="shared" si="4"/>
        <v>27.545272360380292</v>
      </c>
    </row>
    <row r="17" spans="1:9" ht="18.75" customHeight="1" x14ac:dyDescent="0.25">
      <c r="A17" s="14" t="s">
        <v>106</v>
      </c>
      <c r="B17" s="15"/>
      <c r="C17" s="16">
        <v>113533400</v>
      </c>
      <c r="D17" s="16">
        <v>113533400</v>
      </c>
      <c r="E17" s="16">
        <v>31825925</v>
      </c>
      <c r="F17" s="16">
        <v>31273084.25</v>
      </c>
      <c r="G17" s="16">
        <f t="shared" si="2"/>
        <v>-552840.75</v>
      </c>
      <c r="H17" s="28">
        <f t="shared" si="3"/>
        <v>98.262923230039661</v>
      </c>
      <c r="I17" s="28">
        <f t="shared" si="4"/>
        <v>27.545272360380292</v>
      </c>
    </row>
    <row r="18" spans="1:9" s="17" customFormat="1" ht="25.5" x14ac:dyDescent="0.25">
      <c r="A18" s="11" t="s">
        <v>93</v>
      </c>
      <c r="B18" s="12"/>
      <c r="C18" s="13">
        <f>C19+C21</f>
        <v>104779000</v>
      </c>
      <c r="D18" s="13">
        <f t="shared" ref="D18:F18" si="9">D19+D21</f>
        <v>115588397</v>
      </c>
      <c r="E18" s="13">
        <f t="shared" si="9"/>
        <v>16236320</v>
      </c>
      <c r="F18" s="13">
        <f t="shared" si="9"/>
        <v>14276546.310000001</v>
      </c>
      <c r="G18" s="13">
        <f t="shared" si="2"/>
        <v>-1959773.6899999995</v>
      </c>
      <c r="H18" s="27">
        <f t="shared" si="3"/>
        <v>87.929692873754647</v>
      </c>
      <c r="I18" s="27">
        <f t="shared" si="4"/>
        <v>12.351193268992217</v>
      </c>
    </row>
    <row r="19" spans="1:9" s="17" customFormat="1" ht="25.5" x14ac:dyDescent="0.25">
      <c r="A19" s="11" t="s">
        <v>82</v>
      </c>
      <c r="B19" s="12"/>
      <c r="C19" s="13">
        <f>C20</f>
        <v>32088300</v>
      </c>
      <c r="D19" s="13">
        <f t="shared" ref="D19:F19" si="10">D20</f>
        <v>32093597</v>
      </c>
      <c r="E19" s="13">
        <f t="shared" si="10"/>
        <v>10321120</v>
      </c>
      <c r="F19" s="13">
        <f t="shared" si="10"/>
        <v>8691858.8300000001</v>
      </c>
      <c r="G19" s="13">
        <f t="shared" si="2"/>
        <v>-1629261.17</v>
      </c>
      <c r="H19" s="27">
        <f t="shared" si="3"/>
        <v>84.214298738896559</v>
      </c>
      <c r="I19" s="27">
        <f t="shared" si="4"/>
        <v>27.082844063879786</v>
      </c>
    </row>
    <row r="20" spans="1:9" ht="18.75" customHeight="1" x14ac:dyDescent="0.25">
      <c r="A20" s="14" t="s">
        <v>83</v>
      </c>
      <c r="B20" s="15"/>
      <c r="C20" s="16">
        <v>32088300</v>
      </c>
      <c r="D20" s="16">
        <v>32093597</v>
      </c>
      <c r="E20" s="16">
        <v>10321120</v>
      </c>
      <c r="F20" s="16">
        <v>8691858.8300000001</v>
      </c>
      <c r="G20" s="16">
        <f t="shared" si="2"/>
        <v>-1629261.17</v>
      </c>
      <c r="H20" s="28">
        <f t="shared" si="3"/>
        <v>84.214298738896559</v>
      </c>
      <c r="I20" s="28">
        <f t="shared" si="4"/>
        <v>27.082844063879786</v>
      </c>
    </row>
    <row r="21" spans="1:9" s="17" customFormat="1" ht="38.25" x14ac:dyDescent="0.25">
      <c r="A21" s="11" t="s">
        <v>84</v>
      </c>
      <c r="B21" s="12"/>
      <c r="C21" s="13">
        <f>C23+C22</f>
        <v>72690700</v>
      </c>
      <c r="D21" s="13">
        <f t="shared" ref="D21:F21" si="11">D23+D22</f>
        <v>83494800</v>
      </c>
      <c r="E21" s="13">
        <f t="shared" si="11"/>
        <v>5915200</v>
      </c>
      <c r="F21" s="13">
        <f t="shared" si="11"/>
        <v>5584687.4800000004</v>
      </c>
      <c r="G21" s="13">
        <f t="shared" si="2"/>
        <v>-330512.51999999955</v>
      </c>
      <c r="H21" s="27">
        <f t="shared" si="3"/>
        <v>94.412487827968633</v>
      </c>
      <c r="I21" s="27">
        <f t="shared" si="4"/>
        <v>6.6886650186598455</v>
      </c>
    </row>
    <row r="22" spans="1:9" ht="25.5" x14ac:dyDescent="0.25">
      <c r="A22" s="14" t="s">
        <v>4</v>
      </c>
      <c r="B22" s="15"/>
      <c r="C22" s="16">
        <v>42635200</v>
      </c>
      <c r="D22" s="16">
        <v>53439300</v>
      </c>
      <c r="E22" s="16">
        <v>0</v>
      </c>
      <c r="F22" s="16">
        <v>0</v>
      </c>
      <c r="G22" s="16">
        <f t="shared" si="2"/>
        <v>0</v>
      </c>
      <c r="H22" s="28">
        <v>0</v>
      </c>
      <c r="I22" s="28">
        <f t="shared" si="4"/>
        <v>0</v>
      </c>
    </row>
    <row r="23" spans="1:9" ht="18.75" customHeight="1" x14ac:dyDescent="0.25">
      <c r="A23" s="14" t="s">
        <v>83</v>
      </c>
      <c r="B23" s="15"/>
      <c r="C23" s="16">
        <v>30055500</v>
      </c>
      <c r="D23" s="16">
        <v>30055500</v>
      </c>
      <c r="E23" s="16">
        <v>5915200</v>
      </c>
      <c r="F23" s="16">
        <v>5584687.4800000004</v>
      </c>
      <c r="G23" s="16">
        <f t="shared" si="2"/>
        <v>-330512.51999999955</v>
      </c>
      <c r="H23" s="28">
        <f t="shared" si="3"/>
        <v>94.412487827968633</v>
      </c>
      <c r="I23" s="28">
        <f t="shared" si="4"/>
        <v>18.581249621533498</v>
      </c>
    </row>
    <row r="24" spans="1:9" ht="27.75" customHeight="1" x14ac:dyDescent="0.25">
      <c r="A24" s="18" t="s">
        <v>94</v>
      </c>
      <c r="B24" s="12" t="s">
        <v>25</v>
      </c>
      <c r="C24" s="13">
        <f>SUM(C25:C27)</f>
        <v>1550182</v>
      </c>
      <c r="D24" s="13">
        <f t="shared" ref="D24:F24" si="12">SUM(D25:D27)</f>
        <v>1550182</v>
      </c>
      <c r="E24" s="13">
        <f t="shared" si="12"/>
        <v>0</v>
      </c>
      <c r="F24" s="13">
        <f t="shared" si="12"/>
        <v>0</v>
      </c>
      <c r="G24" s="13">
        <f t="shared" si="2"/>
        <v>0</v>
      </c>
      <c r="H24" s="27">
        <v>0</v>
      </c>
      <c r="I24" s="27">
        <f t="shared" si="4"/>
        <v>0</v>
      </c>
    </row>
    <row r="25" spans="1:9" ht="18.75" customHeight="1" x14ac:dyDescent="0.25">
      <c r="A25" s="19" t="s">
        <v>106</v>
      </c>
      <c r="B25" s="15"/>
      <c r="C25" s="16">
        <v>382561</v>
      </c>
      <c r="D25" s="16">
        <v>382561</v>
      </c>
      <c r="E25" s="16">
        <v>0</v>
      </c>
      <c r="F25" s="16">
        <v>0</v>
      </c>
      <c r="G25" s="16">
        <f t="shared" si="2"/>
        <v>0</v>
      </c>
      <c r="H25" s="28">
        <v>0</v>
      </c>
      <c r="I25" s="28">
        <f t="shared" si="4"/>
        <v>0</v>
      </c>
    </row>
    <row r="26" spans="1:9" x14ac:dyDescent="0.25">
      <c r="A26" s="20" t="s">
        <v>14</v>
      </c>
      <c r="B26" s="15"/>
      <c r="C26" s="16">
        <v>200621</v>
      </c>
      <c r="D26" s="16">
        <v>200621</v>
      </c>
      <c r="E26" s="16">
        <v>0</v>
      </c>
      <c r="F26" s="16">
        <v>0</v>
      </c>
      <c r="G26" s="16">
        <f t="shared" si="2"/>
        <v>0</v>
      </c>
      <c r="H26" s="28">
        <v>0</v>
      </c>
      <c r="I26" s="28">
        <f t="shared" si="4"/>
        <v>0</v>
      </c>
    </row>
    <row r="27" spans="1:9" x14ac:dyDescent="0.25">
      <c r="A27" s="14" t="s">
        <v>5</v>
      </c>
      <c r="B27" s="15"/>
      <c r="C27" s="16">
        <v>967000</v>
      </c>
      <c r="D27" s="16">
        <v>967000</v>
      </c>
      <c r="E27" s="16">
        <v>0</v>
      </c>
      <c r="F27" s="16">
        <v>0</v>
      </c>
      <c r="G27" s="16">
        <f t="shared" si="2"/>
        <v>0</v>
      </c>
      <c r="H27" s="28">
        <v>0</v>
      </c>
      <c r="I27" s="28">
        <f t="shared" si="4"/>
        <v>0</v>
      </c>
    </row>
    <row r="28" spans="1:9" ht="29.25" customHeight="1" x14ac:dyDescent="0.25">
      <c r="A28" s="11" t="s">
        <v>95</v>
      </c>
      <c r="B28" s="12" t="s">
        <v>71</v>
      </c>
      <c r="C28" s="13">
        <f>C29+C33</f>
        <v>447519616</v>
      </c>
      <c r="D28" s="13">
        <f>D29+D33</f>
        <v>472573287</v>
      </c>
      <c r="E28" s="13">
        <f>E29+E33</f>
        <v>99372065</v>
      </c>
      <c r="F28" s="13">
        <f>F29+F33</f>
        <v>95209499.649999991</v>
      </c>
      <c r="G28" s="13">
        <f t="shared" si="2"/>
        <v>-4162565.3500000089</v>
      </c>
      <c r="H28" s="27">
        <f t="shared" si="3"/>
        <v>95.811131277185382</v>
      </c>
      <c r="I28" s="27">
        <f t="shared" si="4"/>
        <v>20.147033755210966</v>
      </c>
    </row>
    <row r="29" spans="1:9" ht="25.5" x14ac:dyDescent="0.25">
      <c r="A29" s="11" t="s">
        <v>72</v>
      </c>
      <c r="B29" s="12" t="s">
        <v>73</v>
      </c>
      <c r="C29" s="13">
        <f>C31+C32</f>
        <v>424267916</v>
      </c>
      <c r="D29" s="13">
        <f>SUM(D30:D32)</f>
        <v>449066587</v>
      </c>
      <c r="E29" s="13">
        <f t="shared" ref="E29:F29" si="13">SUM(E30:E32)</f>
        <v>90983745</v>
      </c>
      <c r="F29" s="13">
        <f t="shared" si="13"/>
        <v>87962043.129999995</v>
      </c>
      <c r="G29" s="13">
        <f t="shared" si="2"/>
        <v>-3021701.8700000048</v>
      </c>
      <c r="H29" s="27">
        <f t="shared" si="3"/>
        <v>96.67885525046259</v>
      </c>
      <c r="I29" s="27">
        <f t="shared" si="4"/>
        <v>19.587750609020482</v>
      </c>
    </row>
    <row r="30" spans="1:9" x14ac:dyDescent="0.25">
      <c r="A30" s="14" t="s">
        <v>85</v>
      </c>
      <c r="B30" s="12"/>
      <c r="C30" s="13"/>
      <c r="D30" s="16">
        <v>4070000</v>
      </c>
      <c r="E30" s="16">
        <v>0</v>
      </c>
      <c r="F30" s="16">
        <v>0</v>
      </c>
      <c r="G30" s="16">
        <f t="shared" si="2"/>
        <v>0</v>
      </c>
      <c r="H30" s="28">
        <v>0</v>
      </c>
      <c r="I30" s="28">
        <f t="shared" si="4"/>
        <v>0</v>
      </c>
    </row>
    <row r="31" spans="1:9" x14ac:dyDescent="0.25">
      <c r="A31" s="20" t="s">
        <v>14</v>
      </c>
      <c r="B31" s="15"/>
      <c r="C31" s="16">
        <v>418207216</v>
      </c>
      <c r="D31" s="16">
        <v>438935887</v>
      </c>
      <c r="E31" s="16">
        <v>90983745</v>
      </c>
      <c r="F31" s="16">
        <v>87962043.129999995</v>
      </c>
      <c r="G31" s="13">
        <f t="shared" si="2"/>
        <v>-3021701.8700000048</v>
      </c>
      <c r="H31" s="27">
        <f t="shared" si="3"/>
        <v>96.67885525046259</v>
      </c>
      <c r="I31" s="27">
        <f t="shared" si="4"/>
        <v>20.03983855847266</v>
      </c>
    </row>
    <row r="32" spans="1:9" x14ac:dyDescent="0.25">
      <c r="A32" s="14" t="s">
        <v>5</v>
      </c>
      <c r="B32" s="15"/>
      <c r="C32" s="16">
        <v>6060700</v>
      </c>
      <c r="D32" s="16">
        <v>6060700</v>
      </c>
      <c r="E32" s="16">
        <v>0</v>
      </c>
      <c r="F32" s="16">
        <v>0</v>
      </c>
      <c r="G32" s="16">
        <f t="shared" si="2"/>
        <v>0</v>
      </c>
      <c r="H32" s="28">
        <v>0</v>
      </c>
      <c r="I32" s="28">
        <f t="shared" si="4"/>
        <v>0</v>
      </c>
    </row>
    <row r="33" spans="1:9" x14ac:dyDescent="0.25">
      <c r="A33" s="11" t="s">
        <v>69</v>
      </c>
      <c r="B33" s="12" t="s">
        <v>74</v>
      </c>
      <c r="C33" s="13">
        <f t="shared" ref="C33:E33" si="14">C34</f>
        <v>23251700</v>
      </c>
      <c r="D33" s="13">
        <f t="shared" si="14"/>
        <v>23506700</v>
      </c>
      <c r="E33" s="13">
        <f t="shared" si="14"/>
        <v>8388320</v>
      </c>
      <c r="F33" s="13">
        <f>F34</f>
        <v>7247456.5199999996</v>
      </c>
      <c r="G33" s="13">
        <f t="shared" si="2"/>
        <v>-1140863.4800000004</v>
      </c>
      <c r="H33" s="27">
        <f t="shared" si="3"/>
        <v>86.399380567264956</v>
      </c>
      <c r="I33" s="27">
        <f t="shared" si="4"/>
        <v>30.831450267370574</v>
      </c>
    </row>
    <row r="34" spans="1:9" x14ac:dyDescent="0.25">
      <c r="A34" s="20" t="s">
        <v>14</v>
      </c>
      <c r="B34" s="15"/>
      <c r="C34" s="16">
        <v>23251700</v>
      </c>
      <c r="D34" s="16">
        <v>23506700</v>
      </c>
      <c r="E34" s="16">
        <v>8388320</v>
      </c>
      <c r="F34" s="16">
        <v>7247456.5199999996</v>
      </c>
      <c r="G34" s="16">
        <f t="shared" si="2"/>
        <v>-1140863.4800000004</v>
      </c>
      <c r="H34" s="28">
        <f t="shared" si="3"/>
        <v>86.399380567264956</v>
      </c>
      <c r="I34" s="28">
        <f t="shared" si="4"/>
        <v>30.831450267370574</v>
      </c>
    </row>
    <row r="35" spans="1:9" ht="27.75" customHeight="1" x14ac:dyDescent="0.25">
      <c r="A35" s="11" t="s">
        <v>96</v>
      </c>
      <c r="B35" s="12" t="s">
        <v>42</v>
      </c>
      <c r="C35" s="13">
        <f>C36+C39</f>
        <v>479982398</v>
      </c>
      <c r="D35" s="13">
        <f>D36+D39</f>
        <v>481861297</v>
      </c>
      <c r="E35" s="13">
        <f>E36+E39</f>
        <v>120811707</v>
      </c>
      <c r="F35" s="13">
        <f>F36+F39</f>
        <v>116734045.19</v>
      </c>
      <c r="G35" s="13">
        <f t="shared" si="2"/>
        <v>-4077661.8100000024</v>
      </c>
      <c r="H35" s="27">
        <f t="shared" si="3"/>
        <v>96.624779244283005</v>
      </c>
      <c r="I35" s="27">
        <f t="shared" si="4"/>
        <v>24.225652883261134</v>
      </c>
    </row>
    <row r="36" spans="1:9" ht="25.5" x14ac:dyDescent="0.25">
      <c r="A36" s="11" t="s">
        <v>78</v>
      </c>
      <c r="B36" s="12" t="s">
        <v>43</v>
      </c>
      <c r="C36" s="13">
        <f>SUM(C37:C38)</f>
        <v>461663198</v>
      </c>
      <c r="D36" s="13">
        <f t="shared" ref="D36:F36" si="15">SUM(D37:D38)</f>
        <v>462582772</v>
      </c>
      <c r="E36" s="13">
        <f t="shared" si="15"/>
        <v>115292096</v>
      </c>
      <c r="F36" s="13">
        <f t="shared" si="15"/>
        <v>112056656.63</v>
      </c>
      <c r="G36" s="13">
        <f t="shared" si="2"/>
        <v>-3235439.3700000048</v>
      </c>
      <c r="H36" s="27">
        <f t="shared" si="3"/>
        <v>97.19370235926668</v>
      </c>
      <c r="I36" s="27">
        <f t="shared" si="4"/>
        <v>24.224130990766771</v>
      </c>
    </row>
    <row r="37" spans="1:9" ht="18.75" customHeight="1" x14ac:dyDescent="0.25">
      <c r="A37" s="14" t="s">
        <v>106</v>
      </c>
      <c r="B37" s="15"/>
      <c r="C37" s="16">
        <v>299170</v>
      </c>
      <c r="D37" s="16">
        <v>299170</v>
      </c>
      <c r="E37" s="16">
        <v>69700</v>
      </c>
      <c r="F37" s="16">
        <v>69700</v>
      </c>
      <c r="G37" s="16">
        <f t="shared" si="2"/>
        <v>0</v>
      </c>
      <c r="H37" s="28">
        <f t="shared" si="3"/>
        <v>100</v>
      </c>
      <c r="I37" s="28">
        <f t="shared" si="4"/>
        <v>23.297790553865696</v>
      </c>
    </row>
    <row r="38" spans="1:9" x14ac:dyDescent="0.25">
      <c r="A38" s="14" t="s">
        <v>15</v>
      </c>
      <c r="B38" s="15"/>
      <c r="C38" s="16">
        <v>461364028</v>
      </c>
      <c r="D38" s="16">
        <v>462283602</v>
      </c>
      <c r="E38" s="16">
        <v>115222396</v>
      </c>
      <c r="F38" s="16">
        <v>111986956.63</v>
      </c>
      <c r="G38" s="16">
        <f t="shared" si="2"/>
        <v>-3235439.3700000048</v>
      </c>
      <c r="H38" s="28">
        <f t="shared" si="3"/>
        <v>97.192004781778707</v>
      </c>
      <c r="I38" s="28">
        <f t="shared" si="4"/>
        <v>24.224730478326592</v>
      </c>
    </row>
    <row r="39" spans="1:9" ht="25.5" x14ac:dyDescent="0.25">
      <c r="A39" s="11" t="s">
        <v>44</v>
      </c>
      <c r="B39" s="12" t="s">
        <v>45</v>
      </c>
      <c r="C39" s="13">
        <f>SUM(C40:C41)</f>
        <v>18319200</v>
      </c>
      <c r="D39" s="13">
        <f t="shared" ref="D39:F39" si="16">SUM(D40:D41)</f>
        <v>19278525</v>
      </c>
      <c r="E39" s="13">
        <f t="shared" si="16"/>
        <v>5519611</v>
      </c>
      <c r="F39" s="13">
        <f t="shared" si="16"/>
        <v>4677388.5599999996</v>
      </c>
      <c r="G39" s="13">
        <f t="shared" si="2"/>
        <v>-842222.44000000041</v>
      </c>
      <c r="H39" s="27">
        <f t="shared" si="3"/>
        <v>84.741271803393374</v>
      </c>
      <c r="I39" s="27">
        <f t="shared" si="4"/>
        <v>24.262170264581961</v>
      </c>
    </row>
    <row r="40" spans="1:9" x14ac:dyDescent="0.25">
      <c r="A40" s="14" t="s">
        <v>15</v>
      </c>
      <c r="B40" s="15"/>
      <c r="C40" s="16">
        <v>18319200</v>
      </c>
      <c r="D40" s="16">
        <v>18319200</v>
      </c>
      <c r="E40" s="16">
        <v>5519611</v>
      </c>
      <c r="F40" s="16">
        <v>4677388.5599999996</v>
      </c>
      <c r="G40" s="16">
        <f t="shared" si="2"/>
        <v>-842222.44000000041</v>
      </c>
      <c r="H40" s="28">
        <f t="shared" si="3"/>
        <v>84.741271803393374</v>
      </c>
      <c r="I40" s="28">
        <f t="shared" si="4"/>
        <v>25.532711908816974</v>
      </c>
    </row>
    <row r="41" spans="1:9" x14ac:dyDescent="0.25">
      <c r="A41" s="14" t="s">
        <v>5</v>
      </c>
      <c r="B41" s="15"/>
      <c r="C41" s="16">
        <v>0</v>
      </c>
      <c r="D41" s="16">
        <v>959325</v>
      </c>
      <c r="E41" s="16">
        <v>0</v>
      </c>
      <c r="F41" s="16">
        <v>0</v>
      </c>
      <c r="G41" s="16">
        <f t="shared" si="2"/>
        <v>0</v>
      </c>
      <c r="H41" s="28">
        <v>0</v>
      </c>
      <c r="I41" s="28">
        <f t="shared" si="4"/>
        <v>0</v>
      </c>
    </row>
    <row r="42" spans="1:9" ht="29.25" customHeight="1" x14ac:dyDescent="0.25">
      <c r="A42" s="11" t="s">
        <v>109</v>
      </c>
      <c r="B42" s="12" t="s">
        <v>35</v>
      </c>
      <c r="C42" s="13">
        <f t="shared" ref="C42:E42" si="17">C43+C45+C49</f>
        <v>240804378</v>
      </c>
      <c r="D42" s="13">
        <f t="shared" si="17"/>
        <v>265344379</v>
      </c>
      <c r="E42" s="13">
        <f t="shared" si="17"/>
        <v>34123330</v>
      </c>
      <c r="F42" s="13">
        <f>F43+F45+F49</f>
        <v>23397781.07</v>
      </c>
      <c r="G42" s="13">
        <f t="shared" si="2"/>
        <v>-10725548.93</v>
      </c>
      <c r="H42" s="27">
        <f t="shared" si="3"/>
        <v>68.568281788442093</v>
      </c>
      <c r="I42" s="27">
        <f t="shared" si="4"/>
        <v>8.8178921137048096</v>
      </c>
    </row>
    <row r="43" spans="1:9" x14ac:dyDescent="0.25">
      <c r="A43" s="11" t="s">
        <v>36</v>
      </c>
      <c r="B43" s="12" t="s">
        <v>37</v>
      </c>
      <c r="C43" s="13">
        <f t="shared" ref="C43:E43" si="18">C44</f>
        <v>89941155</v>
      </c>
      <c r="D43" s="13">
        <f t="shared" si="18"/>
        <v>96571636</v>
      </c>
      <c r="E43" s="13">
        <f t="shared" si="18"/>
        <v>27106863</v>
      </c>
      <c r="F43" s="13">
        <f>F44</f>
        <v>23397781.07</v>
      </c>
      <c r="G43" s="13">
        <f t="shared" si="2"/>
        <v>-3709081.9299999997</v>
      </c>
      <c r="H43" s="27">
        <f t="shared" si="3"/>
        <v>86.316816040277331</v>
      </c>
      <c r="I43" s="27">
        <f t="shared" si="4"/>
        <v>24.228419481264666</v>
      </c>
    </row>
    <row r="44" spans="1:9" x14ac:dyDescent="0.25">
      <c r="A44" s="14" t="s">
        <v>5</v>
      </c>
      <c r="B44" s="15"/>
      <c r="C44" s="16">
        <v>89941155</v>
      </c>
      <c r="D44" s="16">
        <v>96571636</v>
      </c>
      <c r="E44" s="16">
        <v>27106863</v>
      </c>
      <c r="F44" s="16">
        <v>23397781.07</v>
      </c>
      <c r="G44" s="16">
        <f t="shared" si="2"/>
        <v>-3709081.9299999997</v>
      </c>
      <c r="H44" s="28">
        <f t="shared" si="3"/>
        <v>86.316816040277331</v>
      </c>
      <c r="I44" s="28">
        <f t="shared" si="4"/>
        <v>24.228419481264666</v>
      </c>
    </row>
    <row r="45" spans="1:9" ht="25.5" x14ac:dyDescent="0.25">
      <c r="A45" s="11" t="s">
        <v>38</v>
      </c>
      <c r="B45" s="12" t="s">
        <v>39</v>
      </c>
      <c r="C45" s="13">
        <f>SUM(C46:C48)</f>
        <v>135411400</v>
      </c>
      <c r="D45" s="13">
        <f>SUM(D46:D48)</f>
        <v>153150020</v>
      </c>
      <c r="E45" s="13">
        <f t="shared" ref="E45:F45" si="19">SUM(E46:E48)</f>
        <v>6253467</v>
      </c>
      <c r="F45" s="13">
        <f t="shared" si="19"/>
        <v>0</v>
      </c>
      <c r="G45" s="13">
        <f t="shared" si="2"/>
        <v>-6253467</v>
      </c>
      <c r="H45" s="27">
        <f t="shared" si="3"/>
        <v>0</v>
      </c>
      <c r="I45" s="27">
        <f t="shared" si="4"/>
        <v>0</v>
      </c>
    </row>
    <row r="46" spans="1:9" ht="25.5" x14ac:dyDescent="0.25">
      <c r="A46" s="14" t="s">
        <v>4</v>
      </c>
      <c r="B46" s="15"/>
      <c r="C46" s="16">
        <v>45030650</v>
      </c>
      <c r="D46" s="16">
        <v>49118408</v>
      </c>
      <c r="E46" s="16">
        <v>2800914</v>
      </c>
      <c r="F46" s="16">
        <v>0</v>
      </c>
      <c r="G46" s="16">
        <f t="shared" si="2"/>
        <v>-2800914</v>
      </c>
      <c r="H46" s="28">
        <f t="shared" si="3"/>
        <v>0</v>
      </c>
      <c r="I46" s="28">
        <f t="shared" si="4"/>
        <v>0</v>
      </c>
    </row>
    <row r="47" spans="1:9" x14ac:dyDescent="0.25">
      <c r="A47" s="14" t="s">
        <v>5</v>
      </c>
      <c r="B47" s="15"/>
      <c r="C47" s="16">
        <v>45318100</v>
      </c>
      <c r="D47" s="16">
        <v>58919042</v>
      </c>
      <c r="E47" s="16">
        <v>0</v>
      </c>
      <c r="F47" s="16">
        <v>0</v>
      </c>
      <c r="G47" s="16">
        <f t="shared" si="2"/>
        <v>0</v>
      </c>
      <c r="H47" s="28">
        <v>0</v>
      </c>
      <c r="I47" s="28">
        <f t="shared" si="4"/>
        <v>0</v>
      </c>
    </row>
    <row r="48" spans="1:9" ht="16.5" customHeight="1" x14ac:dyDescent="0.25">
      <c r="A48" s="14" t="s">
        <v>9</v>
      </c>
      <c r="B48" s="15"/>
      <c r="C48" s="16">
        <v>45062650</v>
      </c>
      <c r="D48" s="16">
        <v>45112570</v>
      </c>
      <c r="E48" s="16">
        <f>3039770+412783</f>
        <v>3452553</v>
      </c>
      <c r="F48" s="16">
        <v>0</v>
      </c>
      <c r="G48" s="16">
        <f t="shared" si="2"/>
        <v>-3452553</v>
      </c>
      <c r="H48" s="28">
        <f t="shared" si="3"/>
        <v>0</v>
      </c>
      <c r="I48" s="28">
        <f t="shared" si="4"/>
        <v>0</v>
      </c>
    </row>
    <row r="49" spans="1:9" ht="25.5" x14ac:dyDescent="0.25">
      <c r="A49" s="11" t="s">
        <v>40</v>
      </c>
      <c r="B49" s="12" t="s">
        <v>41</v>
      </c>
      <c r="C49" s="13">
        <f>C51+C50</f>
        <v>15451823</v>
      </c>
      <c r="D49" s="13">
        <f>D51+D50</f>
        <v>15622723</v>
      </c>
      <c r="E49" s="13">
        <f t="shared" ref="E49:F49" si="20">E51+E50</f>
        <v>763000</v>
      </c>
      <c r="F49" s="13">
        <f t="shared" si="20"/>
        <v>0</v>
      </c>
      <c r="G49" s="13">
        <f t="shared" si="2"/>
        <v>-763000</v>
      </c>
      <c r="H49" s="27">
        <f t="shared" si="3"/>
        <v>0</v>
      </c>
      <c r="I49" s="27">
        <f t="shared" si="4"/>
        <v>0</v>
      </c>
    </row>
    <row r="50" spans="1:9" ht="25.5" x14ac:dyDescent="0.25">
      <c r="A50" s="14" t="s">
        <v>4</v>
      </c>
      <c r="B50" s="15"/>
      <c r="C50" s="16">
        <v>13732700</v>
      </c>
      <c r="D50" s="16">
        <v>13732700</v>
      </c>
      <c r="E50" s="16">
        <v>763000</v>
      </c>
      <c r="F50" s="16">
        <v>0</v>
      </c>
      <c r="G50" s="16">
        <f t="shared" si="2"/>
        <v>-763000</v>
      </c>
      <c r="H50" s="28">
        <f t="shared" si="3"/>
        <v>0</v>
      </c>
      <c r="I50" s="28">
        <f t="shared" si="4"/>
        <v>0</v>
      </c>
    </row>
    <row r="51" spans="1:9" ht="14.25" customHeight="1" x14ac:dyDescent="0.25">
      <c r="A51" s="14" t="s">
        <v>106</v>
      </c>
      <c r="B51" s="15"/>
      <c r="C51" s="16">
        <v>1719123</v>
      </c>
      <c r="D51" s="16">
        <v>1890023</v>
      </c>
      <c r="E51" s="16">
        <v>0</v>
      </c>
      <c r="F51" s="16">
        <v>0</v>
      </c>
      <c r="G51" s="16">
        <f t="shared" si="2"/>
        <v>0</v>
      </c>
      <c r="H51" s="28">
        <v>0</v>
      </c>
      <c r="I51" s="28">
        <f t="shared" si="4"/>
        <v>0</v>
      </c>
    </row>
    <row r="52" spans="1:9" ht="28.5" customHeight="1" x14ac:dyDescent="0.25">
      <c r="A52" s="11" t="s">
        <v>104</v>
      </c>
      <c r="B52" s="12" t="s">
        <v>60</v>
      </c>
      <c r="C52" s="13">
        <f>C53+C56+C59+C61+C67</f>
        <v>427032520</v>
      </c>
      <c r="D52" s="13">
        <f>D53+D56+D59+D61+D67</f>
        <v>519422312</v>
      </c>
      <c r="E52" s="13">
        <f>E53+E56+E59+E61+E67</f>
        <v>98444160</v>
      </c>
      <c r="F52" s="13">
        <f>F53+F56+F59+F61+F67</f>
        <v>84905016.310000002</v>
      </c>
      <c r="G52" s="13">
        <f t="shared" si="2"/>
        <v>-13539143.689999998</v>
      </c>
      <c r="H52" s="27">
        <f t="shared" si="3"/>
        <v>86.246879764122113</v>
      </c>
      <c r="I52" s="27">
        <f t="shared" si="4"/>
        <v>16.346047204456632</v>
      </c>
    </row>
    <row r="53" spans="1:9" ht="28.5" customHeight="1" x14ac:dyDescent="0.25">
      <c r="A53" s="11" t="s">
        <v>61</v>
      </c>
      <c r="B53" s="12" t="s">
        <v>62</v>
      </c>
      <c r="C53" s="13">
        <f>SUM(C54:C55)</f>
        <v>26031600</v>
      </c>
      <c r="D53" s="13">
        <f t="shared" ref="D53:F53" si="21">SUM(D54:D55)</f>
        <v>30547351</v>
      </c>
      <c r="E53" s="13">
        <f t="shared" si="21"/>
        <v>106400</v>
      </c>
      <c r="F53" s="13">
        <f t="shared" si="21"/>
        <v>87482.559999999998</v>
      </c>
      <c r="G53" s="13">
        <f t="shared" si="2"/>
        <v>-18917.440000000002</v>
      </c>
      <c r="H53" s="27">
        <f t="shared" si="3"/>
        <v>82.220451127819544</v>
      </c>
      <c r="I53" s="27">
        <f t="shared" si="4"/>
        <v>0.28638345760324685</v>
      </c>
    </row>
    <row r="54" spans="1:9" ht="17.25" customHeight="1" x14ac:dyDescent="0.25">
      <c r="A54" s="14" t="s">
        <v>5</v>
      </c>
      <c r="B54" s="12"/>
      <c r="C54" s="13"/>
      <c r="D54" s="16">
        <v>4515751</v>
      </c>
      <c r="E54" s="16">
        <v>0</v>
      </c>
      <c r="F54" s="16">
        <v>0</v>
      </c>
      <c r="G54" s="16">
        <f t="shared" si="2"/>
        <v>0</v>
      </c>
      <c r="H54" s="28">
        <v>0</v>
      </c>
      <c r="I54" s="28">
        <f t="shared" si="4"/>
        <v>0</v>
      </c>
    </row>
    <row r="55" spans="1:9" ht="17.25" customHeight="1" x14ac:dyDescent="0.25">
      <c r="A55" s="14" t="s">
        <v>9</v>
      </c>
      <c r="B55" s="15"/>
      <c r="C55" s="16">
        <v>26031600</v>
      </c>
      <c r="D55" s="16">
        <v>26031600</v>
      </c>
      <c r="E55" s="16">
        <v>106400</v>
      </c>
      <c r="F55" s="16">
        <v>87482.559999999998</v>
      </c>
      <c r="G55" s="16">
        <f t="shared" si="2"/>
        <v>-18917.440000000002</v>
      </c>
      <c r="H55" s="28">
        <f t="shared" si="3"/>
        <v>82.220451127819544</v>
      </c>
      <c r="I55" s="28">
        <f t="shared" si="4"/>
        <v>0.33606293888965716</v>
      </c>
    </row>
    <row r="56" spans="1:9" ht="25.5" x14ac:dyDescent="0.25">
      <c r="A56" s="11" t="s">
        <v>63</v>
      </c>
      <c r="B56" s="12" t="s">
        <v>64</v>
      </c>
      <c r="C56" s="13">
        <f>SUM(C57:C58)</f>
        <v>38374800</v>
      </c>
      <c r="D56" s="13">
        <f t="shared" ref="D56:E56" si="22">SUM(D57:D58)</f>
        <v>44310162</v>
      </c>
      <c r="E56" s="13">
        <f t="shared" si="22"/>
        <v>3404270</v>
      </c>
      <c r="F56" s="13">
        <f>SUM(F57:F58)</f>
        <v>2583348.5</v>
      </c>
      <c r="G56" s="13">
        <f t="shared" si="2"/>
        <v>-820921.5</v>
      </c>
      <c r="H56" s="27">
        <f t="shared" si="3"/>
        <v>75.885534931130607</v>
      </c>
      <c r="I56" s="27">
        <f t="shared" si="4"/>
        <v>5.8301490750586735</v>
      </c>
    </row>
    <row r="57" spans="1:9" ht="25.5" x14ac:dyDescent="0.25">
      <c r="A57" s="14" t="s">
        <v>4</v>
      </c>
      <c r="B57" s="15"/>
      <c r="C57" s="16">
        <v>1885300</v>
      </c>
      <c r="D57" s="16">
        <v>1885300</v>
      </c>
      <c r="E57" s="16">
        <v>314300</v>
      </c>
      <c r="F57" s="16">
        <v>314300</v>
      </c>
      <c r="G57" s="16">
        <f t="shared" si="2"/>
        <v>0</v>
      </c>
      <c r="H57" s="28">
        <f t="shared" si="3"/>
        <v>100</v>
      </c>
      <c r="I57" s="28">
        <f t="shared" si="4"/>
        <v>16.671086829682281</v>
      </c>
    </row>
    <row r="58" spans="1:9" ht="15" customHeight="1" x14ac:dyDescent="0.25">
      <c r="A58" s="14" t="s">
        <v>9</v>
      </c>
      <c r="B58" s="15"/>
      <c r="C58" s="16">
        <v>36489500</v>
      </c>
      <c r="D58" s="23">
        <v>42424862</v>
      </c>
      <c r="E58" s="16">
        <v>3089970</v>
      </c>
      <c r="F58" s="16">
        <v>2269048.5</v>
      </c>
      <c r="G58" s="16">
        <f t="shared" si="2"/>
        <v>-820921.5</v>
      </c>
      <c r="H58" s="28">
        <f t="shared" si="3"/>
        <v>73.432703230128453</v>
      </c>
      <c r="I58" s="28">
        <f t="shared" si="4"/>
        <v>5.3483933548210478</v>
      </c>
    </row>
    <row r="59" spans="1:9" x14ac:dyDescent="0.25">
      <c r="A59" s="11" t="s">
        <v>65</v>
      </c>
      <c r="B59" s="12" t="s">
        <v>66</v>
      </c>
      <c r="C59" s="13">
        <f>SUM(C60:C60)</f>
        <v>161183500</v>
      </c>
      <c r="D59" s="13">
        <f>SUM(D60:D60)</f>
        <v>235160839</v>
      </c>
      <c r="E59" s="13">
        <f>SUM(E60:E60)</f>
        <v>43803122</v>
      </c>
      <c r="F59" s="13">
        <f>SUM(F60:F60)</f>
        <v>34186854.960000001</v>
      </c>
      <c r="G59" s="13">
        <f t="shared" si="2"/>
        <v>-9616267.0399999991</v>
      </c>
      <c r="H59" s="27">
        <f t="shared" si="3"/>
        <v>78.04661722513751</v>
      </c>
      <c r="I59" s="27">
        <f t="shared" si="4"/>
        <v>14.537647979730162</v>
      </c>
    </row>
    <row r="60" spans="1:9" ht="18" customHeight="1" x14ac:dyDescent="0.25">
      <c r="A60" s="14" t="s">
        <v>9</v>
      </c>
      <c r="B60" s="15"/>
      <c r="C60" s="16">
        <v>161183500</v>
      </c>
      <c r="D60" s="16">
        <v>235160839</v>
      </c>
      <c r="E60" s="16">
        <v>43803122</v>
      </c>
      <c r="F60" s="16">
        <v>34186854.960000001</v>
      </c>
      <c r="G60" s="16">
        <f t="shared" si="2"/>
        <v>-9616267.0399999991</v>
      </c>
      <c r="H60" s="28">
        <f t="shared" si="3"/>
        <v>78.04661722513751</v>
      </c>
      <c r="I60" s="28">
        <f t="shared" si="4"/>
        <v>14.537647979730162</v>
      </c>
    </row>
    <row r="61" spans="1:9" x14ac:dyDescent="0.25">
      <c r="A61" s="11" t="s">
        <v>67</v>
      </c>
      <c r="B61" s="12" t="s">
        <v>68</v>
      </c>
      <c r="C61" s="13">
        <f t="shared" ref="C61:E61" si="23">SUM(C62:C66)</f>
        <v>5435000</v>
      </c>
      <c r="D61" s="13">
        <f t="shared" si="23"/>
        <v>6675000</v>
      </c>
      <c r="E61" s="13">
        <f t="shared" si="23"/>
        <v>480000</v>
      </c>
      <c r="F61" s="13">
        <f>SUM(F62:F66)</f>
        <v>295000</v>
      </c>
      <c r="G61" s="13">
        <f t="shared" si="2"/>
        <v>-185000</v>
      </c>
      <c r="H61" s="27">
        <f t="shared" si="3"/>
        <v>61.458333333333336</v>
      </c>
      <c r="I61" s="27">
        <f t="shared" si="4"/>
        <v>4.4194756554307117</v>
      </c>
    </row>
    <row r="62" spans="1:9" x14ac:dyDescent="0.25">
      <c r="A62" s="14" t="s">
        <v>85</v>
      </c>
      <c r="B62" s="15"/>
      <c r="C62" s="16">
        <v>285000</v>
      </c>
      <c r="D62" s="16">
        <v>285000</v>
      </c>
      <c r="E62" s="16">
        <v>185000</v>
      </c>
      <c r="F62" s="16">
        <v>0</v>
      </c>
      <c r="G62" s="16">
        <f t="shared" si="2"/>
        <v>-185000</v>
      </c>
      <c r="H62" s="28">
        <f t="shared" si="3"/>
        <v>0</v>
      </c>
      <c r="I62" s="28">
        <f t="shared" si="4"/>
        <v>0</v>
      </c>
    </row>
    <row r="63" spans="1:9" ht="18" customHeight="1" x14ac:dyDescent="0.25">
      <c r="A63" s="14" t="s">
        <v>106</v>
      </c>
      <c r="B63" s="15"/>
      <c r="C63" s="16">
        <v>2755000</v>
      </c>
      <c r="D63" s="16">
        <v>3505000</v>
      </c>
      <c r="E63" s="16">
        <v>0</v>
      </c>
      <c r="F63" s="16">
        <v>0</v>
      </c>
      <c r="G63" s="16">
        <f t="shared" si="2"/>
        <v>0</v>
      </c>
      <c r="H63" s="28">
        <v>0</v>
      </c>
      <c r="I63" s="28">
        <f t="shared" si="4"/>
        <v>0</v>
      </c>
    </row>
    <row r="64" spans="1:9" x14ac:dyDescent="0.25">
      <c r="A64" s="14" t="s">
        <v>14</v>
      </c>
      <c r="B64" s="15"/>
      <c r="C64" s="16">
        <v>200000</v>
      </c>
      <c r="D64" s="16">
        <v>200000</v>
      </c>
      <c r="E64" s="16">
        <v>0</v>
      </c>
      <c r="F64" s="16">
        <v>0</v>
      </c>
      <c r="G64" s="16">
        <f t="shared" si="2"/>
        <v>0</v>
      </c>
      <c r="H64" s="28">
        <v>0</v>
      </c>
      <c r="I64" s="28">
        <f t="shared" si="4"/>
        <v>0</v>
      </c>
    </row>
    <row r="65" spans="1:9" x14ac:dyDescent="0.25">
      <c r="A65" s="14" t="s">
        <v>15</v>
      </c>
      <c r="B65" s="15"/>
      <c r="C65" s="16">
        <v>795000</v>
      </c>
      <c r="D65" s="16">
        <v>795000</v>
      </c>
      <c r="E65" s="16">
        <v>295000</v>
      </c>
      <c r="F65" s="16">
        <v>295000</v>
      </c>
      <c r="G65" s="16">
        <f t="shared" si="2"/>
        <v>0</v>
      </c>
      <c r="H65" s="28">
        <f t="shared" si="3"/>
        <v>100</v>
      </c>
      <c r="I65" s="28">
        <f t="shared" si="4"/>
        <v>37.106918238993707</v>
      </c>
    </row>
    <row r="66" spans="1:9" ht="17.25" customHeight="1" x14ac:dyDescent="0.25">
      <c r="A66" s="14" t="s">
        <v>9</v>
      </c>
      <c r="B66" s="15"/>
      <c r="C66" s="16">
        <v>1400000</v>
      </c>
      <c r="D66" s="16">
        <v>1890000</v>
      </c>
      <c r="E66" s="16">
        <v>0</v>
      </c>
      <c r="F66" s="16">
        <v>0</v>
      </c>
      <c r="G66" s="16">
        <f t="shared" si="2"/>
        <v>0</v>
      </c>
      <c r="H66" s="28">
        <v>0</v>
      </c>
      <c r="I66" s="28">
        <f t="shared" si="4"/>
        <v>0</v>
      </c>
    </row>
    <row r="67" spans="1:9" x14ac:dyDescent="0.25">
      <c r="A67" s="11" t="s">
        <v>69</v>
      </c>
      <c r="B67" s="12" t="s">
        <v>70</v>
      </c>
      <c r="C67" s="13">
        <f t="shared" ref="C67:E67" si="24">C68</f>
        <v>196007620</v>
      </c>
      <c r="D67" s="13">
        <f t="shared" si="24"/>
        <v>202728960</v>
      </c>
      <c r="E67" s="13">
        <f t="shared" si="24"/>
        <v>50650368</v>
      </c>
      <c r="F67" s="13">
        <f>F68</f>
        <v>47752330.289999999</v>
      </c>
      <c r="G67" s="13">
        <f t="shared" si="2"/>
        <v>-2898037.7100000009</v>
      </c>
      <c r="H67" s="27">
        <f t="shared" si="3"/>
        <v>94.278348165209778</v>
      </c>
      <c r="I67" s="27">
        <f t="shared" si="4"/>
        <v>23.554765086349775</v>
      </c>
    </row>
    <row r="68" spans="1:9" ht="16.5" customHeight="1" x14ac:dyDescent="0.25">
      <c r="A68" s="14" t="s">
        <v>9</v>
      </c>
      <c r="B68" s="15"/>
      <c r="C68" s="16">
        <v>196007620</v>
      </c>
      <c r="D68" s="16">
        <v>202728960</v>
      </c>
      <c r="E68" s="16">
        <v>50650368</v>
      </c>
      <c r="F68" s="16">
        <v>47752330.289999999</v>
      </c>
      <c r="G68" s="16">
        <f t="shared" si="2"/>
        <v>-2898037.7100000009</v>
      </c>
      <c r="H68" s="28">
        <f t="shared" si="3"/>
        <v>94.278348165209778</v>
      </c>
      <c r="I68" s="28">
        <f t="shared" si="4"/>
        <v>23.554765086349775</v>
      </c>
    </row>
    <row r="69" spans="1:9" ht="54" customHeight="1" x14ac:dyDescent="0.25">
      <c r="A69" s="18" t="s">
        <v>102</v>
      </c>
      <c r="B69" s="12" t="s">
        <v>6</v>
      </c>
      <c r="C69" s="13">
        <f t="shared" ref="C69:E69" si="25">C70+C73+C78</f>
        <v>4766400</v>
      </c>
      <c r="D69" s="13">
        <f t="shared" si="25"/>
        <v>8108850</v>
      </c>
      <c r="E69" s="13">
        <f t="shared" si="25"/>
        <v>508533</v>
      </c>
      <c r="F69" s="13">
        <f>F70+F73+F78</f>
        <v>31907.88</v>
      </c>
      <c r="G69" s="13">
        <f t="shared" si="2"/>
        <v>-476625.12</v>
      </c>
      <c r="H69" s="27">
        <f t="shared" si="3"/>
        <v>6.2744954604715923</v>
      </c>
      <c r="I69" s="27">
        <f t="shared" si="4"/>
        <v>0.39349451525185442</v>
      </c>
    </row>
    <row r="70" spans="1:9" x14ac:dyDescent="0.25">
      <c r="A70" s="18" t="s">
        <v>7</v>
      </c>
      <c r="B70" s="12" t="s">
        <v>8</v>
      </c>
      <c r="C70" s="13">
        <f t="shared" ref="C70:E70" si="26">SUM(C71:C72)</f>
        <v>4766400</v>
      </c>
      <c r="D70" s="13">
        <f t="shared" si="26"/>
        <v>8108850</v>
      </c>
      <c r="E70" s="13">
        <f t="shared" si="26"/>
        <v>508533</v>
      </c>
      <c r="F70" s="13">
        <f>SUM(F71:F72)</f>
        <v>31907.88</v>
      </c>
      <c r="G70" s="13">
        <f t="shared" ref="G70:G133" si="27">F70-E70</f>
        <v>-476625.12</v>
      </c>
      <c r="H70" s="27">
        <f t="shared" ref="H70:H133" si="28">(F70/E70)*100</f>
        <v>6.2744954604715923</v>
      </c>
      <c r="I70" s="27">
        <f t="shared" ref="I70:I133" si="29">(F70/D70)*100</f>
        <v>0.39349451525185442</v>
      </c>
    </row>
    <row r="71" spans="1:9" x14ac:dyDescent="0.25">
      <c r="A71" s="19" t="s">
        <v>85</v>
      </c>
      <c r="B71" s="15"/>
      <c r="C71" s="16">
        <v>126600</v>
      </c>
      <c r="D71" s="16">
        <v>126600</v>
      </c>
      <c r="E71" s="16">
        <v>0</v>
      </c>
      <c r="F71" s="16">
        <v>0</v>
      </c>
      <c r="G71" s="16">
        <f t="shared" si="27"/>
        <v>0</v>
      </c>
      <c r="H71" s="28">
        <v>0</v>
      </c>
      <c r="I71" s="28">
        <f t="shared" si="29"/>
        <v>0</v>
      </c>
    </row>
    <row r="72" spans="1:9" ht="14.25" customHeight="1" x14ac:dyDescent="0.25">
      <c r="A72" s="19" t="s">
        <v>9</v>
      </c>
      <c r="B72" s="15"/>
      <c r="C72" s="16">
        <v>4639800</v>
      </c>
      <c r="D72" s="16">
        <v>7982250</v>
      </c>
      <c r="E72" s="16">
        <v>508533</v>
      </c>
      <c r="F72" s="16">
        <v>31907.88</v>
      </c>
      <c r="G72" s="16">
        <f t="shared" si="27"/>
        <v>-476625.12</v>
      </c>
      <c r="H72" s="28">
        <f t="shared" si="28"/>
        <v>6.2744954604715923</v>
      </c>
      <c r="I72" s="28">
        <f t="shared" si="29"/>
        <v>0.39973541294747716</v>
      </c>
    </row>
    <row r="73" spans="1:9" hidden="1" x14ac:dyDescent="0.25">
      <c r="A73" s="18" t="s">
        <v>10</v>
      </c>
      <c r="B73" s="12" t="s">
        <v>11</v>
      </c>
      <c r="C73" s="13">
        <f t="shared" ref="C73:E73" si="30">SUM(C74:C77)</f>
        <v>0</v>
      </c>
      <c r="D73" s="13">
        <f t="shared" si="30"/>
        <v>0</v>
      </c>
      <c r="E73" s="13">
        <f t="shared" si="30"/>
        <v>0</v>
      </c>
      <c r="F73" s="13">
        <f>SUM(F74:F77)</f>
        <v>0</v>
      </c>
      <c r="G73" s="13">
        <f t="shared" si="27"/>
        <v>0</v>
      </c>
      <c r="H73" s="27" t="e">
        <f t="shared" si="28"/>
        <v>#DIV/0!</v>
      </c>
      <c r="I73" s="27" t="e">
        <f t="shared" si="29"/>
        <v>#DIV/0!</v>
      </c>
    </row>
    <row r="74" spans="1:9" ht="25.5" hidden="1" x14ac:dyDescent="0.25">
      <c r="A74" s="19" t="s">
        <v>4</v>
      </c>
      <c r="B74" s="15"/>
      <c r="C74" s="16"/>
      <c r="D74" s="16"/>
      <c r="E74" s="16"/>
      <c r="F74" s="16"/>
      <c r="G74" s="13">
        <f t="shared" si="27"/>
        <v>0</v>
      </c>
      <c r="H74" s="27" t="e">
        <f t="shared" si="28"/>
        <v>#DIV/0!</v>
      </c>
      <c r="I74" s="27" t="e">
        <f t="shared" si="29"/>
        <v>#DIV/0!</v>
      </c>
    </row>
    <row r="75" spans="1:9" ht="25.5" hidden="1" x14ac:dyDescent="0.25">
      <c r="A75" s="14" t="s">
        <v>106</v>
      </c>
      <c r="B75" s="15"/>
      <c r="C75" s="16"/>
      <c r="D75" s="16"/>
      <c r="E75" s="16"/>
      <c r="F75" s="16"/>
      <c r="G75" s="13">
        <f t="shared" si="27"/>
        <v>0</v>
      </c>
      <c r="H75" s="27" t="e">
        <f t="shared" si="28"/>
        <v>#DIV/0!</v>
      </c>
      <c r="I75" s="27" t="e">
        <f t="shared" si="29"/>
        <v>#DIV/0!</v>
      </c>
    </row>
    <row r="76" spans="1:9" hidden="1" x14ac:dyDescent="0.25">
      <c r="A76" s="19" t="s">
        <v>5</v>
      </c>
      <c r="B76" s="15"/>
      <c r="C76" s="16"/>
      <c r="D76" s="21"/>
      <c r="E76" s="16"/>
      <c r="F76" s="16"/>
      <c r="G76" s="13">
        <f t="shared" si="27"/>
        <v>0</v>
      </c>
      <c r="H76" s="27" t="e">
        <f t="shared" si="28"/>
        <v>#DIV/0!</v>
      </c>
      <c r="I76" s="27" t="e">
        <f t="shared" si="29"/>
        <v>#DIV/0!</v>
      </c>
    </row>
    <row r="77" spans="1:9" ht="14.25" hidden="1" customHeight="1" x14ac:dyDescent="0.25">
      <c r="A77" s="19" t="s">
        <v>9</v>
      </c>
      <c r="B77" s="15"/>
      <c r="C77" s="16"/>
      <c r="D77" s="16"/>
      <c r="E77" s="16"/>
      <c r="F77" s="16"/>
      <c r="G77" s="13">
        <f t="shared" si="27"/>
        <v>0</v>
      </c>
      <c r="H77" s="27" t="e">
        <f t="shared" si="28"/>
        <v>#DIV/0!</v>
      </c>
      <c r="I77" s="27" t="e">
        <f t="shared" si="29"/>
        <v>#DIV/0!</v>
      </c>
    </row>
    <row r="78" spans="1:9" ht="25.5" hidden="1" x14ac:dyDescent="0.25">
      <c r="A78" s="18" t="s">
        <v>12</v>
      </c>
      <c r="B78" s="12" t="s">
        <v>13</v>
      </c>
      <c r="C78" s="13">
        <f t="shared" ref="C78:E78" si="31">SUM(C79:C82)</f>
        <v>0</v>
      </c>
      <c r="D78" s="13">
        <f t="shared" si="31"/>
        <v>0</v>
      </c>
      <c r="E78" s="13">
        <f t="shared" si="31"/>
        <v>0</v>
      </c>
      <c r="F78" s="13">
        <f>SUM(F79:F82)</f>
        <v>0</v>
      </c>
      <c r="G78" s="13">
        <f t="shared" si="27"/>
        <v>0</v>
      </c>
      <c r="H78" s="27" t="e">
        <f t="shared" si="28"/>
        <v>#DIV/0!</v>
      </c>
      <c r="I78" s="27" t="e">
        <f t="shared" si="29"/>
        <v>#DIV/0!</v>
      </c>
    </row>
    <row r="79" spans="1:9" hidden="1" x14ac:dyDescent="0.25">
      <c r="A79" s="19" t="s">
        <v>85</v>
      </c>
      <c r="B79" s="15"/>
      <c r="C79" s="16"/>
      <c r="D79" s="16"/>
      <c r="E79" s="16"/>
      <c r="F79" s="16"/>
      <c r="G79" s="13">
        <f t="shared" si="27"/>
        <v>0</v>
      </c>
      <c r="H79" s="27" t="e">
        <f t="shared" si="28"/>
        <v>#DIV/0!</v>
      </c>
      <c r="I79" s="27" t="e">
        <f t="shared" si="29"/>
        <v>#DIV/0!</v>
      </c>
    </row>
    <row r="80" spans="1:9" ht="13.5" hidden="1" customHeight="1" x14ac:dyDescent="0.25">
      <c r="A80" s="19" t="s">
        <v>106</v>
      </c>
      <c r="B80" s="15"/>
      <c r="C80" s="16"/>
      <c r="D80" s="16"/>
      <c r="E80" s="16"/>
      <c r="F80" s="16"/>
      <c r="G80" s="13">
        <f t="shared" si="27"/>
        <v>0</v>
      </c>
      <c r="H80" s="27" t="e">
        <f t="shared" si="28"/>
        <v>#DIV/0!</v>
      </c>
      <c r="I80" s="27" t="e">
        <f t="shared" si="29"/>
        <v>#DIV/0!</v>
      </c>
    </row>
    <row r="81" spans="1:9" hidden="1" x14ac:dyDescent="0.25">
      <c r="A81" s="19" t="s">
        <v>14</v>
      </c>
      <c r="B81" s="15"/>
      <c r="C81" s="16"/>
      <c r="D81" s="16"/>
      <c r="E81" s="16"/>
      <c r="F81" s="16"/>
      <c r="G81" s="13">
        <f t="shared" si="27"/>
        <v>0</v>
      </c>
      <c r="H81" s="27" t="e">
        <f t="shared" si="28"/>
        <v>#DIV/0!</v>
      </c>
      <c r="I81" s="27" t="e">
        <f t="shared" si="29"/>
        <v>#DIV/0!</v>
      </c>
    </row>
    <row r="82" spans="1:9" hidden="1" x14ac:dyDescent="0.25">
      <c r="A82" s="19" t="s">
        <v>15</v>
      </c>
      <c r="B82" s="15"/>
      <c r="C82" s="16"/>
      <c r="D82" s="16"/>
      <c r="E82" s="16"/>
      <c r="F82" s="16"/>
      <c r="G82" s="13">
        <f t="shared" si="27"/>
        <v>0</v>
      </c>
      <c r="H82" s="27" t="e">
        <f t="shared" si="28"/>
        <v>#DIV/0!</v>
      </c>
      <c r="I82" s="27" t="e">
        <f t="shared" si="29"/>
        <v>#DIV/0!</v>
      </c>
    </row>
    <row r="83" spans="1:9" s="17" customFormat="1" ht="42" customHeight="1" x14ac:dyDescent="0.25">
      <c r="A83" s="11" t="s">
        <v>103</v>
      </c>
      <c r="B83" s="12" t="s">
        <v>31</v>
      </c>
      <c r="C83" s="13">
        <f>C84+C87</f>
        <v>12309208</v>
      </c>
      <c r="D83" s="13">
        <f>D84+D87</f>
        <v>13245378</v>
      </c>
      <c r="E83" s="13">
        <f>E84+E87</f>
        <v>1323614</v>
      </c>
      <c r="F83" s="13">
        <f>F84+F87</f>
        <v>1130759.95</v>
      </c>
      <c r="G83" s="13">
        <f t="shared" si="27"/>
        <v>-192854.05000000005</v>
      </c>
      <c r="H83" s="27">
        <f t="shared" si="28"/>
        <v>85.429736312852526</v>
      </c>
      <c r="I83" s="27">
        <f t="shared" si="29"/>
        <v>8.5370153271578957</v>
      </c>
    </row>
    <row r="84" spans="1:9" ht="25.5" x14ac:dyDescent="0.25">
      <c r="A84" s="11" t="s">
        <v>86</v>
      </c>
      <c r="B84" s="12" t="s">
        <v>32</v>
      </c>
      <c r="C84" s="13">
        <f>SUM(C85:C86)</f>
        <v>259400</v>
      </c>
      <c r="D84" s="13">
        <f t="shared" ref="D84:F84" si="32">SUM(D85:D86)</f>
        <v>1195570</v>
      </c>
      <c r="E84" s="13">
        <f t="shared" si="32"/>
        <v>60000</v>
      </c>
      <c r="F84" s="13">
        <f t="shared" si="32"/>
        <v>0</v>
      </c>
      <c r="G84" s="13">
        <f t="shared" si="27"/>
        <v>-60000</v>
      </c>
      <c r="H84" s="27">
        <f t="shared" si="28"/>
        <v>0</v>
      </c>
      <c r="I84" s="27">
        <f t="shared" si="29"/>
        <v>0</v>
      </c>
    </row>
    <row r="85" spans="1:9" x14ac:dyDescent="0.25">
      <c r="A85" s="14" t="s">
        <v>85</v>
      </c>
      <c r="B85" s="15"/>
      <c r="C85" s="16">
        <v>259400</v>
      </c>
      <c r="D85" s="16">
        <v>259400</v>
      </c>
      <c r="E85" s="16">
        <v>60000</v>
      </c>
      <c r="F85" s="16">
        <v>0</v>
      </c>
      <c r="G85" s="16">
        <f t="shared" si="27"/>
        <v>-60000</v>
      </c>
      <c r="H85" s="28">
        <f t="shared" si="28"/>
        <v>0</v>
      </c>
      <c r="I85" s="28">
        <f t="shared" si="29"/>
        <v>0</v>
      </c>
    </row>
    <row r="86" spans="1:9" ht="15.75" customHeight="1" x14ac:dyDescent="0.25">
      <c r="A86" s="19" t="s">
        <v>9</v>
      </c>
      <c r="B86" s="15"/>
      <c r="C86" s="16"/>
      <c r="D86" s="16">
        <v>936170</v>
      </c>
      <c r="E86" s="16">
        <v>0</v>
      </c>
      <c r="F86" s="16">
        <v>0</v>
      </c>
      <c r="G86" s="16">
        <f t="shared" si="27"/>
        <v>0</v>
      </c>
      <c r="H86" s="28">
        <v>0</v>
      </c>
      <c r="I86" s="28">
        <f t="shared" si="29"/>
        <v>0</v>
      </c>
    </row>
    <row r="87" spans="1:9" ht="25.5" x14ac:dyDescent="0.25">
      <c r="A87" s="11" t="s">
        <v>33</v>
      </c>
      <c r="B87" s="12" t="s">
        <v>34</v>
      </c>
      <c r="C87" s="13">
        <f t="shared" ref="C87:E87" si="33">SUM(C88:C94)</f>
        <v>12049808</v>
      </c>
      <c r="D87" s="13">
        <f t="shared" si="33"/>
        <v>12049808</v>
      </c>
      <c r="E87" s="13">
        <f t="shared" si="33"/>
        <v>1263614</v>
      </c>
      <c r="F87" s="13">
        <f>SUM(F88:F94)</f>
        <v>1130759.95</v>
      </c>
      <c r="G87" s="13">
        <f t="shared" si="27"/>
        <v>-132854.05000000005</v>
      </c>
      <c r="H87" s="27">
        <f t="shared" si="28"/>
        <v>89.486184072034661</v>
      </c>
      <c r="I87" s="27">
        <f t="shared" si="29"/>
        <v>9.3840495217849114</v>
      </c>
    </row>
    <row r="88" spans="1:9" x14ac:dyDescent="0.25">
      <c r="A88" s="14" t="s">
        <v>85</v>
      </c>
      <c r="B88" s="15"/>
      <c r="C88" s="16">
        <v>151240</v>
      </c>
      <c r="D88" s="16">
        <v>151240</v>
      </c>
      <c r="E88" s="16">
        <v>76240</v>
      </c>
      <c r="F88" s="16">
        <v>5826.28</v>
      </c>
      <c r="G88" s="16">
        <f t="shared" si="27"/>
        <v>-70413.72</v>
      </c>
      <c r="H88" s="28">
        <f t="shared" si="28"/>
        <v>7.642025183630639</v>
      </c>
      <c r="I88" s="28">
        <f t="shared" si="29"/>
        <v>3.852340650621529</v>
      </c>
    </row>
    <row r="89" spans="1:9" ht="25.5" x14ac:dyDescent="0.25">
      <c r="A89" s="14" t="s">
        <v>4</v>
      </c>
      <c r="B89" s="15"/>
      <c r="C89" s="16">
        <v>120000</v>
      </c>
      <c r="D89" s="16">
        <v>120000</v>
      </c>
      <c r="E89" s="16">
        <v>18050</v>
      </c>
      <c r="F89" s="16">
        <v>1213.5</v>
      </c>
      <c r="G89" s="16">
        <f t="shared" si="27"/>
        <v>-16836.5</v>
      </c>
      <c r="H89" s="28">
        <f t="shared" si="28"/>
        <v>6.7229916897506934</v>
      </c>
      <c r="I89" s="28">
        <f t="shared" si="29"/>
        <v>1.01125</v>
      </c>
    </row>
    <row r="90" spans="1:9" ht="16.5" customHeight="1" x14ac:dyDescent="0.25">
      <c r="A90" s="14" t="s">
        <v>106</v>
      </c>
      <c r="B90" s="15"/>
      <c r="C90" s="16">
        <v>9276000</v>
      </c>
      <c r="D90" s="16">
        <v>9276000</v>
      </c>
      <c r="E90" s="16">
        <v>682625</v>
      </c>
      <c r="F90" s="16">
        <v>677401.34</v>
      </c>
      <c r="G90" s="16">
        <f t="shared" si="27"/>
        <v>-5223.6600000000326</v>
      </c>
      <c r="H90" s="28">
        <f t="shared" si="28"/>
        <v>99.234768723676979</v>
      </c>
      <c r="I90" s="28">
        <f t="shared" si="29"/>
        <v>7.3027311341095302</v>
      </c>
    </row>
    <row r="91" spans="1:9" x14ac:dyDescent="0.25">
      <c r="A91" s="14" t="s">
        <v>14</v>
      </c>
      <c r="B91" s="15"/>
      <c r="C91" s="16">
        <v>1150168</v>
      </c>
      <c r="D91" s="16">
        <v>1150168</v>
      </c>
      <c r="E91" s="16">
        <v>251840</v>
      </c>
      <c r="F91" s="16">
        <v>241407.45</v>
      </c>
      <c r="G91" s="16">
        <f t="shared" si="27"/>
        <v>-10432.549999999988</v>
      </c>
      <c r="H91" s="28">
        <f t="shared" si="28"/>
        <v>95.857469027954252</v>
      </c>
      <c r="I91" s="28">
        <f t="shared" si="29"/>
        <v>20.988885971440695</v>
      </c>
    </row>
    <row r="92" spans="1:9" x14ac:dyDescent="0.25">
      <c r="A92" s="14" t="s">
        <v>15</v>
      </c>
      <c r="B92" s="15"/>
      <c r="C92" s="16">
        <v>998800</v>
      </c>
      <c r="D92" s="16">
        <v>998800</v>
      </c>
      <c r="E92" s="16">
        <v>179343</v>
      </c>
      <c r="F92" s="16">
        <v>163338.66</v>
      </c>
      <c r="G92" s="16">
        <f t="shared" si="27"/>
        <v>-16004.339999999997</v>
      </c>
      <c r="H92" s="28">
        <f t="shared" si="28"/>
        <v>91.076127866713506</v>
      </c>
      <c r="I92" s="28">
        <f t="shared" si="29"/>
        <v>16.353490188225873</v>
      </c>
    </row>
    <row r="93" spans="1:9" x14ac:dyDescent="0.25">
      <c r="A93" s="14" t="s">
        <v>5</v>
      </c>
      <c r="B93" s="15"/>
      <c r="C93" s="16">
        <v>66500</v>
      </c>
      <c r="D93" s="16">
        <v>66500</v>
      </c>
      <c r="E93" s="16">
        <v>9400</v>
      </c>
      <c r="F93" s="16">
        <v>8000</v>
      </c>
      <c r="G93" s="16">
        <f t="shared" si="27"/>
        <v>-1400</v>
      </c>
      <c r="H93" s="28">
        <f t="shared" si="28"/>
        <v>85.106382978723403</v>
      </c>
      <c r="I93" s="28">
        <f t="shared" si="29"/>
        <v>12.030075187969924</v>
      </c>
    </row>
    <row r="94" spans="1:9" ht="18" customHeight="1" x14ac:dyDescent="0.25">
      <c r="A94" s="14" t="s">
        <v>9</v>
      </c>
      <c r="B94" s="15"/>
      <c r="C94" s="16">
        <v>287100</v>
      </c>
      <c r="D94" s="16">
        <v>287100</v>
      </c>
      <c r="E94" s="16">
        <v>46116</v>
      </c>
      <c r="F94" s="16">
        <v>33572.720000000001</v>
      </c>
      <c r="G94" s="16">
        <f t="shared" si="27"/>
        <v>-12543.279999999999</v>
      </c>
      <c r="H94" s="28">
        <f t="shared" si="28"/>
        <v>72.800589816983262</v>
      </c>
      <c r="I94" s="28">
        <f t="shared" si="29"/>
        <v>11.693737373737374</v>
      </c>
    </row>
    <row r="95" spans="1:9" ht="29.25" customHeight="1" x14ac:dyDescent="0.25">
      <c r="A95" s="18" t="s">
        <v>75</v>
      </c>
      <c r="B95" s="12" t="s">
        <v>26</v>
      </c>
      <c r="C95" s="13">
        <f>C96+C98+C105+C107</f>
        <v>380196600</v>
      </c>
      <c r="D95" s="13">
        <f t="shared" ref="D95:F95" si="34">D96+D105+D98+D107</f>
        <v>408738758</v>
      </c>
      <c r="E95" s="13">
        <f t="shared" si="34"/>
        <v>113214141</v>
      </c>
      <c r="F95" s="13">
        <f t="shared" si="34"/>
        <v>102452639.05000001</v>
      </c>
      <c r="G95" s="13">
        <f t="shared" si="27"/>
        <v>-10761501.949999988</v>
      </c>
      <c r="H95" s="27">
        <f t="shared" si="28"/>
        <v>90.49456025992373</v>
      </c>
      <c r="I95" s="27">
        <f t="shared" si="29"/>
        <v>25.065555209716621</v>
      </c>
    </row>
    <row r="96" spans="1:9" x14ac:dyDescent="0.25">
      <c r="A96" s="18" t="s">
        <v>27</v>
      </c>
      <c r="B96" s="12" t="s">
        <v>28</v>
      </c>
      <c r="C96" s="13">
        <f t="shared" ref="C96:E96" si="35">C97</f>
        <v>275125600</v>
      </c>
      <c r="D96" s="13">
        <f t="shared" si="35"/>
        <v>282782300</v>
      </c>
      <c r="E96" s="13">
        <f t="shared" si="35"/>
        <v>85967754</v>
      </c>
      <c r="F96" s="13">
        <f>F97</f>
        <v>81090783.980000004</v>
      </c>
      <c r="G96" s="13">
        <f t="shared" si="27"/>
        <v>-4876970.0199999958</v>
      </c>
      <c r="H96" s="27">
        <f t="shared" si="28"/>
        <v>94.326977508334124</v>
      </c>
      <c r="I96" s="27">
        <f t="shared" si="29"/>
        <v>28.676046548882304</v>
      </c>
    </row>
    <row r="97" spans="1:9" x14ac:dyDescent="0.25">
      <c r="A97" s="19" t="s">
        <v>85</v>
      </c>
      <c r="B97" s="15"/>
      <c r="C97" s="16">
        <v>275125600</v>
      </c>
      <c r="D97" s="16">
        <v>282782300</v>
      </c>
      <c r="E97" s="16">
        <v>85967754</v>
      </c>
      <c r="F97" s="16">
        <v>81090783.980000004</v>
      </c>
      <c r="G97" s="16">
        <f t="shared" si="27"/>
        <v>-4876970.0199999958</v>
      </c>
      <c r="H97" s="28">
        <f t="shared" si="28"/>
        <v>94.326977508334124</v>
      </c>
      <c r="I97" s="28">
        <f t="shared" si="29"/>
        <v>28.676046548882304</v>
      </c>
    </row>
    <row r="98" spans="1:9" s="17" customFormat="1" x14ac:dyDescent="0.25">
      <c r="A98" s="18" t="s">
        <v>87</v>
      </c>
      <c r="B98" s="12"/>
      <c r="C98" s="13">
        <f>SUM(C99:C104)</f>
        <v>68602200</v>
      </c>
      <c r="D98" s="13">
        <f t="shared" ref="D98:F98" si="36">SUM(D99:D104)</f>
        <v>76597058</v>
      </c>
      <c r="E98" s="13">
        <f t="shared" si="36"/>
        <v>19593268</v>
      </c>
      <c r="F98" s="13">
        <f t="shared" si="36"/>
        <v>15533655.07</v>
      </c>
      <c r="G98" s="13">
        <f t="shared" si="27"/>
        <v>-4059612.9299999997</v>
      </c>
      <c r="H98" s="27">
        <f t="shared" si="28"/>
        <v>79.280572643624339</v>
      </c>
      <c r="I98" s="27">
        <f t="shared" si="29"/>
        <v>20.279701956699174</v>
      </c>
    </row>
    <row r="99" spans="1:9" x14ac:dyDescent="0.25">
      <c r="A99" s="19" t="s">
        <v>85</v>
      </c>
      <c r="B99" s="15"/>
      <c r="C99" s="16">
        <v>45046900</v>
      </c>
      <c r="D99" s="16">
        <v>45046900</v>
      </c>
      <c r="E99" s="16">
        <f>214000+906700+1765900+3327470+5535640+276000</f>
        <v>12025710</v>
      </c>
      <c r="F99" s="16">
        <v>9186237.8399999999</v>
      </c>
      <c r="G99" s="16">
        <f t="shared" si="27"/>
        <v>-2839472.16</v>
      </c>
      <c r="H99" s="28">
        <f t="shared" si="28"/>
        <v>76.388320024347834</v>
      </c>
      <c r="I99" s="28">
        <f t="shared" si="29"/>
        <v>20.392608237192793</v>
      </c>
    </row>
    <row r="100" spans="1:9" ht="17.25" customHeight="1" x14ac:dyDescent="0.25">
      <c r="A100" s="14" t="s">
        <v>106</v>
      </c>
      <c r="B100" s="15"/>
      <c r="C100" s="16">
        <v>1450671</v>
      </c>
      <c r="D100" s="16">
        <v>1450671</v>
      </c>
      <c r="E100" s="16">
        <v>0</v>
      </c>
      <c r="F100" s="16">
        <v>0</v>
      </c>
      <c r="G100" s="16">
        <f t="shared" si="27"/>
        <v>0</v>
      </c>
      <c r="H100" s="28">
        <v>0</v>
      </c>
      <c r="I100" s="28">
        <f t="shared" si="29"/>
        <v>0</v>
      </c>
    </row>
    <row r="101" spans="1:9" x14ac:dyDescent="0.25">
      <c r="A101" s="14" t="s">
        <v>14</v>
      </c>
      <c r="B101" s="15"/>
      <c r="C101" s="16">
        <v>20032</v>
      </c>
      <c r="D101" s="16">
        <v>20032</v>
      </c>
      <c r="E101" s="16">
        <v>0</v>
      </c>
      <c r="F101" s="16">
        <v>0</v>
      </c>
      <c r="G101" s="16">
        <f t="shared" si="27"/>
        <v>0</v>
      </c>
      <c r="H101" s="28">
        <v>0</v>
      </c>
      <c r="I101" s="28">
        <f t="shared" si="29"/>
        <v>0</v>
      </c>
    </row>
    <row r="102" spans="1:9" x14ac:dyDescent="0.25">
      <c r="A102" s="14" t="s">
        <v>15</v>
      </c>
      <c r="B102" s="15"/>
      <c r="C102" s="16">
        <v>96100</v>
      </c>
      <c r="D102" s="16">
        <v>96100</v>
      </c>
      <c r="E102" s="16">
        <v>0</v>
      </c>
      <c r="F102" s="16">
        <v>0</v>
      </c>
      <c r="G102" s="16">
        <f t="shared" si="27"/>
        <v>0</v>
      </c>
      <c r="H102" s="28">
        <v>0</v>
      </c>
      <c r="I102" s="28">
        <f t="shared" si="29"/>
        <v>0</v>
      </c>
    </row>
    <row r="103" spans="1:9" ht="15" customHeight="1" x14ac:dyDescent="0.25">
      <c r="A103" s="19" t="s">
        <v>9</v>
      </c>
      <c r="B103" s="15"/>
      <c r="C103" s="16">
        <v>6896597</v>
      </c>
      <c r="D103" s="16">
        <v>14626197</v>
      </c>
      <c r="E103" s="16">
        <f>834000+1500000</f>
        <v>2334000</v>
      </c>
      <c r="F103" s="16">
        <v>1295276.3400000001</v>
      </c>
      <c r="G103" s="16">
        <f t="shared" si="27"/>
        <v>-1038723.6599999999</v>
      </c>
      <c r="H103" s="28">
        <f t="shared" si="28"/>
        <v>55.495987146529572</v>
      </c>
      <c r="I103" s="28">
        <f t="shared" si="29"/>
        <v>8.8558655404408952</v>
      </c>
    </row>
    <row r="104" spans="1:9" x14ac:dyDescent="0.25">
      <c r="A104" s="19" t="s">
        <v>88</v>
      </c>
      <c r="B104" s="15"/>
      <c r="C104" s="16">
        <v>15091900</v>
      </c>
      <c r="D104" s="16">
        <v>15357158</v>
      </c>
      <c r="E104" s="16">
        <f>3990000+137358+1106200</f>
        <v>5233558</v>
      </c>
      <c r="F104" s="16">
        <v>5052140.8899999997</v>
      </c>
      <c r="G104" s="16">
        <f t="shared" si="27"/>
        <v>-181417.11000000034</v>
      </c>
      <c r="H104" s="28">
        <f t="shared" si="28"/>
        <v>96.533579832305279</v>
      </c>
      <c r="I104" s="28">
        <f t="shared" si="29"/>
        <v>32.897629170709841</v>
      </c>
    </row>
    <row r="105" spans="1:9" x14ac:dyDescent="0.25">
      <c r="A105" s="18" t="s">
        <v>29</v>
      </c>
      <c r="B105" s="12" t="s">
        <v>30</v>
      </c>
      <c r="C105" s="13">
        <f t="shared" ref="C105:E105" si="37">C106</f>
        <v>2330300</v>
      </c>
      <c r="D105" s="13">
        <f t="shared" si="37"/>
        <v>7047800</v>
      </c>
      <c r="E105" s="13">
        <f t="shared" si="37"/>
        <v>0</v>
      </c>
      <c r="F105" s="13">
        <f>F106</f>
        <v>0</v>
      </c>
      <c r="G105" s="13">
        <f t="shared" si="27"/>
        <v>0</v>
      </c>
      <c r="H105" s="27">
        <v>0</v>
      </c>
      <c r="I105" s="27">
        <f t="shared" si="29"/>
        <v>0</v>
      </c>
    </row>
    <row r="106" spans="1:9" x14ac:dyDescent="0.25">
      <c r="A106" s="19" t="s">
        <v>85</v>
      </c>
      <c r="B106" s="15"/>
      <c r="C106" s="16">
        <v>2330300</v>
      </c>
      <c r="D106" s="16">
        <v>7047800</v>
      </c>
      <c r="E106" s="16">
        <v>0</v>
      </c>
      <c r="F106" s="16">
        <v>0</v>
      </c>
      <c r="G106" s="16">
        <f t="shared" si="27"/>
        <v>0</v>
      </c>
      <c r="H106" s="28">
        <v>0</v>
      </c>
      <c r="I106" s="28">
        <f t="shared" si="29"/>
        <v>0</v>
      </c>
    </row>
    <row r="107" spans="1:9" s="17" customFormat="1" ht="38.25" x14ac:dyDescent="0.25">
      <c r="A107" s="18" t="s">
        <v>89</v>
      </c>
      <c r="B107" s="12"/>
      <c r="C107" s="13">
        <f>C108+C109</f>
        <v>34138500</v>
      </c>
      <c r="D107" s="13">
        <f t="shared" ref="D107:F107" si="38">D108+D109</f>
        <v>42311600</v>
      </c>
      <c r="E107" s="13">
        <f t="shared" si="38"/>
        <v>7653119</v>
      </c>
      <c r="F107" s="13">
        <f t="shared" si="38"/>
        <v>5828200</v>
      </c>
      <c r="G107" s="13">
        <f t="shared" si="27"/>
        <v>-1824919</v>
      </c>
      <c r="H107" s="27">
        <f t="shared" si="28"/>
        <v>76.154571750419663</v>
      </c>
      <c r="I107" s="27">
        <f t="shared" si="29"/>
        <v>13.774473194112252</v>
      </c>
    </row>
    <row r="108" spans="1:9" x14ac:dyDescent="0.25">
      <c r="A108" s="19" t="s">
        <v>85</v>
      </c>
      <c r="B108" s="15"/>
      <c r="C108" s="16">
        <v>14084000</v>
      </c>
      <c r="D108" s="16">
        <v>22257100</v>
      </c>
      <c r="E108" s="16">
        <f>3411889+50000</f>
        <v>3461889</v>
      </c>
      <c r="F108" s="16">
        <v>1692600</v>
      </c>
      <c r="G108" s="16">
        <f t="shared" si="27"/>
        <v>-1769289</v>
      </c>
      <c r="H108" s="28">
        <f t="shared" si="28"/>
        <v>48.892382164766111</v>
      </c>
      <c r="I108" s="28">
        <f t="shared" si="29"/>
        <v>7.604764322396</v>
      </c>
    </row>
    <row r="109" spans="1:9" ht="25.5" x14ac:dyDescent="0.25">
      <c r="A109" s="19" t="s">
        <v>4</v>
      </c>
      <c r="B109" s="15"/>
      <c r="C109" s="16">
        <v>20054500</v>
      </c>
      <c r="D109" s="16">
        <v>20054500</v>
      </c>
      <c r="E109" s="16">
        <v>4191230</v>
      </c>
      <c r="F109" s="16">
        <v>4135600</v>
      </c>
      <c r="G109" s="16">
        <f t="shared" si="27"/>
        <v>-55630</v>
      </c>
      <c r="H109" s="28">
        <f t="shared" si="28"/>
        <v>98.672704671421045</v>
      </c>
      <c r="I109" s="28">
        <f t="shared" si="29"/>
        <v>20.621805579795058</v>
      </c>
    </row>
    <row r="110" spans="1:9" ht="28.5" customHeight="1" x14ac:dyDescent="0.25">
      <c r="A110" s="11" t="s">
        <v>97</v>
      </c>
      <c r="B110" s="12" t="s">
        <v>55</v>
      </c>
      <c r="C110" s="13">
        <f t="shared" ref="C110:E110" si="39">C111+C113</f>
        <v>436505380</v>
      </c>
      <c r="D110" s="13">
        <f t="shared" si="39"/>
        <v>547682607</v>
      </c>
      <c r="E110" s="13">
        <f t="shared" si="39"/>
        <v>85589471</v>
      </c>
      <c r="F110" s="13">
        <f>F111+F113</f>
        <v>82557439.200000003</v>
      </c>
      <c r="G110" s="13">
        <f t="shared" si="27"/>
        <v>-3032031.799999997</v>
      </c>
      <c r="H110" s="27">
        <f t="shared" si="28"/>
        <v>96.457471036361468</v>
      </c>
      <c r="I110" s="27">
        <f t="shared" si="29"/>
        <v>15.073956730563109</v>
      </c>
    </row>
    <row r="111" spans="1:9" x14ac:dyDescent="0.25">
      <c r="A111" s="11" t="s">
        <v>56</v>
      </c>
      <c r="B111" s="12" t="s">
        <v>57</v>
      </c>
      <c r="C111" s="13">
        <f t="shared" ref="C111:E111" si="40">C112</f>
        <v>173320480</v>
      </c>
      <c r="D111" s="13">
        <f t="shared" si="40"/>
        <v>189764420</v>
      </c>
      <c r="E111" s="13">
        <f t="shared" si="40"/>
        <v>41655046</v>
      </c>
      <c r="F111" s="13">
        <f>F112</f>
        <v>39519747</v>
      </c>
      <c r="G111" s="13">
        <f t="shared" si="27"/>
        <v>-2135299</v>
      </c>
      <c r="H111" s="27">
        <f t="shared" si="28"/>
        <v>94.873852738033221</v>
      </c>
      <c r="I111" s="27">
        <f t="shared" si="29"/>
        <v>20.82568850367208</v>
      </c>
    </row>
    <row r="112" spans="1:9" ht="19.5" customHeight="1" x14ac:dyDescent="0.25">
      <c r="A112" s="14" t="s">
        <v>9</v>
      </c>
      <c r="B112" s="15"/>
      <c r="C112" s="16">
        <v>173320480</v>
      </c>
      <c r="D112" s="16">
        <v>189764420</v>
      </c>
      <c r="E112" s="16">
        <v>41655046</v>
      </c>
      <c r="F112" s="16">
        <v>39519747</v>
      </c>
      <c r="G112" s="16">
        <f t="shared" si="27"/>
        <v>-2135299</v>
      </c>
      <c r="H112" s="28">
        <f t="shared" si="28"/>
        <v>94.873852738033221</v>
      </c>
      <c r="I112" s="28">
        <f t="shared" si="29"/>
        <v>20.82568850367208</v>
      </c>
    </row>
    <row r="113" spans="1:9" x14ac:dyDescent="0.25">
      <c r="A113" s="11" t="s">
        <v>58</v>
      </c>
      <c r="B113" s="12" t="s">
        <v>59</v>
      </c>
      <c r="C113" s="13">
        <f t="shared" ref="C113:E113" si="41">SUM(C114:C115)</f>
        <v>263184900</v>
      </c>
      <c r="D113" s="13">
        <f t="shared" si="41"/>
        <v>357918187</v>
      </c>
      <c r="E113" s="13">
        <f t="shared" si="41"/>
        <v>43934425</v>
      </c>
      <c r="F113" s="13">
        <f>SUM(F114:F115)</f>
        <v>43037692.200000003</v>
      </c>
      <c r="G113" s="13">
        <f t="shared" si="27"/>
        <v>-896732.79999999702</v>
      </c>
      <c r="H113" s="27">
        <f t="shared" si="28"/>
        <v>97.958929017507344</v>
      </c>
      <c r="I113" s="27">
        <f t="shared" si="29"/>
        <v>12.024449654468103</v>
      </c>
    </row>
    <row r="114" spans="1:9" x14ac:dyDescent="0.25">
      <c r="A114" s="14" t="s">
        <v>5</v>
      </c>
      <c r="B114" s="15"/>
      <c r="C114" s="16">
        <v>90958400</v>
      </c>
      <c r="D114" s="16">
        <v>103519300</v>
      </c>
      <c r="E114" s="16">
        <v>0</v>
      </c>
      <c r="F114" s="16">
        <v>0</v>
      </c>
      <c r="G114" s="16">
        <f t="shared" si="27"/>
        <v>0</v>
      </c>
      <c r="H114" s="28">
        <v>0</v>
      </c>
      <c r="I114" s="28">
        <f t="shared" si="29"/>
        <v>0</v>
      </c>
    </row>
    <row r="115" spans="1:9" ht="19.5" customHeight="1" x14ac:dyDescent="0.25">
      <c r="A115" s="14" t="s">
        <v>9</v>
      </c>
      <c r="B115" s="15"/>
      <c r="C115" s="16">
        <v>172226500</v>
      </c>
      <c r="D115" s="16">
        <v>254398887</v>
      </c>
      <c r="E115" s="16">
        <v>43934425</v>
      </c>
      <c r="F115" s="16">
        <v>43037692.200000003</v>
      </c>
      <c r="G115" s="16">
        <f t="shared" si="27"/>
        <v>-896732.79999999702</v>
      </c>
      <c r="H115" s="28">
        <f t="shared" si="28"/>
        <v>97.958929017507344</v>
      </c>
      <c r="I115" s="28">
        <f t="shared" si="29"/>
        <v>16.917405853273252</v>
      </c>
    </row>
    <row r="116" spans="1:9" ht="27.75" customHeight="1" x14ac:dyDescent="0.25">
      <c r="A116" s="18" t="s">
        <v>76</v>
      </c>
      <c r="B116" s="12" t="s">
        <v>17</v>
      </c>
      <c r="C116" s="13">
        <f t="shared" ref="C116:E116" si="42">C117+C119+C121</f>
        <v>60994700</v>
      </c>
      <c r="D116" s="13">
        <f t="shared" si="42"/>
        <v>58394700</v>
      </c>
      <c r="E116" s="13">
        <f t="shared" si="42"/>
        <v>20159825</v>
      </c>
      <c r="F116" s="13">
        <f>F117+F119+F121</f>
        <v>18995770.539999999</v>
      </c>
      <c r="G116" s="13">
        <f t="shared" si="27"/>
        <v>-1164054.4600000009</v>
      </c>
      <c r="H116" s="27">
        <f t="shared" si="28"/>
        <v>94.225870214647202</v>
      </c>
      <c r="I116" s="27">
        <f t="shared" si="29"/>
        <v>32.529956554276332</v>
      </c>
    </row>
    <row r="117" spans="1:9" x14ac:dyDescent="0.25">
      <c r="A117" s="18" t="s">
        <v>18</v>
      </c>
      <c r="B117" s="12" t="s">
        <v>19</v>
      </c>
      <c r="C117" s="13">
        <f t="shared" ref="C117:E117" si="43">C118</f>
        <v>55894700</v>
      </c>
      <c r="D117" s="13">
        <f t="shared" si="43"/>
        <v>55894700</v>
      </c>
      <c r="E117" s="13">
        <f t="shared" si="43"/>
        <v>20159825</v>
      </c>
      <c r="F117" s="13">
        <f>F118</f>
        <v>18995770.539999999</v>
      </c>
      <c r="G117" s="13">
        <f t="shared" si="27"/>
        <v>-1164054.4600000009</v>
      </c>
      <c r="H117" s="27">
        <f t="shared" si="28"/>
        <v>94.225870214647202</v>
      </c>
      <c r="I117" s="27">
        <f t="shared" si="29"/>
        <v>33.984922613414149</v>
      </c>
    </row>
    <row r="118" spans="1:9" x14ac:dyDescent="0.25">
      <c r="A118" s="19" t="s">
        <v>20</v>
      </c>
      <c r="B118" s="15"/>
      <c r="C118" s="16">
        <v>55894700</v>
      </c>
      <c r="D118" s="16">
        <v>55894700</v>
      </c>
      <c r="E118" s="16">
        <v>20159825</v>
      </c>
      <c r="F118" s="16">
        <v>18995770.539999999</v>
      </c>
      <c r="G118" s="16">
        <f t="shared" si="27"/>
        <v>-1164054.4600000009</v>
      </c>
      <c r="H118" s="28">
        <f t="shared" si="28"/>
        <v>94.225870214647202</v>
      </c>
      <c r="I118" s="28">
        <f t="shared" si="29"/>
        <v>33.984922613414149</v>
      </c>
    </row>
    <row r="119" spans="1:9" x14ac:dyDescent="0.25">
      <c r="A119" s="18" t="s">
        <v>21</v>
      </c>
      <c r="B119" s="12" t="s">
        <v>22</v>
      </c>
      <c r="C119" s="13">
        <f t="shared" ref="C119:E119" si="44">C120</f>
        <v>2600000</v>
      </c>
      <c r="D119" s="13">
        <f t="shared" si="44"/>
        <v>0</v>
      </c>
      <c r="E119" s="13">
        <f t="shared" si="44"/>
        <v>0</v>
      </c>
      <c r="F119" s="13">
        <f>F120</f>
        <v>0</v>
      </c>
      <c r="G119" s="13">
        <f t="shared" si="27"/>
        <v>0</v>
      </c>
      <c r="H119" s="27">
        <v>0</v>
      </c>
      <c r="I119" s="27">
        <v>0</v>
      </c>
    </row>
    <row r="120" spans="1:9" x14ac:dyDescent="0.25">
      <c r="A120" s="19" t="s">
        <v>20</v>
      </c>
      <c r="B120" s="15"/>
      <c r="C120" s="16">
        <v>2600000</v>
      </c>
      <c r="D120" s="16">
        <v>0</v>
      </c>
      <c r="E120" s="16">
        <v>0</v>
      </c>
      <c r="F120" s="16">
        <v>0</v>
      </c>
      <c r="G120" s="16">
        <f t="shared" si="27"/>
        <v>0</v>
      </c>
      <c r="H120" s="28">
        <v>0</v>
      </c>
      <c r="I120" s="28">
        <v>0</v>
      </c>
    </row>
    <row r="121" spans="1:9" s="17" customFormat="1" ht="25.5" x14ac:dyDescent="0.25">
      <c r="A121" s="18" t="s">
        <v>23</v>
      </c>
      <c r="B121" s="12" t="s">
        <v>24</v>
      </c>
      <c r="C121" s="13">
        <f t="shared" ref="C121:E121" si="45">C122</f>
        <v>2500000</v>
      </c>
      <c r="D121" s="13">
        <f t="shared" si="45"/>
        <v>2500000</v>
      </c>
      <c r="E121" s="13">
        <f t="shared" si="45"/>
        <v>0</v>
      </c>
      <c r="F121" s="13">
        <f>F122</f>
        <v>0</v>
      </c>
      <c r="G121" s="13">
        <f t="shared" si="27"/>
        <v>0</v>
      </c>
      <c r="H121" s="27">
        <v>0</v>
      </c>
      <c r="I121" s="27">
        <f t="shared" si="29"/>
        <v>0</v>
      </c>
    </row>
    <row r="122" spans="1:9" x14ac:dyDescent="0.25">
      <c r="A122" s="19" t="s">
        <v>20</v>
      </c>
      <c r="B122" s="15"/>
      <c r="C122" s="16">
        <v>2500000</v>
      </c>
      <c r="D122" s="16">
        <v>2500000</v>
      </c>
      <c r="E122" s="16">
        <v>0</v>
      </c>
      <c r="F122" s="16">
        <v>0</v>
      </c>
      <c r="G122" s="16">
        <f t="shared" si="27"/>
        <v>0</v>
      </c>
      <c r="H122" s="28">
        <v>0</v>
      </c>
      <c r="I122" s="28">
        <f t="shared" si="29"/>
        <v>0</v>
      </c>
    </row>
    <row r="123" spans="1:9" ht="28.5" customHeight="1" x14ac:dyDescent="0.25">
      <c r="A123" s="18" t="s">
        <v>98</v>
      </c>
      <c r="B123" s="12" t="s">
        <v>3</v>
      </c>
      <c r="C123" s="13">
        <f>SUM(C124:C125)</f>
        <v>73882200</v>
      </c>
      <c r="D123" s="13">
        <f t="shared" ref="D123:F123" si="46">SUM(D124:D125)</f>
        <v>76691218</v>
      </c>
      <c r="E123" s="13">
        <f t="shared" si="46"/>
        <v>26218200</v>
      </c>
      <c r="F123" s="13">
        <f t="shared" si="46"/>
        <v>25248765.969999999</v>
      </c>
      <c r="G123" s="13">
        <f t="shared" si="27"/>
        <v>-969434.03000000119</v>
      </c>
      <c r="H123" s="27">
        <f t="shared" si="28"/>
        <v>96.302438649487755</v>
      </c>
      <c r="I123" s="27">
        <f t="shared" si="29"/>
        <v>32.922630033076281</v>
      </c>
    </row>
    <row r="124" spans="1:9" ht="25.5" x14ac:dyDescent="0.25">
      <c r="A124" s="19" t="s">
        <v>4</v>
      </c>
      <c r="B124" s="15"/>
      <c r="C124" s="16">
        <v>73882200</v>
      </c>
      <c r="D124" s="16">
        <v>73882200</v>
      </c>
      <c r="E124" s="16">
        <v>26218200</v>
      </c>
      <c r="F124" s="16">
        <v>25248765.969999999</v>
      </c>
      <c r="G124" s="16">
        <f t="shared" si="27"/>
        <v>-969434.03000000119</v>
      </c>
      <c r="H124" s="28">
        <f t="shared" si="28"/>
        <v>96.302438649487755</v>
      </c>
      <c r="I124" s="28">
        <f t="shared" si="29"/>
        <v>34.174355893571118</v>
      </c>
    </row>
    <row r="125" spans="1:9" x14ac:dyDescent="0.25">
      <c r="A125" s="14" t="s">
        <v>5</v>
      </c>
      <c r="B125" s="15"/>
      <c r="C125" s="16">
        <v>0</v>
      </c>
      <c r="D125" s="16">
        <v>2809018</v>
      </c>
      <c r="E125" s="16">
        <v>0</v>
      </c>
      <c r="F125" s="16">
        <v>0</v>
      </c>
      <c r="G125" s="16">
        <f t="shared" si="27"/>
        <v>0</v>
      </c>
      <c r="H125" s="28">
        <v>0</v>
      </c>
      <c r="I125" s="28">
        <f t="shared" si="29"/>
        <v>0</v>
      </c>
    </row>
    <row r="126" spans="1:9" ht="39.75" customHeight="1" x14ac:dyDescent="0.25">
      <c r="A126" s="18" t="s">
        <v>100</v>
      </c>
      <c r="B126" s="12" t="s">
        <v>16</v>
      </c>
      <c r="C126" s="13">
        <f>SUM(C127:C130)</f>
        <v>705400</v>
      </c>
      <c r="D126" s="13">
        <f t="shared" ref="D126:F126" si="47">SUM(D127:D130)</f>
        <v>705400</v>
      </c>
      <c r="E126" s="13">
        <f t="shared" si="47"/>
        <v>231400</v>
      </c>
      <c r="F126" s="13">
        <f t="shared" si="47"/>
        <v>126650</v>
      </c>
      <c r="G126" s="13">
        <f t="shared" si="27"/>
        <v>-104750</v>
      </c>
      <c r="H126" s="27">
        <f t="shared" si="28"/>
        <v>54.732065687121867</v>
      </c>
      <c r="I126" s="27">
        <f t="shared" si="29"/>
        <v>17.954352140629428</v>
      </c>
    </row>
    <row r="127" spans="1:9" x14ac:dyDescent="0.25">
      <c r="A127" s="19" t="s">
        <v>85</v>
      </c>
      <c r="B127" s="15"/>
      <c r="C127" s="16">
        <v>104500</v>
      </c>
      <c r="D127" s="16">
        <v>104500</v>
      </c>
      <c r="E127" s="16">
        <v>104500</v>
      </c>
      <c r="F127" s="16">
        <v>0</v>
      </c>
      <c r="G127" s="16">
        <f t="shared" si="27"/>
        <v>-104500</v>
      </c>
      <c r="H127" s="28">
        <f t="shared" si="28"/>
        <v>0</v>
      </c>
      <c r="I127" s="28">
        <f t="shared" si="29"/>
        <v>0</v>
      </c>
    </row>
    <row r="128" spans="1:9" ht="15.75" customHeight="1" x14ac:dyDescent="0.25">
      <c r="A128" s="19" t="s">
        <v>106</v>
      </c>
      <c r="B128" s="15"/>
      <c r="C128" s="16">
        <v>360000</v>
      </c>
      <c r="D128" s="16">
        <v>360000</v>
      </c>
      <c r="E128" s="16">
        <v>50000</v>
      </c>
      <c r="F128" s="16">
        <v>49750</v>
      </c>
      <c r="G128" s="16">
        <f t="shared" si="27"/>
        <v>-250</v>
      </c>
      <c r="H128" s="28">
        <f t="shared" si="28"/>
        <v>99.5</v>
      </c>
      <c r="I128" s="28">
        <f t="shared" si="29"/>
        <v>13.819444444444445</v>
      </c>
    </row>
    <row r="129" spans="1:9" x14ac:dyDescent="0.25">
      <c r="A129" s="19" t="s">
        <v>14</v>
      </c>
      <c r="B129" s="15"/>
      <c r="C129" s="16">
        <v>183900</v>
      </c>
      <c r="D129" s="16">
        <v>183900</v>
      </c>
      <c r="E129" s="16">
        <v>76900</v>
      </c>
      <c r="F129" s="16">
        <v>76900</v>
      </c>
      <c r="G129" s="16">
        <f t="shared" si="27"/>
        <v>0</v>
      </c>
      <c r="H129" s="28">
        <f t="shared" si="28"/>
        <v>100</v>
      </c>
      <c r="I129" s="28">
        <f t="shared" si="29"/>
        <v>41.81620445894508</v>
      </c>
    </row>
    <row r="130" spans="1:9" x14ac:dyDescent="0.25">
      <c r="A130" s="19" t="s">
        <v>15</v>
      </c>
      <c r="B130" s="15"/>
      <c r="C130" s="16">
        <v>57000</v>
      </c>
      <c r="D130" s="16">
        <v>57000</v>
      </c>
      <c r="E130" s="16">
        <v>0</v>
      </c>
      <c r="F130" s="16">
        <v>0</v>
      </c>
      <c r="G130" s="16">
        <f t="shared" si="27"/>
        <v>0</v>
      </c>
      <c r="H130" s="28">
        <v>0</v>
      </c>
      <c r="I130" s="28">
        <f t="shared" si="29"/>
        <v>0</v>
      </c>
    </row>
    <row r="131" spans="1:9" ht="42.75" customHeight="1" x14ac:dyDescent="0.25">
      <c r="A131" s="11" t="s">
        <v>101</v>
      </c>
      <c r="B131" s="12" t="s">
        <v>46</v>
      </c>
      <c r="C131" s="13">
        <f t="shared" ref="C131:E131" si="48">SUM(C132:C133)</f>
        <v>2333200</v>
      </c>
      <c r="D131" s="13">
        <f t="shared" si="48"/>
        <v>4333200</v>
      </c>
      <c r="E131" s="13">
        <f t="shared" si="48"/>
        <v>354000</v>
      </c>
      <c r="F131" s="13">
        <f>SUM(F132:F133)</f>
        <v>353456.79</v>
      </c>
      <c r="G131" s="13">
        <f t="shared" si="27"/>
        <v>-543.21000000002095</v>
      </c>
      <c r="H131" s="27">
        <f t="shared" si="28"/>
        <v>99.846550847457621</v>
      </c>
      <c r="I131" s="27">
        <f t="shared" si="29"/>
        <v>8.1569461368042084</v>
      </c>
    </row>
    <row r="132" spans="1:9" x14ac:dyDescent="0.25">
      <c r="A132" s="14" t="s">
        <v>85</v>
      </c>
      <c r="B132" s="15"/>
      <c r="C132" s="16">
        <v>950000</v>
      </c>
      <c r="D132" s="16">
        <v>2950000</v>
      </c>
      <c r="E132" s="16">
        <v>0</v>
      </c>
      <c r="F132" s="16">
        <v>0</v>
      </c>
      <c r="G132" s="16">
        <f t="shared" si="27"/>
        <v>0</v>
      </c>
      <c r="H132" s="28">
        <v>0</v>
      </c>
      <c r="I132" s="28">
        <f t="shared" si="29"/>
        <v>0</v>
      </c>
    </row>
    <row r="133" spans="1:9" ht="18.75" customHeight="1" x14ac:dyDescent="0.25">
      <c r="A133" s="14" t="s">
        <v>106</v>
      </c>
      <c r="B133" s="15"/>
      <c r="C133" s="16">
        <v>1383200</v>
      </c>
      <c r="D133" s="16">
        <v>1383200</v>
      </c>
      <c r="E133" s="16">
        <v>354000</v>
      </c>
      <c r="F133" s="16">
        <v>353456.79</v>
      </c>
      <c r="G133" s="16">
        <f t="shared" si="27"/>
        <v>-543.21000000002095</v>
      </c>
      <c r="H133" s="28">
        <f t="shared" si="28"/>
        <v>99.846550847457621</v>
      </c>
      <c r="I133" s="28">
        <f t="shared" si="29"/>
        <v>25.553556246385188</v>
      </c>
    </row>
    <row r="134" spans="1:9" x14ac:dyDescent="0.25">
      <c r="A134" s="29" t="s">
        <v>77</v>
      </c>
      <c r="B134" s="30"/>
      <c r="C134" s="31">
        <f>C5+C24+C28+C35+C42+C52+C69+C83+C95+C110+C116+C123+C126+C131+C18</f>
        <v>5889891455</v>
      </c>
      <c r="D134" s="31">
        <f>D5+D24+D28+D35+D42+D52+D69+D83+D95+D110+D116+D123+D126+D131+D18</f>
        <v>6227300236</v>
      </c>
      <c r="E134" s="31">
        <f>E5+E24+E28+E35+E42+E52+E69+E83+E95+E110+E116+E123+E126+E131+E18</f>
        <v>1254908774</v>
      </c>
      <c r="F134" s="31">
        <f>F5+F24+F28+F35+F42+F52+F69+F83+F95+F110+F116+F123+F126+F131+F18</f>
        <v>1188736504.4300001</v>
      </c>
      <c r="G134" s="31">
        <f>G5+G24+G28+G35+G42+G52+G69+G83+G95+G110+G116+G123+G126+G131+G18</f>
        <v>-66172269.570000008</v>
      </c>
      <c r="H134" s="27">
        <f t="shared" ref="H134" si="49">(F134/E134)*100</f>
        <v>94.726925897642985</v>
      </c>
      <c r="I134" s="27">
        <f t="shared" ref="I134" si="50">(F134/D134)*100</f>
        <v>19.08911501581245</v>
      </c>
    </row>
    <row r="137" spans="1:9" x14ac:dyDescent="0.25">
      <c r="D137" s="22"/>
    </row>
    <row r="138" spans="1:9" x14ac:dyDescent="0.25">
      <c r="H138" s="24"/>
    </row>
  </sheetData>
  <autoFilter ref="A4:I134"/>
  <mergeCells count="1">
    <mergeCell ref="A1:H1"/>
  </mergeCells>
  <pageMargins left="0.70866141732283472" right="0.70866141732283472" top="0.74803149606299213" bottom="0" header="0.31496062992125984" footer="0.31496062992125984"/>
  <pageSetup paperSize="9" scale="74" fitToHeight="4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2017-05-26T03:44:58Z</cp:lastPrinted>
  <dcterms:created xsi:type="dcterms:W3CDTF">2014-05-23T06:49:41Z</dcterms:created>
  <dcterms:modified xsi:type="dcterms:W3CDTF">2017-05-26T03:45:03Z</dcterms:modified>
</cp:coreProperties>
</file>