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 за 2017 год\Отчет за 1 квартал 2017 года\Для думы оперативный отчёт\"/>
    </mc:Choice>
  </mc:AlternateContent>
  <bookViews>
    <workbookView xWindow="480" yWindow="540" windowWidth="19320" windowHeight="12165"/>
  </bookViews>
  <sheets>
    <sheet name="Лист1" sheetId="3" r:id="rId1"/>
  </sheets>
  <definedNames>
    <definedName name="_xlnm._FilterDatabase" localSheetId="0" hidden="1">Лист1!$A$5:$M$62</definedName>
  </definedNames>
  <calcPr calcId="162913"/>
</workbook>
</file>

<file path=xl/calcChain.xml><?xml version="1.0" encoding="utf-8"?>
<calcChain xmlns="http://schemas.openxmlformats.org/spreadsheetml/2006/main">
  <c r="D42" i="3" l="1"/>
  <c r="B42" i="3"/>
  <c r="L28" i="3"/>
  <c r="L52" i="3"/>
  <c r="M52" i="3"/>
  <c r="L53" i="3"/>
  <c r="M53" i="3"/>
  <c r="J52" i="3"/>
  <c r="J53" i="3"/>
  <c r="H52" i="3"/>
  <c r="H53" i="3"/>
  <c r="J51" i="3"/>
  <c r="I43" i="3"/>
  <c r="G43" i="3"/>
  <c r="I36" i="3"/>
  <c r="G36" i="3"/>
  <c r="G45" i="3"/>
  <c r="G28" i="3"/>
  <c r="L32" i="3"/>
  <c r="M32" i="3"/>
  <c r="J32" i="3"/>
  <c r="H32" i="3"/>
  <c r="I23" i="3"/>
  <c r="G23" i="3"/>
  <c r="H20" i="3"/>
  <c r="K28" i="3" l="1"/>
  <c r="I28" i="3"/>
  <c r="L59" i="3" l="1"/>
  <c r="M59" i="3"/>
  <c r="L60" i="3"/>
  <c r="M60" i="3"/>
  <c r="J59" i="3"/>
  <c r="J60" i="3"/>
  <c r="M58" i="3"/>
  <c r="L58" i="3"/>
  <c r="J58" i="3"/>
  <c r="L54" i="3"/>
  <c r="M54" i="3"/>
  <c r="L55" i="3"/>
  <c r="M55" i="3"/>
  <c r="J54" i="3"/>
  <c r="J55" i="3"/>
  <c r="M51" i="3"/>
  <c r="L51" i="3"/>
  <c r="L33" i="3"/>
  <c r="M33" i="3"/>
  <c r="L35" i="3"/>
  <c r="M35" i="3"/>
  <c r="L36" i="3"/>
  <c r="M36" i="3"/>
  <c r="L37" i="3"/>
  <c r="M37" i="3"/>
  <c r="L38" i="3"/>
  <c r="M38" i="3"/>
  <c r="L39" i="3"/>
  <c r="M39" i="3"/>
  <c r="L40" i="3"/>
  <c r="M40" i="3"/>
  <c r="L41" i="3"/>
  <c r="M41" i="3"/>
  <c r="L42" i="3"/>
  <c r="M42" i="3"/>
  <c r="L43" i="3"/>
  <c r="M43" i="3"/>
  <c r="L44" i="3"/>
  <c r="M44" i="3"/>
  <c r="L45" i="3"/>
  <c r="M45" i="3"/>
  <c r="L46" i="3"/>
  <c r="M46" i="3"/>
  <c r="L47" i="3"/>
  <c r="M47" i="3"/>
  <c r="L48" i="3"/>
  <c r="M48" i="3"/>
  <c r="J33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M31" i="3"/>
  <c r="L31" i="3"/>
  <c r="J31" i="3"/>
  <c r="L8" i="3"/>
  <c r="M8" i="3"/>
  <c r="L9" i="3"/>
  <c r="M9" i="3"/>
  <c r="L10" i="3"/>
  <c r="M10" i="3"/>
  <c r="L11" i="3"/>
  <c r="M11" i="3"/>
  <c r="L12" i="3"/>
  <c r="M12" i="3"/>
  <c r="L13" i="3"/>
  <c r="M13" i="3"/>
  <c r="L14" i="3"/>
  <c r="M14" i="3"/>
  <c r="L15" i="3"/>
  <c r="M15" i="3"/>
  <c r="L16" i="3"/>
  <c r="M16" i="3"/>
  <c r="L17" i="3"/>
  <c r="M17" i="3"/>
  <c r="L18" i="3"/>
  <c r="M18" i="3"/>
  <c r="L19" i="3"/>
  <c r="M19" i="3"/>
  <c r="L20" i="3"/>
  <c r="M20" i="3"/>
  <c r="L21" i="3"/>
  <c r="M21" i="3"/>
  <c r="L22" i="3"/>
  <c r="M22" i="3"/>
  <c r="L23" i="3"/>
  <c r="M23" i="3"/>
  <c r="L24" i="3"/>
  <c r="M24" i="3"/>
  <c r="L25" i="3"/>
  <c r="M25" i="3"/>
  <c r="L26" i="3"/>
  <c r="M26" i="3"/>
  <c r="L27" i="3"/>
  <c r="M27" i="3"/>
  <c r="M28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M7" i="3"/>
  <c r="L7" i="3"/>
  <c r="J7" i="3"/>
  <c r="H59" i="3"/>
  <c r="H60" i="3"/>
  <c r="H58" i="3"/>
  <c r="H54" i="3"/>
  <c r="H55" i="3"/>
  <c r="H51" i="3"/>
  <c r="H33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31" i="3"/>
  <c r="H28" i="3"/>
  <c r="H8" i="3"/>
  <c r="H9" i="3"/>
  <c r="H10" i="3"/>
  <c r="H11" i="3"/>
  <c r="H12" i="3"/>
  <c r="H13" i="3"/>
  <c r="H14" i="3"/>
  <c r="H15" i="3"/>
  <c r="H16" i="3"/>
  <c r="H17" i="3"/>
  <c r="H18" i="3"/>
  <c r="H19" i="3"/>
  <c r="H21" i="3"/>
  <c r="H22" i="3"/>
  <c r="H23" i="3"/>
  <c r="H24" i="3"/>
  <c r="H25" i="3"/>
  <c r="H26" i="3"/>
  <c r="H27" i="3"/>
  <c r="H7" i="3"/>
  <c r="G61" i="3"/>
  <c r="I61" i="3"/>
  <c r="K61" i="3"/>
  <c r="C61" i="3"/>
  <c r="D61" i="3"/>
  <c r="E61" i="3"/>
  <c r="B61" i="3"/>
  <c r="G56" i="3"/>
  <c r="I56" i="3"/>
  <c r="K56" i="3"/>
  <c r="C56" i="3"/>
  <c r="D56" i="3"/>
  <c r="E56" i="3"/>
  <c r="B56" i="3"/>
  <c r="I49" i="3"/>
  <c r="K49" i="3"/>
  <c r="G49" i="3"/>
  <c r="C49" i="3"/>
  <c r="D49" i="3"/>
  <c r="E49" i="3"/>
  <c r="B49" i="3"/>
  <c r="G29" i="3"/>
  <c r="I29" i="3"/>
  <c r="K29" i="3"/>
  <c r="C29" i="3"/>
  <c r="D29" i="3"/>
  <c r="E29" i="3"/>
  <c r="B29" i="3"/>
  <c r="F29" i="3"/>
  <c r="F49" i="3"/>
  <c r="F56" i="3"/>
  <c r="F61" i="3"/>
  <c r="M56" i="3" l="1"/>
  <c r="J56" i="3"/>
  <c r="D62" i="3"/>
  <c r="G62" i="3"/>
  <c r="L29" i="3"/>
  <c r="M29" i="3"/>
  <c r="C62" i="3"/>
  <c r="E62" i="3"/>
  <c r="H49" i="3"/>
  <c r="J49" i="3"/>
  <c r="L49" i="3"/>
  <c r="L56" i="3"/>
  <c r="B62" i="3"/>
  <c r="K62" i="3"/>
  <c r="H29" i="3"/>
  <c r="H56" i="3"/>
  <c r="I62" i="3"/>
  <c r="J29" i="3"/>
  <c r="M49" i="3"/>
  <c r="J61" i="3"/>
  <c r="H61" i="3"/>
  <c r="M61" i="3"/>
  <c r="L61" i="3"/>
  <c r="F62" i="3"/>
  <c r="J62" i="3" l="1"/>
  <c r="L62" i="3"/>
  <c r="H62" i="3"/>
  <c r="M62" i="3"/>
</calcChain>
</file>

<file path=xl/sharedStrings.xml><?xml version="1.0" encoding="utf-8"?>
<sst xmlns="http://schemas.openxmlformats.org/spreadsheetml/2006/main" count="72" uniqueCount="72">
  <si>
    <t>Наименование</t>
  </si>
  <si>
    <t>Субвенции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</si>
  <si>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</si>
  <si>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Итого субвенций</t>
  </si>
  <si>
    <t>Субсидии</t>
  </si>
  <si>
    <t>Итого субсидий</t>
  </si>
  <si>
    <t>Иные межбюджетные трансферты</t>
  </si>
  <si>
    <t>Итого иных межбюджетных трансфертов</t>
  </si>
  <si>
    <t>ВСЕГО</t>
  </si>
  <si>
    <t>Поступили остатки прошлых лет</t>
  </si>
  <si>
    <t>Возвращены в округ остатки</t>
  </si>
  <si>
    <t>Сумма восстановленного неиспользованного остатка прошлых лет</t>
  </si>
  <si>
    <t>Уточненный план департамента финансов</t>
  </si>
  <si>
    <t>Фактически поступило в бюджет</t>
  </si>
  <si>
    <t>Израсходовано</t>
  </si>
  <si>
    <t xml:space="preserve">Первоначальный план </t>
  </si>
  <si>
    <t>Изменение плановых назначений               (гр.7-гр.6)</t>
  </si>
  <si>
    <t>Не поступило (гр.7-гр.9)</t>
  </si>
  <si>
    <t>Отклонение (гр.9+гр.5-гр.11)</t>
  </si>
  <si>
    <t>(рубли)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</si>
  <si>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</si>
  <si>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</si>
  <si>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в рамках подпрограммы "Обеспечение мерами государственной поддержки по улучшению жилищных условий отдельных категорий граждан" государственной программы "Обеспечение доступным и комфортным жильем жителей Ханты-Мансийского автономного округа - Югры в 2014 - 2020 годах" за счет средств федерального бюджета</t>
  </si>
  <si>
    <t xml:space="preserve"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</si>
  <si>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</t>
  </si>
  <si>
    <t>Субвенции на поддержку растениеводства, переработки и реализации продукции растениеводства в рамках подпрограммы "Развитие растениеводства, переработки и реализации продукции растениеводства"</t>
  </si>
  <si>
    <t>Субвенции на поддержку малых форм хозяйствования в рамках подпрограммы "Поддержка малых форм хозяйствования"</t>
  </si>
  <si>
    <t>Субвенции на поддержку животноводства, переработки и реализации продукции животновоства в рамках подпрограммы  "Развитие животноводства, переработки и реализации продукции животноводства"</t>
  </si>
  <si>
    <t xml:space="preserve"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- Югры по социально ориентированным тарифам и сжиженного газа по социально ориентированным розничным ценам  </t>
  </si>
  <si>
    <t>Субвенции на осуществление деятельности по опеке и попечительству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</si>
  <si>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</si>
  <si>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 правонарушениях, предусмотренных пунктом 2 статьи 48 Закона Ханты-Мансийского автономного округа-Югры от 11 июня 2010 года № 102-оз "Об административных правонарушениях" 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</si>
  <si>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</si>
  <si>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</si>
  <si>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Субвенции на реализацию полномочий, указанных в пунктах 3.1, 3.2 статьи 2 Закона Ханты-Мансийского автономного округа-Югры от 31 марта 2009 года № 36-оз "О наделении органов местного самоуправления муниципальных образований Ханты-Мансийского автономного округа-Югры отдельными  государственными полномочиями для обеспечения жилыми помещениями отдельных категорий граждан, определенных  федеральным законодательством"</t>
  </si>
  <si>
    <t xml:space="preserve">Субвенции на организацию осуществления мероприятий по проведению дезинсекции и дератизации в Ханты-Мансийском автономном округе - Югре в рамках 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</si>
  <si>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 муниципальных образований автономного округа отдельных государственных полномочий в области образования</t>
  </si>
  <si>
    <t>Субвенции на организацию и обеспечение отдыха и оздоровления детей, в том числе этнической среде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</si>
  <si>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</si>
  <si>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 в рамках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 общих для человека и животных"</t>
  </si>
  <si>
    <t>Субвенции на осуществление отдельных полномочий Ханты-Мансийского автономного округа - Югре по организации деятельности по обращению с твердыми коммунальными  отходами</t>
  </si>
  <si>
    <t xml:space="preserve">Субвенции на осуществление переданных органам государственной власти субъектов Российсикой Федерации в соответствии с рунктом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</t>
  </si>
  <si>
    <t>Субсидии на организацию питания детей в возрасте от 6 до 17 лет (включительно) в лагерях с дневным пребыванием детей, в возраста от 8 лет до 17 лет (включительно) - в палаточных лагерях в рамках подпрограммы "Дети Югры" государственной программы "Социальная поддержка жителей Ханты-Мансийского автономного округа-Югры" на 2014-2020 годы</t>
  </si>
  <si>
    <t>Субсидии на создание условий для осуществления присмотра и уход за детьми, содержания детей в частных организациях, осуществляющих образовательную деятельность по реализации образовательных программ  дошкольного образования, расположенных на территории муниципальных образований Ханты-Мансийского автономного округа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2016-2020 годы"</t>
  </si>
  <si>
    <t>Субсидии на дополнительное финансовое обеспечение мероприятий по организации питания обучающихся в рамках подпрограммы "Ресурсное обеспечение системы образования, науки и молодежной политики" государственной программы "Развитие образования в Ханты-Мансийском автономном округе – Югре на 2016-2020 годы"</t>
  </si>
  <si>
    <t>Субсидии  на реконструкцию, расширение, модернизацию, строительство и капитальный ремонт объектов коммунального комплекса в рамках реализации подпрограммы "Создание условий для обеспечения качественными коммунальными услугами" государственной программы "Развитие жилищно-коммунального комплекса и повышение энергетической эффективности в Ханты-Мансийском автономном округе -Югре на 2014-2020 годы"</t>
  </si>
  <si>
    <t>Субсидии на проектирование и строительство объектов инженерной инфраструктуры на территориях, предназначенных для жилищного строительства в рамках реализации подпрограммы  подпрограммы "Содействие развитию  жилищного строительства" государственной программы "Обеспечение доступным и комфортным жильём жителей  Ханты-Мансийского автономного округа -Югры на 2014-2020 годы"</t>
  </si>
  <si>
    <t>Субсидии на поэтапное повышение оплаты труда работников муниципальных учреждений культуры и 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2012 - 2017 годы" в рамках подпрограммы "Поддержание устойчивого исполнения бюджетов муниципальных образований автономного округа" государственной программы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- Югры на 2014 - 2020 годы"</t>
  </si>
  <si>
    <t>Субсидии на строительство (реконструкцию), капитальный ремонт и ремонт автомобильных дорог общего пользования местного значения в рамках подпрограммы "Дорожное строительство" государственной программы "Развитие транспортной системы Ханты-Мансийского автономного округе -Югре на 2014-2020 годы"</t>
  </si>
  <si>
    <t>Субсидия на софинансирование расходов муниципальных образований по обеспечению учащихся спортивных школ спортивным оборудованием, экипировкой и инвентарём, проведению тренировочных сборов и участию в соревнованиях  в рамках подпрограммы "Развитие массовой физической культуры и спорта" государственной программы "Развитие физической культуры и спорта в Ханты-Мансийском автономном округе - Югре на 2014 - 2020 годы"</t>
  </si>
  <si>
    <t>Субсидии на содействие развитию исторических и иных местных традиций  в рамках подпрограммы "Поддержание устойчивого исполнения бюджетов муниципальных образований автономного округа" государственной программы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автононого - Югры на 2014-2020 годы"</t>
  </si>
  <si>
    <t xml:space="preserve">Иные межбюджетные трансферты на реализацию мероприятий по содействию трудоустройства граждан </t>
  </si>
  <si>
    <t>Иные межбюджетные трансферты на реализацию мероприятий по развитию по художественного образования</t>
  </si>
  <si>
    <t>Иные межбюджетные трансферты на реализацию мероприятий по развитию музейного дела</t>
  </si>
  <si>
    <t>Дотации на обеспечение сбалансированности местных бюджетов</t>
  </si>
  <si>
    <t>Дотации на финансовую поддержку муниципальных районов (городских округов)</t>
  </si>
  <si>
    <t>Дотации на финансовую поддержку поселений</t>
  </si>
  <si>
    <t>Итого дотаций</t>
  </si>
  <si>
    <t xml:space="preserve">Остаток на 01.01.2017 г. </t>
  </si>
  <si>
    <t>Субсидии на обеспечение функционирования и развития систем видеонаблюдения в сфере общественного порядка в рамках реализации подпрограммы "Профилактика правонарушений" государственной программы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2016-2020 годах"</t>
  </si>
  <si>
    <t>Субсидии на реализацию полномочий в области строительства, градостроительной деятельности и жилищных отношений в рамках реализации подпрограммы "Содействие развитию  жилищного строительства" государственной программы "Обеспечение доступным и комфортным жильём жителей  Ханты-Мансийского автономного округа -Югры на 2014-2020 годы"</t>
  </si>
  <si>
    <t>Субсидии  на развитие общественной инфраструктуры и реализацию приоритетных направлений развития муниципальных образований автономного округа в рамках подпрограммы "Поддержание устойчивого исполнения бюджетов муниципальных образований автономного округа" государственной программы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- Югры на 2014 - 2020 годы"</t>
  </si>
  <si>
    <t>Остаток на 01.04.2017 г.  (гр.2+гр.3.-гр.4+гр.5+гр.9-гр.11)</t>
  </si>
  <si>
    <t>6.  Информация об использовании субвенций, субсидий и межбюджетных трансфертов за  1 квартал 2017 года</t>
  </si>
  <si>
    <t>Субсидии на создание условий для деятельности народных дружин в рамках реализации подпрограммы "Профилактика правонарушений" государственной программы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2016-2020 годах"</t>
  </si>
  <si>
    <t>Субсидии на развитие  сферы культуры  в муниципальных образованиях автономного округа в рамках подпрограммы "Обеспечение прав граждан на доступ к культурным ценностям и информации" государственной программы "Развитие культуры и туризма в Ханты-Мансийском автономном округе - Югре на 2014 - 2020 годы"</t>
  </si>
  <si>
    <t>Субсидии  из бюджета автономного округа на софинансирование мероприятий подпрограммы "Обеспечение жильём молодых семей" федеральной целевой программы "Жилище"на 2015- 2020" годы в рамках подпрограммы "Обеспечение мерами государственной поддержки по улучшению жилищных условий отдельных категорий граждан" государственной программы "Обеспечение доступным и комфортным жильём жителей Ханты-Мансийского автономного округа - Югры в 2014 - 2020 годах"</t>
  </si>
  <si>
    <t xml:space="preserve">Субсидии на реализацию мероприятий государственной поддержки малого и среднего предпринимательства за счет средств бюджета автономного округа </t>
  </si>
  <si>
    <t xml:space="preserve">Иные межбюджетные трансферты на финансирование наказов избирателей депутатам Думы ХМАО – Югры из бюджета автономного округа </t>
  </si>
  <si>
    <t>Иные межбюджетные трансферты на организацию и проведение ЕГЭ (единого государственного экзамена) за счет средств бюджета автономного округа</t>
  </si>
  <si>
    <t>Субсидии  из федерального бюджета подпрограммы "Обеспечение жильём молодых семей" федеральной целевой программы "Жилище" на 2015- 2020 годы"</t>
  </si>
  <si>
    <t xml:space="preserve">Субсидии на развитие материально технической базы муниципальных учреждений спорта в рамках реализации подпрограммы "Развитие массовой физической культуры и спорта" государственной программы "Развитие физической культуры и спорта в Ханты-Мансийском автономном округе - Югре" на 2016-2020 годы"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</si>
</sst>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164" fontId="21" fillId="0" borderId="0" applyFont="0" applyFill="0" applyBorder="0" applyAlignment="0" applyProtection="0"/>
  </cellStyleXfs>
  <cellXfs count="62">
    <xf numFmtId="0" fontId="0" fillId="0" borderId="0" xfId="0"/>
    <xf numFmtId="2" fontId="20" fillId="0" borderId="14" xfId="3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3" fontId="23" fillId="0" borderId="10" xfId="37" applyNumberFormat="1" applyFont="1" applyFill="1" applyBorder="1" applyAlignment="1">
      <alignment horizontal="center" vertical="distributed" wrapText="1"/>
    </xf>
    <xf numFmtId="0" fontId="23" fillId="0" borderId="0" xfId="0" applyFont="1" applyFill="1"/>
    <xf numFmtId="4" fontId="23" fillId="0" borderId="10" xfId="37" applyNumberFormat="1" applyFont="1" applyFill="1" applyBorder="1" applyAlignment="1">
      <alignment horizontal="center" vertical="center"/>
    </xf>
    <xf numFmtId="4" fontId="23" fillId="0" borderId="10" xfId="0" applyNumberFormat="1" applyFont="1" applyFill="1" applyBorder="1" applyAlignment="1">
      <alignment horizontal="center" vertical="center"/>
    </xf>
    <xf numFmtId="0" fontId="23" fillId="0" borderId="10" xfId="0" applyNumberFormat="1" applyFont="1" applyFill="1" applyBorder="1" applyAlignment="1">
      <alignment vertical="top" wrapText="1"/>
    </xf>
    <xf numFmtId="0" fontId="23" fillId="0" borderId="10" xfId="44" applyNumberFormat="1" applyFont="1" applyFill="1" applyBorder="1" applyAlignment="1">
      <alignment vertical="top" wrapText="1"/>
    </xf>
    <xf numFmtId="3" fontId="22" fillId="0" borderId="10" xfId="37" applyNumberFormat="1" applyFont="1" applyFill="1" applyBorder="1" applyAlignment="1">
      <alignment vertical="distributed" wrapText="1"/>
    </xf>
    <xf numFmtId="4" fontId="22" fillId="0" borderId="10" xfId="37" applyNumberFormat="1" applyFont="1" applyFill="1" applyBorder="1" applyAlignment="1">
      <alignment horizontal="center" vertical="center"/>
    </xf>
    <xf numFmtId="4" fontId="22" fillId="0" borderId="10" xfId="0" applyNumberFormat="1" applyFont="1" applyFill="1" applyBorder="1" applyAlignment="1">
      <alignment horizontal="center" vertical="center"/>
    </xf>
    <xf numFmtId="0" fontId="22" fillId="0" borderId="0" xfId="0" applyFont="1" applyFill="1"/>
    <xf numFmtId="3" fontId="23" fillId="0" borderId="10" xfId="37" applyNumberFormat="1" applyFont="1" applyFill="1" applyBorder="1" applyAlignment="1">
      <alignment vertical="center" wrapText="1"/>
    </xf>
    <xf numFmtId="0" fontId="23" fillId="0" borderId="0" xfId="0" applyFont="1" applyFill="1" applyAlignment="1">
      <alignment vertical="center"/>
    </xf>
    <xf numFmtId="3" fontId="23" fillId="0" borderId="10" xfId="37" applyNumberFormat="1" applyFont="1" applyFill="1" applyBorder="1" applyAlignment="1">
      <alignment horizontal="left" vertical="center" wrapText="1"/>
    </xf>
    <xf numFmtId="3" fontId="23" fillId="0" borderId="10" xfId="37" applyNumberFormat="1" applyFont="1" applyFill="1" applyBorder="1" applyAlignment="1">
      <alignment vertical="top" wrapText="1"/>
    </xf>
    <xf numFmtId="4" fontId="22" fillId="0" borderId="10" xfId="37" applyNumberFormat="1" applyFont="1" applyFill="1" applyBorder="1" applyAlignment="1">
      <alignment horizontal="center" vertical="center" wrapText="1"/>
    </xf>
    <xf numFmtId="3" fontId="22" fillId="0" borderId="10" xfId="37" applyNumberFormat="1" applyFont="1" applyFill="1" applyBorder="1" applyAlignment="1">
      <alignment vertical="top" wrapText="1"/>
    </xf>
    <xf numFmtId="4" fontId="23" fillId="0" borderId="10" xfId="37" applyNumberFormat="1" applyFont="1" applyFill="1" applyBorder="1" applyAlignment="1">
      <alignment horizontal="center" vertical="center" wrapText="1"/>
    </xf>
    <xf numFmtId="3" fontId="22" fillId="0" borderId="10" xfId="0" applyNumberFormat="1" applyFont="1" applyFill="1" applyBorder="1" applyAlignment="1">
      <alignment vertical="distributed" wrapText="1"/>
    </xf>
    <xf numFmtId="4" fontId="22" fillId="24" borderId="1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4" fontId="23" fillId="24" borderId="10" xfId="0" applyNumberFormat="1" applyFont="1" applyFill="1" applyBorder="1" applyAlignment="1">
      <alignment horizontal="center" vertical="center"/>
    </xf>
    <xf numFmtId="3" fontId="20" fillId="0" borderId="10" xfId="0" applyNumberFormat="1" applyFont="1" applyFill="1" applyBorder="1" applyAlignment="1">
      <alignment horizontal="center" vertical="center"/>
    </xf>
    <xf numFmtId="4" fontId="23" fillId="24" borderId="10" xfId="37" applyNumberFormat="1" applyFont="1" applyFill="1" applyBorder="1" applyAlignment="1">
      <alignment horizontal="center" vertical="center" wrapText="1"/>
    </xf>
    <xf numFmtId="4" fontId="23" fillId="24" borderId="10" xfId="37" applyNumberFormat="1" applyFont="1" applyFill="1" applyBorder="1" applyAlignment="1">
      <alignment horizontal="center" vertical="center"/>
    </xf>
    <xf numFmtId="0" fontId="23" fillId="24" borderId="10" xfId="44" applyNumberFormat="1" applyFont="1" applyFill="1" applyBorder="1" applyAlignment="1">
      <alignment vertical="top" wrapText="1"/>
    </xf>
    <xf numFmtId="0" fontId="23" fillId="24" borderId="0" xfId="0" applyFont="1" applyFill="1"/>
    <xf numFmtId="3" fontId="23" fillId="0" borderId="10" xfId="37" applyNumberFormat="1" applyFont="1" applyFill="1" applyBorder="1" applyAlignment="1">
      <alignment horizontal="center" vertical="center" wrapText="1"/>
    </xf>
    <xf numFmtId="4" fontId="20" fillId="0" borderId="14" xfId="37" applyNumberFormat="1" applyFont="1" applyFill="1" applyBorder="1" applyAlignment="1">
      <alignment horizontal="center" vertical="center" wrapText="1"/>
    </xf>
    <xf numFmtId="4" fontId="20" fillId="0" borderId="14" xfId="0" applyNumberFormat="1" applyFont="1" applyFill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center" vertical="center" wrapText="1"/>
    </xf>
    <xf numFmtId="4" fontId="23" fillId="0" borderId="10" xfId="44" applyNumberFormat="1" applyFont="1" applyFill="1" applyBorder="1" applyAlignment="1">
      <alignment horizontal="center" vertical="center" wrapText="1"/>
    </xf>
    <xf numFmtId="4" fontId="23" fillId="24" borderId="10" xfId="44" applyNumberFormat="1" applyFont="1" applyFill="1" applyBorder="1" applyAlignment="1">
      <alignment horizontal="center" vertical="center" wrapText="1"/>
    </xf>
    <xf numFmtId="3" fontId="23" fillId="0" borderId="10" xfId="37" applyNumberFormat="1" applyFont="1" applyFill="1" applyBorder="1" applyAlignment="1">
      <alignment horizontal="center" vertical="center"/>
    </xf>
    <xf numFmtId="3" fontId="23" fillId="0" borderId="0" xfId="0" applyNumberFormat="1" applyFont="1" applyFill="1" applyAlignment="1">
      <alignment horizontal="center" vertical="center"/>
    </xf>
    <xf numFmtId="0" fontId="23" fillId="24" borderId="10" xfId="0" applyNumberFormat="1" applyFont="1" applyFill="1" applyBorder="1" applyAlignment="1">
      <alignment horizontal="left" vertical="center" wrapText="1"/>
    </xf>
    <xf numFmtId="4" fontId="23" fillId="24" borderId="10" xfId="0" applyNumberFormat="1" applyFont="1" applyFill="1" applyBorder="1" applyAlignment="1">
      <alignment horizontal="center" vertical="center" wrapText="1"/>
    </xf>
    <xf numFmtId="0" fontId="23" fillId="24" borderId="0" xfId="0" applyFont="1" applyFill="1" applyAlignment="1">
      <alignment horizontal="center" vertical="center"/>
    </xf>
    <xf numFmtId="49" fontId="23" fillId="24" borderId="10" xfId="0" applyNumberFormat="1" applyFont="1" applyFill="1" applyBorder="1" applyAlignment="1">
      <alignment vertical="top" wrapText="1"/>
    </xf>
    <xf numFmtId="0" fontId="23" fillId="24" borderId="10" xfId="0" applyNumberFormat="1" applyFont="1" applyFill="1" applyBorder="1" applyAlignment="1">
      <alignment vertical="top" wrapText="1"/>
    </xf>
    <xf numFmtId="49" fontId="23" fillId="24" borderId="10" xfId="37" applyNumberFormat="1" applyFont="1" applyFill="1" applyBorder="1" applyAlignment="1">
      <alignment vertical="top" wrapText="1"/>
    </xf>
    <xf numFmtId="0" fontId="23" fillId="24" borderId="10" xfId="0" applyNumberFormat="1" applyFont="1" applyFill="1" applyBorder="1" applyAlignment="1">
      <alignment vertical="center" wrapText="1"/>
    </xf>
    <xf numFmtId="0" fontId="23" fillId="24" borderId="10" xfId="37" applyNumberFormat="1" applyFont="1" applyFill="1" applyBorder="1" applyAlignment="1">
      <alignment vertical="top" wrapText="1"/>
    </xf>
    <xf numFmtId="3" fontId="23" fillId="24" borderId="10" xfId="37" applyNumberFormat="1" applyFont="1" applyFill="1" applyBorder="1" applyAlignment="1">
      <alignment vertical="center" wrapText="1"/>
    </xf>
    <xf numFmtId="4" fontId="23" fillId="24" borderId="10" xfId="45" applyNumberFormat="1" applyFont="1" applyFill="1" applyBorder="1" applyAlignment="1">
      <alignment horizontal="center" vertical="center"/>
    </xf>
    <xf numFmtId="3" fontId="23" fillId="24" borderId="10" xfId="37" applyNumberFormat="1" applyFont="1" applyFill="1" applyBorder="1" applyAlignment="1">
      <alignment vertical="top" wrapText="1"/>
    </xf>
    <xf numFmtId="0" fontId="23" fillId="24" borderId="0" xfId="0" applyFont="1" applyFill="1" applyAlignment="1">
      <alignment vertical="center"/>
    </xf>
    <xf numFmtId="0" fontId="0" fillId="0" borderId="0" xfId="0" applyFill="1"/>
    <xf numFmtId="4" fontId="0" fillId="0" borderId="0" xfId="0" applyNumberFormat="1" applyFill="1" applyAlignment="1">
      <alignment horizontal="center" vertical="center"/>
    </xf>
    <xf numFmtId="4" fontId="23" fillId="25" borderId="10" xfId="0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3" fontId="22" fillId="0" borderId="11" xfId="37" applyNumberFormat="1" applyFont="1" applyFill="1" applyBorder="1" applyAlignment="1">
      <alignment horizontal="center" vertical="center" wrapText="1"/>
    </xf>
    <xf numFmtId="3" fontId="22" fillId="0" borderId="12" xfId="37" applyNumberFormat="1" applyFont="1" applyFill="1" applyBorder="1" applyAlignment="1">
      <alignment horizontal="center" vertical="center" wrapText="1"/>
    </xf>
    <xf numFmtId="3" fontId="22" fillId="0" borderId="13" xfId="37" applyNumberFormat="1" applyFont="1" applyFill="1" applyBorder="1" applyAlignment="1">
      <alignment horizontal="center" vertical="center" wrapText="1"/>
    </xf>
    <xf numFmtId="3" fontId="22" fillId="0" borderId="11" xfId="37" applyNumberFormat="1" applyFont="1" applyFill="1" applyBorder="1" applyAlignment="1">
      <alignment horizontal="center"/>
    </xf>
    <xf numFmtId="3" fontId="22" fillId="0" borderId="12" xfId="37" applyNumberFormat="1" applyFont="1" applyFill="1" applyBorder="1" applyAlignment="1">
      <alignment horizontal="center"/>
    </xf>
    <xf numFmtId="3" fontId="22" fillId="0" borderId="13" xfId="37" applyNumberFormat="1" applyFont="1" applyFill="1" applyBorder="1" applyAlignment="1">
      <alignment horizontal="center"/>
    </xf>
    <xf numFmtId="3" fontId="22" fillId="0" borderId="11" xfId="37" applyNumberFormat="1" applyFont="1" applyFill="1" applyBorder="1" applyAlignment="1">
      <alignment horizontal="center" vertical="justify" wrapText="1"/>
    </xf>
    <xf numFmtId="3" fontId="22" fillId="0" borderId="12" xfId="37" applyNumberFormat="1" applyFont="1" applyFill="1" applyBorder="1" applyAlignment="1">
      <alignment horizontal="center" vertical="justify" wrapText="1"/>
    </xf>
    <xf numFmtId="3" fontId="22" fillId="0" borderId="13" xfId="37" applyNumberFormat="1" applyFont="1" applyFill="1" applyBorder="1" applyAlignment="1">
      <alignment horizontal="center" vertical="justify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44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45" builtinId="3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53436AC90E950A2E932A75C8C68332DE14FC1CB5BA391DD66AFFC38DD7E7DF9C75223A361CE59B90D3B90Fd4W3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M62"/>
  <sheetViews>
    <sheetView tabSelected="1" topLeftCell="B1" zoomScale="80" zoomScaleNormal="80" workbookViewId="0">
      <pane ySplit="1" topLeftCell="A42" activePane="bottomLeft" state="frozen"/>
      <selection pane="bottomLeft" activeCell="F52" sqref="F52"/>
    </sheetView>
  </sheetViews>
  <sheetFormatPr defaultRowHeight="15" x14ac:dyDescent="0.25"/>
  <cols>
    <col min="1" max="1" width="75.85546875" style="49" bestFit="1" customWidth="1"/>
    <col min="2" max="2" width="18.42578125" style="50" customWidth="1"/>
    <col min="3" max="3" width="16.28515625" style="50" customWidth="1"/>
    <col min="4" max="4" width="19.42578125" style="50" customWidth="1"/>
    <col min="5" max="5" width="23" style="50" customWidth="1"/>
    <col min="6" max="6" width="18" style="50" customWidth="1"/>
    <col min="7" max="7" width="18.85546875" style="50" customWidth="1"/>
    <col min="8" max="8" width="19.28515625" style="50" customWidth="1"/>
    <col min="9" max="10" width="18.5703125" style="50" customWidth="1"/>
    <col min="11" max="11" width="17.140625" style="50" customWidth="1"/>
    <col min="12" max="12" width="16.42578125" style="50" customWidth="1"/>
    <col min="13" max="13" width="25.140625" style="50" customWidth="1"/>
    <col min="14" max="16384" width="9.140625" style="49"/>
  </cols>
  <sheetData>
    <row r="2" spans="1:13" x14ac:dyDescent="0.25">
      <c r="A2" s="52" t="s">
        <v>63</v>
      </c>
      <c r="B2" s="52"/>
      <c r="C2" s="52"/>
      <c r="D2" s="52"/>
      <c r="E2" s="52"/>
      <c r="F2" s="52"/>
      <c r="G2" s="52"/>
      <c r="H2" s="52"/>
    </row>
    <row r="3" spans="1:13" x14ac:dyDescent="0.25">
      <c r="M3" s="50" t="s">
        <v>19</v>
      </c>
    </row>
    <row r="4" spans="1:13" s="2" customFormat="1" ht="64.5" customHeight="1" x14ac:dyDescent="0.25">
      <c r="A4" s="1" t="s">
        <v>0</v>
      </c>
      <c r="B4" s="30" t="s">
        <v>58</v>
      </c>
      <c r="C4" s="30" t="s">
        <v>9</v>
      </c>
      <c r="D4" s="30" t="s">
        <v>10</v>
      </c>
      <c r="E4" s="30" t="s">
        <v>11</v>
      </c>
      <c r="F4" s="31" t="s">
        <v>15</v>
      </c>
      <c r="G4" s="22" t="s">
        <v>12</v>
      </c>
      <c r="H4" s="22" t="s">
        <v>16</v>
      </c>
      <c r="I4" s="22" t="s">
        <v>13</v>
      </c>
      <c r="J4" s="22" t="s">
        <v>17</v>
      </c>
      <c r="K4" s="22" t="s">
        <v>14</v>
      </c>
      <c r="L4" s="22" t="s">
        <v>18</v>
      </c>
      <c r="M4" s="22" t="s">
        <v>62</v>
      </c>
    </row>
    <row r="5" spans="1:13" s="36" customFormat="1" ht="15.75" x14ac:dyDescent="0.25">
      <c r="A5" s="3">
        <v>1</v>
      </c>
      <c r="B5" s="29">
        <v>2</v>
      </c>
      <c r="C5" s="29">
        <v>3</v>
      </c>
      <c r="D5" s="29">
        <v>4</v>
      </c>
      <c r="E5" s="29">
        <v>5</v>
      </c>
      <c r="F5" s="35">
        <v>6</v>
      </c>
      <c r="G5" s="24">
        <v>7</v>
      </c>
      <c r="H5" s="24">
        <v>8</v>
      </c>
      <c r="I5" s="24">
        <v>9</v>
      </c>
      <c r="J5" s="24">
        <v>10</v>
      </c>
      <c r="K5" s="24">
        <v>11</v>
      </c>
      <c r="L5" s="24">
        <v>12</v>
      </c>
      <c r="M5" s="24">
        <v>13</v>
      </c>
    </row>
    <row r="6" spans="1:13" s="4" customFormat="1" ht="15.75" hidden="1" x14ac:dyDescent="0.25">
      <c r="A6" s="53" t="s">
        <v>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5"/>
    </row>
    <row r="7" spans="1:13" s="39" customFormat="1" ht="147.75" hidden="1" customHeight="1" x14ac:dyDescent="0.25">
      <c r="A7" s="37" t="s">
        <v>22</v>
      </c>
      <c r="B7" s="38"/>
      <c r="C7" s="38"/>
      <c r="D7" s="38"/>
      <c r="E7" s="38"/>
      <c r="F7" s="26">
        <v>13732700</v>
      </c>
      <c r="G7" s="23">
        <v>13732700</v>
      </c>
      <c r="H7" s="23">
        <f>G7-F7</f>
        <v>0</v>
      </c>
      <c r="I7" s="23">
        <v>0</v>
      </c>
      <c r="J7" s="23">
        <f>G7-I7</f>
        <v>13732700</v>
      </c>
      <c r="K7" s="23">
        <v>0</v>
      </c>
      <c r="L7" s="23">
        <f>I7+E7-K7</f>
        <v>0</v>
      </c>
      <c r="M7" s="23">
        <f>B7+C7-D7+E7+I7-K7</f>
        <v>0</v>
      </c>
    </row>
    <row r="8" spans="1:13" s="4" customFormat="1" ht="47.25" x14ac:dyDescent="0.25">
      <c r="A8" s="7" t="s">
        <v>23</v>
      </c>
      <c r="B8" s="32">
        <v>10804066.85</v>
      </c>
      <c r="C8" s="32"/>
      <c r="D8" s="32">
        <v>10804066.85</v>
      </c>
      <c r="E8" s="32"/>
      <c r="F8" s="5">
        <v>42635200</v>
      </c>
      <c r="G8" s="6">
        <v>53439300</v>
      </c>
      <c r="H8" s="6">
        <f t="shared" ref="H8:H27" si="0">G8-F8</f>
        <v>10804100</v>
      </c>
      <c r="I8" s="6">
        <v>0</v>
      </c>
      <c r="J8" s="6">
        <f t="shared" ref="J8:J28" si="1">G8-I8</f>
        <v>53439300</v>
      </c>
      <c r="K8" s="6">
        <v>0</v>
      </c>
      <c r="L8" s="6">
        <f t="shared" ref="L8:L27" si="2">I8+E8-K8</f>
        <v>0</v>
      </c>
      <c r="M8" s="6">
        <f t="shared" ref="M8:M28" si="3">B8+C8-D8+E8+I8-K8</f>
        <v>0</v>
      </c>
    </row>
    <row r="9" spans="1:13" s="28" customFormat="1" ht="63" hidden="1" x14ac:dyDescent="0.25">
      <c r="A9" s="41" t="s">
        <v>24</v>
      </c>
      <c r="B9" s="38"/>
      <c r="C9" s="38"/>
      <c r="D9" s="38"/>
      <c r="E9" s="38"/>
      <c r="F9" s="26">
        <v>29664500</v>
      </c>
      <c r="G9" s="23">
        <v>29664500</v>
      </c>
      <c r="H9" s="23">
        <f t="shared" si="0"/>
        <v>0</v>
      </c>
      <c r="I9" s="51">
        <v>5591000</v>
      </c>
      <c r="J9" s="23">
        <f t="shared" si="1"/>
        <v>24073500</v>
      </c>
      <c r="K9" s="51">
        <v>5584687.4800000004</v>
      </c>
      <c r="L9" s="23">
        <f t="shared" si="2"/>
        <v>6312.519999999553</v>
      </c>
      <c r="M9" s="23">
        <f t="shared" si="3"/>
        <v>6312.519999999553</v>
      </c>
    </row>
    <row r="10" spans="1:13" s="28" customFormat="1" ht="78.75" hidden="1" x14ac:dyDescent="0.25">
      <c r="A10" s="41" t="s">
        <v>20</v>
      </c>
      <c r="B10" s="38"/>
      <c r="C10" s="38"/>
      <c r="D10" s="38"/>
      <c r="E10" s="38"/>
      <c r="F10" s="26">
        <v>72963000</v>
      </c>
      <c r="G10" s="23">
        <v>72963000</v>
      </c>
      <c r="H10" s="23">
        <f t="shared" si="0"/>
        <v>0</v>
      </c>
      <c r="I10" s="51">
        <v>14404000</v>
      </c>
      <c r="J10" s="23">
        <f t="shared" si="1"/>
        <v>58559000</v>
      </c>
      <c r="K10" s="51">
        <v>14177974.4</v>
      </c>
      <c r="L10" s="23">
        <f t="shared" si="2"/>
        <v>226025.59999999963</v>
      </c>
      <c r="M10" s="23">
        <f t="shared" si="3"/>
        <v>226025.59999999963</v>
      </c>
    </row>
    <row r="11" spans="1:13" s="28" customFormat="1" ht="36.75" hidden="1" customHeight="1" x14ac:dyDescent="0.25">
      <c r="A11" s="42" t="s">
        <v>2</v>
      </c>
      <c r="B11" s="25"/>
      <c r="C11" s="25"/>
      <c r="D11" s="25"/>
      <c r="E11" s="25"/>
      <c r="F11" s="26">
        <v>9576600</v>
      </c>
      <c r="G11" s="26">
        <v>9576600</v>
      </c>
      <c r="H11" s="23">
        <f t="shared" si="0"/>
        <v>0</v>
      </c>
      <c r="I11" s="51">
        <v>2226000</v>
      </c>
      <c r="J11" s="23">
        <f t="shared" si="1"/>
        <v>7350600</v>
      </c>
      <c r="K11" s="51">
        <v>2128030.8199999998</v>
      </c>
      <c r="L11" s="23">
        <f t="shared" si="2"/>
        <v>97969.180000000168</v>
      </c>
      <c r="M11" s="23">
        <f t="shared" si="3"/>
        <v>97969.180000000168</v>
      </c>
    </row>
    <row r="12" spans="1:13" s="28" customFormat="1" ht="55.5" hidden="1" customHeight="1" x14ac:dyDescent="0.25">
      <c r="A12" s="41" t="s">
        <v>25</v>
      </c>
      <c r="B12" s="38"/>
      <c r="C12" s="38"/>
      <c r="D12" s="38"/>
      <c r="E12" s="38"/>
      <c r="F12" s="26">
        <v>5000</v>
      </c>
      <c r="G12" s="23">
        <v>5000</v>
      </c>
      <c r="H12" s="23">
        <f t="shared" si="0"/>
        <v>0</v>
      </c>
      <c r="I12" s="23"/>
      <c r="J12" s="23">
        <f t="shared" si="1"/>
        <v>5000</v>
      </c>
      <c r="K12" s="23"/>
      <c r="L12" s="23">
        <f t="shared" si="2"/>
        <v>0</v>
      </c>
      <c r="M12" s="23">
        <f t="shared" si="3"/>
        <v>0</v>
      </c>
    </row>
    <row r="13" spans="1:13" s="28" customFormat="1" ht="31.5" hidden="1" x14ac:dyDescent="0.25">
      <c r="A13" s="41" t="s">
        <v>26</v>
      </c>
      <c r="B13" s="38"/>
      <c r="C13" s="38"/>
      <c r="D13" s="38"/>
      <c r="E13" s="38"/>
      <c r="F13" s="26">
        <v>1700000</v>
      </c>
      <c r="G13" s="23">
        <v>1700000</v>
      </c>
      <c r="H13" s="23">
        <f t="shared" si="0"/>
        <v>0</v>
      </c>
      <c r="I13" s="23">
        <v>0</v>
      </c>
      <c r="J13" s="23">
        <f t="shared" si="1"/>
        <v>1700000</v>
      </c>
      <c r="K13" s="23"/>
      <c r="L13" s="23">
        <f t="shared" si="2"/>
        <v>0</v>
      </c>
      <c r="M13" s="23">
        <f t="shared" si="3"/>
        <v>0</v>
      </c>
    </row>
    <row r="14" spans="1:13" s="28" customFormat="1" ht="51.75" hidden="1" customHeight="1" x14ac:dyDescent="0.25">
      <c r="A14" s="43" t="s">
        <v>27</v>
      </c>
      <c r="B14" s="38"/>
      <c r="C14" s="38"/>
      <c r="D14" s="38"/>
      <c r="E14" s="38"/>
      <c r="F14" s="26">
        <v>25162000</v>
      </c>
      <c r="G14" s="23">
        <v>25162000</v>
      </c>
      <c r="H14" s="23">
        <f t="shared" si="0"/>
        <v>0</v>
      </c>
      <c r="I14" s="51">
        <v>4685247</v>
      </c>
      <c r="J14" s="23">
        <f t="shared" si="1"/>
        <v>20476753</v>
      </c>
      <c r="K14" s="51">
        <v>4597226.88</v>
      </c>
      <c r="L14" s="23">
        <f t="shared" si="2"/>
        <v>88020.120000000112</v>
      </c>
      <c r="M14" s="23">
        <f t="shared" si="3"/>
        <v>88020.120000000112</v>
      </c>
    </row>
    <row r="15" spans="1:13" s="28" customFormat="1" ht="96.75" hidden="1" customHeight="1" x14ac:dyDescent="0.25">
      <c r="A15" s="41" t="s">
        <v>28</v>
      </c>
      <c r="B15" s="38"/>
      <c r="C15" s="38"/>
      <c r="D15" s="38"/>
      <c r="E15" s="38"/>
      <c r="F15" s="26">
        <v>641000</v>
      </c>
      <c r="G15" s="23">
        <v>641000</v>
      </c>
      <c r="H15" s="23">
        <f t="shared" si="0"/>
        <v>0</v>
      </c>
      <c r="I15" s="51">
        <v>165800</v>
      </c>
      <c r="J15" s="23">
        <f t="shared" si="1"/>
        <v>475200</v>
      </c>
      <c r="K15" s="51">
        <v>87482.559999999998</v>
      </c>
      <c r="L15" s="23">
        <f t="shared" si="2"/>
        <v>78317.440000000002</v>
      </c>
      <c r="M15" s="23">
        <f t="shared" si="3"/>
        <v>78317.440000000002</v>
      </c>
    </row>
    <row r="16" spans="1:13" s="28" customFormat="1" ht="23.25" hidden="1" customHeight="1" x14ac:dyDescent="0.25">
      <c r="A16" s="40" t="s">
        <v>29</v>
      </c>
      <c r="B16" s="38"/>
      <c r="C16" s="38">
        <v>26140.3</v>
      </c>
      <c r="D16" s="38">
        <v>26140.3</v>
      </c>
      <c r="E16" s="38"/>
      <c r="F16" s="26">
        <v>32088300</v>
      </c>
      <c r="G16" s="26">
        <v>32088300</v>
      </c>
      <c r="H16" s="23">
        <f t="shared" si="0"/>
        <v>0</v>
      </c>
      <c r="I16" s="51">
        <v>10321000</v>
      </c>
      <c r="J16" s="23">
        <f t="shared" si="1"/>
        <v>21767300</v>
      </c>
      <c r="K16" s="51">
        <v>8691858.8300000001</v>
      </c>
      <c r="L16" s="23">
        <f t="shared" si="2"/>
        <v>1629141.17</v>
      </c>
      <c r="M16" s="23">
        <f t="shared" si="3"/>
        <v>1629141.17</v>
      </c>
    </row>
    <row r="17" spans="1:13" s="28" customFormat="1" ht="50.25" hidden="1" customHeight="1" x14ac:dyDescent="0.25">
      <c r="A17" s="41" t="s">
        <v>30</v>
      </c>
      <c r="B17" s="38"/>
      <c r="C17" s="38"/>
      <c r="D17" s="38"/>
      <c r="E17" s="38"/>
      <c r="F17" s="26">
        <v>93157000</v>
      </c>
      <c r="G17" s="26">
        <v>93157000</v>
      </c>
      <c r="H17" s="23">
        <f t="shared" si="0"/>
        <v>0</v>
      </c>
      <c r="I17" s="51">
        <v>21028000</v>
      </c>
      <c r="J17" s="23">
        <f t="shared" si="1"/>
        <v>72129000</v>
      </c>
      <c r="K17" s="51">
        <v>17438632.57</v>
      </c>
      <c r="L17" s="23">
        <f t="shared" si="2"/>
        <v>3589367.4299999997</v>
      </c>
      <c r="M17" s="23">
        <f t="shared" si="3"/>
        <v>3589367.4299999997</v>
      </c>
    </row>
    <row r="18" spans="1:13" s="28" customFormat="1" ht="110.25" hidden="1" x14ac:dyDescent="0.25">
      <c r="A18" s="44" t="s">
        <v>31</v>
      </c>
      <c r="B18" s="25"/>
      <c r="C18" s="25"/>
      <c r="D18" s="25"/>
      <c r="E18" s="25"/>
      <c r="F18" s="23">
        <v>4413500</v>
      </c>
      <c r="G18" s="23">
        <v>4413500</v>
      </c>
      <c r="H18" s="23">
        <f t="shared" si="0"/>
        <v>0</v>
      </c>
      <c r="I18" s="51">
        <v>1465000</v>
      </c>
      <c r="J18" s="23">
        <f t="shared" si="1"/>
        <v>2948500</v>
      </c>
      <c r="K18" s="51">
        <v>1464899.07</v>
      </c>
      <c r="L18" s="23">
        <f t="shared" si="2"/>
        <v>100.92999999993481</v>
      </c>
      <c r="M18" s="23">
        <f t="shared" si="3"/>
        <v>100.92999999993481</v>
      </c>
    </row>
    <row r="19" spans="1:13" s="28" customFormat="1" ht="63" hidden="1" x14ac:dyDescent="0.25">
      <c r="A19" s="27" t="s">
        <v>32</v>
      </c>
      <c r="B19" s="34"/>
      <c r="C19" s="34"/>
      <c r="D19" s="34"/>
      <c r="E19" s="34"/>
      <c r="F19" s="26">
        <v>488100</v>
      </c>
      <c r="G19" s="23">
        <v>488100</v>
      </c>
      <c r="H19" s="23">
        <f t="shared" si="0"/>
        <v>0</v>
      </c>
      <c r="I19" s="51">
        <v>236000</v>
      </c>
      <c r="J19" s="23">
        <f t="shared" si="1"/>
        <v>252100</v>
      </c>
      <c r="K19" s="51">
        <v>209719</v>
      </c>
      <c r="L19" s="23">
        <f t="shared" si="2"/>
        <v>26281</v>
      </c>
      <c r="M19" s="23">
        <f t="shared" si="3"/>
        <v>26281</v>
      </c>
    </row>
    <row r="20" spans="1:13" s="28" customFormat="1" ht="47.25" hidden="1" x14ac:dyDescent="0.25">
      <c r="A20" s="41" t="s">
        <v>33</v>
      </c>
      <c r="B20" s="38"/>
      <c r="C20" s="38"/>
      <c r="D20" s="38"/>
      <c r="E20" s="38"/>
      <c r="F20" s="26">
        <v>391000</v>
      </c>
      <c r="G20" s="23">
        <v>391000</v>
      </c>
      <c r="H20" s="23">
        <f t="shared" si="0"/>
        <v>0</v>
      </c>
      <c r="I20" s="23"/>
      <c r="J20" s="23">
        <f t="shared" si="1"/>
        <v>391000</v>
      </c>
      <c r="K20" s="23"/>
      <c r="L20" s="23">
        <f t="shared" si="2"/>
        <v>0</v>
      </c>
      <c r="M20" s="23">
        <f t="shared" si="3"/>
        <v>0</v>
      </c>
    </row>
    <row r="21" spans="1:13" s="28" customFormat="1" ht="121.5" hidden="1" customHeight="1" x14ac:dyDescent="0.25">
      <c r="A21" s="27" t="s">
        <v>34</v>
      </c>
      <c r="B21" s="34"/>
      <c r="C21" s="34"/>
      <c r="D21" s="34"/>
      <c r="E21" s="34"/>
      <c r="F21" s="26">
        <v>32000</v>
      </c>
      <c r="G21" s="26">
        <v>32000</v>
      </c>
      <c r="H21" s="23">
        <f t="shared" si="0"/>
        <v>0</v>
      </c>
      <c r="I21" s="23">
        <v>0</v>
      </c>
      <c r="J21" s="23">
        <f t="shared" si="1"/>
        <v>32000</v>
      </c>
      <c r="K21" s="23"/>
      <c r="L21" s="23">
        <f t="shared" si="2"/>
        <v>0</v>
      </c>
      <c r="M21" s="23">
        <f t="shared" si="3"/>
        <v>0</v>
      </c>
    </row>
    <row r="22" spans="1:13" s="28" customFormat="1" ht="47.25" hidden="1" x14ac:dyDescent="0.25">
      <c r="A22" s="27" t="s">
        <v>35</v>
      </c>
      <c r="B22" s="34"/>
      <c r="C22" s="34"/>
      <c r="D22" s="34"/>
      <c r="E22" s="34"/>
      <c r="F22" s="26">
        <v>7563500</v>
      </c>
      <c r="G22" s="23">
        <v>7563500</v>
      </c>
      <c r="H22" s="23">
        <f t="shared" si="0"/>
        <v>0</v>
      </c>
      <c r="I22" s="23">
        <v>0</v>
      </c>
      <c r="J22" s="23">
        <f t="shared" si="1"/>
        <v>7563500</v>
      </c>
      <c r="K22" s="23"/>
      <c r="L22" s="23">
        <f t="shared" si="2"/>
        <v>0</v>
      </c>
      <c r="M22" s="23">
        <f t="shared" si="3"/>
        <v>0</v>
      </c>
    </row>
    <row r="23" spans="1:13" s="28" customFormat="1" ht="63" hidden="1" x14ac:dyDescent="0.25">
      <c r="A23" s="27" t="s">
        <v>36</v>
      </c>
      <c r="B23" s="34"/>
      <c r="C23" s="34"/>
      <c r="D23" s="34"/>
      <c r="E23" s="34"/>
      <c r="F23" s="26">
        <v>2274869800</v>
      </c>
      <c r="G23" s="23">
        <f>2220691000+54178800</f>
        <v>2274869800</v>
      </c>
      <c r="H23" s="23">
        <f t="shared" si="0"/>
        <v>0</v>
      </c>
      <c r="I23" s="51">
        <f>419295000+12835000</f>
        <v>432130000</v>
      </c>
      <c r="J23" s="23">
        <f t="shared" si="1"/>
        <v>1842739800</v>
      </c>
      <c r="K23" s="51">
        <v>431478597.31999999</v>
      </c>
      <c r="L23" s="23">
        <f t="shared" si="2"/>
        <v>651402.68000000715</v>
      </c>
      <c r="M23" s="23">
        <f t="shared" si="3"/>
        <v>651402.68000000715</v>
      </c>
    </row>
    <row r="24" spans="1:13" s="28" customFormat="1" ht="31.5" hidden="1" x14ac:dyDescent="0.25">
      <c r="A24" s="27" t="s">
        <v>37</v>
      </c>
      <c r="B24" s="34"/>
      <c r="C24" s="34"/>
      <c r="D24" s="34"/>
      <c r="E24" s="34"/>
      <c r="F24" s="26">
        <v>19913200</v>
      </c>
      <c r="G24" s="23">
        <v>19913200</v>
      </c>
      <c r="H24" s="23">
        <f t="shared" si="0"/>
        <v>0</v>
      </c>
      <c r="I24" s="51">
        <v>3500000</v>
      </c>
      <c r="J24" s="23">
        <f t="shared" si="1"/>
        <v>16413200</v>
      </c>
      <c r="K24" s="51">
        <v>374870.16</v>
      </c>
      <c r="L24" s="23">
        <f t="shared" si="2"/>
        <v>3125129.84</v>
      </c>
      <c r="M24" s="23">
        <f t="shared" si="3"/>
        <v>3125129.84</v>
      </c>
    </row>
    <row r="25" spans="1:13" s="4" customFormat="1" ht="31.5" x14ac:dyDescent="0.25">
      <c r="A25" s="8" t="s">
        <v>38</v>
      </c>
      <c r="B25" s="33">
        <v>1455.79</v>
      </c>
      <c r="C25" s="33"/>
      <c r="D25" s="33">
        <v>1455.79</v>
      </c>
      <c r="E25" s="33"/>
      <c r="F25" s="5">
        <v>3701700</v>
      </c>
      <c r="G25" s="5">
        <v>3701700</v>
      </c>
      <c r="H25" s="6">
        <f t="shared" si="0"/>
        <v>0</v>
      </c>
      <c r="I25" s="6">
        <v>890000</v>
      </c>
      <c r="J25" s="6">
        <f t="shared" si="1"/>
        <v>2811700</v>
      </c>
      <c r="K25" s="6">
        <v>786362.07</v>
      </c>
      <c r="L25" s="6">
        <f t="shared" si="2"/>
        <v>103637.93000000005</v>
      </c>
      <c r="M25" s="6">
        <f t="shared" si="3"/>
        <v>103637.93000000005</v>
      </c>
    </row>
    <row r="26" spans="1:13" s="28" customFormat="1" ht="94.5" hidden="1" x14ac:dyDescent="0.25">
      <c r="A26" s="27" t="s">
        <v>39</v>
      </c>
      <c r="B26" s="34"/>
      <c r="C26" s="34"/>
      <c r="D26" s="34"/>
      <c r="E26" s="34"/>
      <c r="F26" s="26">
        <v>834000</v>
      </c>
      <c r="G26" s="23">
        <v>834000</v>
      </c>
      <c r="H26" s="23">
        <f t="shared" si="0"/>
        <v>0</v>
      </c>
      <c r="I26" s="51">
        <v>834000</v>
      </c>
      <c r="J26" s="23">
        <f t="shared" si="1"/>
        <v>0</v>
      </c>
      <c r="K26" s="51">
        <v>815606.34</v>
      </c>
      <c r="L26" s="23">
        <f t="shared" si="2"/>
        <v>18393.660000000033</v>
      </c>
      <c r="M26" s="23">
        <f t="shared" si="3"/>
        <v>18393.660000000033</v>
      </c>
    </row>
    <row r="27" spans="1:13" s="28" customFormat="1" ht="47.25" hidden="1" x14ac:dyDescent="0.25">
      <c r="A27" s="27" t="s">
        <v>40</v>
      </c>
      <c r="B27" s="34"/>
      <c r="C27" s="34"/>
      <c r="D27" s="34"/>
      <c r="E27" s="34"/>
      <c r="F27" s="26">
        <v>65900</v>
      </c>
      <c r="G27" s="26">
        <v>65900</v>
      </c>
      <c r="H27" s="23">
        <f t="shared" si="0"/>
        <v>0</v>
      </c>
      <c r="I27" s="23"/>
      <c r="J27" s="23">
        <f t="shared" si="1"/>
        <v>65900</v>
      </c>
      <c r="K27" s="23"/>
      <c r="L27" s="23">
        <f t="shared" si="2"/>
        <v>0</v>
      </c>
      <c r="M27" s="23">
        <f t="shared" si="3"/>
        <v>0</v>
      </c>
    </row>
    <row r="28" spans="1:13" s="4" customFormat="1" ht="89.25" customHeight="1" x14ac:dyDescent="0.25">
      <c r="A28" s="8" t="s">
        <v>41</v>
      </c>
      <c r="B28" s="33">
        <v>23408.31</v>
      </c>
      <c r="C28" s="33"/>
      <c r="D28" s="33">
        <v>23408.31</v>
      </c>
      <c r="E28" s="33"/>
      <c r="F28" s="5">
        <v>15091900</v>
      </c>
      <c r="G28" s="5">
        <f>11492100+3599800</f>
        <v>15091900</v>
      </c>
      <c r="H28" s="6">
        <f>G28-F28</f>
        <v>0</v>
      </c>
      <c r="I28" s="6">
        <f>3990000+1106200</f>
        <v>5096200</v>
      </c>
      <c r="J28" s="6">
        <f t="shared" si="1"/>
        <v>9995700</v>
      </c>
      <c r="K28" s="6">
        <f>3990000+1062140.89</f>
        <v>5052140.8899999997</v>
      </c>
      <c r="L28" s="6">
        <f>I28+E28-K28</f>
        <v>44059.110000000335</v>
      </c>
      <c r="M28" s="6">
        <f t="shared" si="3"/>
        <v>44059.110000000335</v>
      </c>
    </row>
    <row r="29" spans="1:13" s="12" customFormat="1" ht="15.75" x14ac:dyDescent="0.25">
      <c r="A29" s="9" t="s">
        <v>3</v>
      </c>
      <c r="B29" s="10">
        <f>SUM(B7:B28)</f>
        <v>10828930.949999999</v>
      </c>
      <c r="C29" s="10">
        <f t="shared" ref="C29:E29" si="4">SUM(C7:C28)</f>
        <v>26140.3</v>
      </c>
      <c r="D29" s="10">
        <f t="shared" si="4"/>
        <v>10855071.25</v>
      </c>
      <c r="E29" s="10">
        <f t="shared" si="4"/>
        <v>0</v>
      </c>
      <c r="F29" s="10">
        <f>SUM(F7:F28)</f>
        <v>2648689900</v>
      </c>
      <c r="G29" s="10">
        <f t="shared" ref="G29:M29" si="5">SUM(G7:G28)</f>
        <v>2659494000</v>
      </c>
      <c r="H29" s="10">
        <f t="shared" si="5"/>
        <v>10804100</v>
      </c>
      <c r="I29" s="10">
        <f t="shared" si="5"/>
        <v>502572247</v>
      </c>
      <c r="J29" s="10">
        <f t="shared" si="5"/>
        <v>2156921753</v>
      </c>
      <c r="K29" s="10">
        <f t="shared" si="5"/>
        <v>492888088.38999999</v>
      </c>
      <c r="L29" s="10">
        <f t="shared" si="5"/>
        <v>9684158.6100000069</v>
      </c>
      <c r="M29" s="10">
        <f t="shared" si="5"/>
        <v>9684158.6100000069</v>
      </c>
    </row>
    <row r="30" spans="1:13" s="4" customFormat="1" ht="15.75" hidden="1" x14ac:dyDescent="0.25">
      <c r="A30" s="56" t="s">
        <v>4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8"/>
    </row>
    <row r="31" spans="1:13" s="28" customFormat="1" ht="126.75" hidden="1" customHeight="1" x14ac:dyDescent="0.25">
      <c r="A31" s="45" t="s">
        <v>66</v>
      </c>
      <c r="B31" s="25"/>
      <c r="C31" s="25"/>
      <c r="D31" s="25"/>
      <c r="E31" s="25"/>
      <c r="F31" s="26">
        <v>1108600</v>
      </c>
      <c r="G31" s="26">
        <v>1108600</v>
      </c>
      <c r="H31" s="23">
        <f>G31-F31</f>
        <v>0</v>
      </c>
      <c r="I31" s="23"/>
      <c r="J31" s="23">
        <f t="shared" ref="J31:J48" si="6">G31-I31</f>
        <v>1108600</v>
      </c>
      <c r="K31" s="23"/>
      <c r="L31" s="23">
        <f t="shared" ref="L31" si="7">I31+E31-K31</f>
        <v>0</v>
      </c>
      <c r="M31" s="23">
        <f t="shared" ref="M31" si="8">B31+C31-D31+E31+I31-K31</f>
        <v>0</v>
      </c>
    </row>
    <row r="32" spans="1:13" s="28" customFormat="1" ht="47.25" hidden="1" x14ac:dyDescent="0.25">
      <c r="A32" s="45" t="s">
        <v>70</v>
      </c>
      <c r="B32" s="25"/>
      <c r="C32" s="25"/>
      <c r="D32" s="25"/>
      <c r="E32" s="25"/>
      <c r="F32" s="26"/>
      <c r="G32" s="23">
        <v>170900</v>
      </c>
      <c r="H32" s="23">
        <f>G32-F32</f>
        <v>170900</v>
      </c>
      <c r="I32" s="23">
        <v>0</v>
      </c>
      <c r="J32" s="23">
        <f t="shared" ref="J32" si="9">G32-I32</f>
        <v>170900</v>
      </c>
      <c r="K32" s="23"/>
      <c r="L32" s="23">
        <f t="shared" ref="L32" si="10">I32+E32-K32</f>
        <v>0</v>
      </c>
      <c r="M32" s="23">
        <f t="shared" ref="M32" si="11">B32+C32-D32+E32+I32-K32</f>
        <v>0</v>
      </c>
    </row>
    <row r="33" spans="1:13" s="48" customFormat="1" ht="101.25" hidden="1" customHeight="1" x14ac:dyDescent="0.25">
      <c r="A33" s="45" t="s">
        <v>42</v>
      </c>
      <c r="B33" s="25"/>
      <c r="C33" s="25"/>
      <c r="D33" s="25"/>
      <c r="E33" s="25"/>
      <c r="F33" s="26">
        <v>11763600</v>
      </c>
      <c r="G33" s="23">
        <v>11763600</v>
      </c>
      <c r="H33" s="23">
        <f t="shared" ref="H33:H48" si="12">G33-F33</f>
        <v>0</v>
      </c>
      <c r="I33" s="23"/>
      <c r="J33" s="23">
        <f t="shared" si="6"/>
        <v>11763600</v>
      </c>
      <c r="K33" s="23"/>
      <c r="L33" s="23">
        <f t="shared" ref="L33:L48" si="13">I33+E33-K33</f>
        <v>0</v>
      </c>
      <c r="M33" s="23">
        <f t="shared" ref="M33:M48" si="14">B33+C33-D33+E33+I33-K33</f>
        <v>0</v>
      </c>
    </row>
    <row r="34" spans="1:13" s="14" customFormat="1" ht="101.25" customHeight="1" x14ac:dyDescent="0.25">
      <c r="A34" s="13" t="s">
        <v>71</v>
      </c>
      <c r="B34" s="19">
        <v>56189.43</v>
      </c>
      <c r="C34" s="19"/>
      <c r="D34" s="19">
        <v>56189.43</v>
      </c>
      <c r="E34" s="19"/>
      <c r="F34" s="5"/>
      <c r="G34" s="6"/>
      <c r="H34" s="6"/>
      <c r="I34" s="6"/>
      <c r="J34" s="6"/>
      <c r="K34" s="6"/>
      <c r="L34" s="6"/>
      <c r="M34" s="6"/>
    </row>
    <row r="35" spans="1:13" s="28" customFormat="1" ht="134.25" hidden="1" customHeight="1" x14ac:dyDescent="0.25">
      <c r="A35" s="45" t="s">
        <v>43</v>
      </c>
      <c r="B35" s="25"/>
      <c r="C35" s="25"/>
      <c r="D35" s="25"/>
      <c r="E35" s="25"/>
      <c r="F35" s="46">
        <v>7740000</v>
      </c>
      <c r="G35" s="46">
        <v>7740000</v>
      </c>
      <c r="H35" s="23">
        <f t="shared" si="12"/>
        <v>0</v>
      </c>
      <c r="I35" s="51">
        <v>1758000</v>
      </c>
      <c r="J35" s="23">
        <f t="shared" si="6"/>
        <v>5982000</v>
      </c>
      <c r="K35" s="51">
        <v>1758000</v>
      </c>
      <c r="L35" s="23">
        <f t="shared" si="13"/>
        <v>0</v>
      </c>
      <c r="M35" s="23">
        <f t="shared" si="14"/>
        <v>0</v>
      </c>
    </row>
    <row r="36" spans="1:13" s="28" customFormat="1" ht="78.75" hidden="1" x14ac:dyDescent="0.25">
      <c r="A36" s="45" t="s">
        <v>44</v>
      </c>
      <c r="B36" s="25"/>
      <c r="C36" s="25"/>
      <c r="D36" s="25"/>
      <c r="E36" s="25"/>
      <c r="F36" s="46">
        <v>75701100</v>
      </c>
      <c r="G36" s="23">
        <f>74919700+781400</f>
        <v>75701100</v>
      </c>
      <c r="H36" s="23">
        <f t="shared" si="12"/>
        <v>0</v>
      </c>
      <c r="I36" s="51">
        <f>14497537.4+159984</f>
        <v>14657521.4</v>
      </c>
      <c r="J36" s="23">
        <f t="shared" si="6"/>
        <v>61043578.600000001</v>
      </c>
      <c r="K36" s="51">
        <v>14620693.4</v>
      </c>
      <c r="L36" s="23">
        <f t="shared" si="13"/>
        <v>36828</v>
      </c>
      <c r="M36" s="23">
        <f t="shared" si="14"/>
        <v>36828</v>
      </c>
    </row>
    <row r="37" spans="1:13" s="28" customFormat="1" ht="141.75" hidden="1" x14ac:dyDescent="0.25">
      <c r="A37" s="45" t="s">
        <v>64</v>
      </c>
      <c r="B37" s="25"/>
      <c r="C37" s="25"/>
      <c r="D37" s="25"/>
      <c r="E37" s="25"/>
      <c r="F37" s="46">
        <v>88600</v>
      </c>
      <c r="G37" s="46">
        <v>88600</v>
      </c>
      <c r="H37" s="23">
        <f t="shared" si="12"/>
        <v>0</v>
      </c>
      <c r="I37" s="23"/>
      <c r="J37" s="23">
        <f t="shared" si="6"/>
        <v>88600</v>
      </c>
      <c r="K37" s="23"/>
      <c r="L37" s="23">
        <f t="shared" si="13"/>
        <v>0</v>
      </c>
      <c r="M37" s="23">
        <f t="shared" si="14"/>
        <v>0</v>
      </c>
    </row>
    <row r="38" spans="1:13" s="28" customFormat="1" ht="150.75" hidden="1" customHeight="1" x14ac:dyDescent="0.25">
      <c r="A38" s="45" t="s">
        <v>59</v>
      </c>
      <c r="B38" s="25"/>
      <c r="C38" s="25"/>
      <c r="D38" s="25"/>
      <c r="E38" s="25"/>
      <c r="F38" s="46">
        <v>1271000</v>
      </c>
      <c r="G38" s="46">
        <v>1271000</v>
      </c>
      <c r="H38" s="23">
        <f t="shared" si="12"/>
        <v>0</v>
      </c>
      <c r="I38" s="23"/>
      <c r="J38" s="23">
        <f t="shared" si="6"/>
        <v>1271000</v>
      </c>
      <c r="K38" s="23"/>
      <c r="L38" s="23">
        <f t="shared" si="13"/>
        <v>0</v>
      </c>
      <c r="M38" s="23">
        <f t="shared" si="14"/>
        <v>0</v>
      </c>
    </row>
    <row r="39" spans="1:13" s="28" customFormat="1" ht="110.25" hidden="1" x14ac:dyDescent="0.25">
      <c r="A39" s="45" t="s">
        <v>45</v>
      </c>
      <c r="B39" s="25"/>
      <c r="C39" s="25"/>
      <c r="D39" s="25"/>
      <c r="E39" s="25"/>
      <c r="F39" s="26">
        <v>18424500</v>
      </c>
      <c r="G39" s="26">
        <v>18424500</v>
      </c>
      <c r="H39" s="23">
        <f t="shared" si="12"/>
        <v>0</v>
      </c>
      <c r="I39" s="23">
        <v>0</v>
      </c>
      <c r="J39" s="23">
        <f t="shared" si="6"/>
        <v>18424500</v>
      </c>
      <c r="K39" s="23"/>
      <c r="L39" s="23">
        <f t="shared" si="13"/>
        <v>0</v>
      </c>
      <c r="M39" s="23">
        <f t="shared" si="14"/>
        <v>0</v>
      </c>
    </row>
    <row r="40" spans="1:13" s="4" customFormat="1" ht="94.5" x14ac:dyDescent="0.25">
      <c r="A40" s="15" t="s">
        <v>60</v>
      </c>
      <c r="B40" s="19">
        <v>3.34</v>
      </c>
      <c r="C40" s="19"/>
      <c r="D40" s="19">
        <v>3.34</v>
      </c>
      <c r="E40" s="19"/>
      <c r="F40" s="5">
        <v>80154500</v>
      </c>
      <c r="G40" s="5">
        <v>80154500</v>
      </c>
      <c r="H40" s="6">
        <f t="shared" si="12"/>
        <v>0</v>
      </c>
      <c r="I40" s="6">
        <v>0</v>
      </c>
      <c r="J40" s="6">
        <f t="shared" si="6"/>
        <v>80154500</v>
      </c>
      <c r="K40" s="6"/>
      <c r="L40" s="6">
        <f t="shared" si="13"/>
        <v>0</v>
      </c>
      <c r="M40" s="6">
        <f t="shared" si="14"/>
        <v>0</v>
      </c>
    </row>
    <row r="41" spans="1:13" s="28" customFormat="1" ht="101.25" hidden="1" customHeight="1" x14ac:dyDescent="0.25">
      <c r="A41" s="45" t="s">
        <v>46</v>
      </c>
      <c r="B41" s="25"/>
      <c r="C41" s="25"/>
      <c r="D41" s="25"/>
      <c r="E41" s="25"/>
      <c r="F41" s="26">
        <v>36254400</v>
      </c>
      <c r="G41" s="26">
        <v>36254400</v>
      </c>
      <c r="H41" s="23">
        <f t="shared" si="12"/>
        <v>0</v>
      </c>
      <c r="I41" s="23">
        <v>0</v>
      </c>
      <c r="J41" s="23">
        <f t="shared" si="6"/>
        <v>36254400</v>
      </c>
      <c r="K41" s="23"/>
      <c r="L41" s="23">
        <f t="shared" si="13"/>
        <v>0</v>
      </c>
      <c r="M41" s="23">
        <f t="shared" si="14"/>
        <v>0</v>
      </c>
    </row>
    <row r="42" spans="1:13" s="4" customFormat="1" ht="126" x14ac:dyDescent="0.25">
      <c r="A42" s="16" t="s">
        <v>61</v>
      </c>
      <c r="B42" s="19">
        <f>10966940.83+188155.1</f>
        <v>11155095.93</v>
      </c>
      <c r="C42" s="19"/>
      <c r="D42" s="19">
        <f>10966940.83+188155.1</f>
        <v>11155095.93</v>
      </c>
      <c r="E42" s="19"/>
      <c r="F42" s="5"/>
      <c r="G42" s="6"/>
      <c r="H42" s="6">
        <f t="shared" si="12"/>
        <v>0</v>
      </c>
      <c r="I42" s="6"/>
      <c r="J42" s="6">
        <f t="shared" si="6"/>
        <v>0</v>
      </c>
      <c r="K42" s="6"/>
      <c r="L42" s="6">
        <f t="shared" si="13"/>
        <v>0</v>
      </c>
      <c r="M42" s="6">
        <f t="shared" si="14"/>
        <v>0</v>
      </c>
    </row>
    <row r="43" spans="1:13" s="48" customFormat="1" ht="189" hidden="1" x14ac:dyDescent="0.25">
      <c r="A43" s="45" t="s">
        <v>47</v>
      </c>
      <c r="B43" s="25"/>
      <c r="C43" s="25"/>
      <c r="D43" s="25"/>
      <c r="E43" s="25"/>
      <c r="F43" s="26">
        <v>66818200</v>
      </c>
      <c r="G43" s="23">
        <f>17404700+49413500</f>
        <v>66818200</v>
      </c>
      <c r="H43" s="23">
        <f t="shared" si="12"/>
        <v>0</v>
      </c>
      <c r="I43" s="51">
        <f>3707100+7873500</f>
        <v>11580600</v>
      </c>
      <c r="J43" s="23">
        <f t="shared" si="6"/>
        <v>55237600</v>
      </c>
      <c r="K43" s="51">
        <v>11364350</v>
      </c>
      <c r="L43" s="23">
        <f t="shared" si="13"/>
        <v>216250</v>
      </c>
      <c r="M43" s="23">
        <f t="shared" si="14"/>
        <v>216250</v>
      </c>
    </row>
    <row r="44" spans="1:13" s="28" customFormat="1" ht="78.75" hidden="1" x14ac:dyDescent="0.25">
      <c r="A44" s="45" t="s">
        <v>48</v>
      </c>
      <c r="B44" s="25"/>
      <c r="C44" s="25"/>
      <c r="D44" s="25"/>
      <c r="E44" s="25"/>
      <c r="F44" s="26">
        <v>98971400</v>
      </c>
      <c r="G44" s="26">
        <v>98971400</v>
      </c>
      <c r="H44" s="23">
        <f t="shared" si="12"/>
        <v>0</v>
      </c>
      <c r="I44" s="23">
        <v>0</v>
      </c>
      <c r="J44" s="23">
        <f t="shared" si="6"/>
        <v>98971400</v>
      </c>
      <c r="K44" s="23"/>
      <c r="L44" s="23">
        <f t="shared" si="13"/>
        <v>0</v>
      </c>
      <c r="M44" s="23">
        <f t="shared" si="14"/>
        <v>0</v>
      </c>
    </row>
    <row r="45" spans="1:13" s="28" customFormat="1" ht="78.75" hidden="1" x14ac:dyDescent="0.25">
      <c r="A45" s="47" t="s">
        <v>65</v>
      </c>
      <c r="B45" s="25"/>
      <c r="C45" s="25"/>
      <c r="D45" s="25"/>
      <c r="E45" s="25"/>
      <c r="F45" s="26">
        <v>1697700</v>
      </c>
      <c r="G45" s="23">
        <f>1576300+121400</f>
        <v>1697700</v>
      </c>
      <c r="H45" s="23">
        <f t="shared" si="12"/>
        <v>0</v>
      </c>
      <c r="I45" s="51">
        <v>57231</v>
      </c>
      <c r="J45" s="23">
        <f t="shared" si="6"/>
        <v>1640469</v>
      </c>
      <c r="K45" s="51">
        <v>57231</v>
      </c>
      <c r="L45" s="23">
        <f t="shared" si="13"/>
        <v>0</v>
      </c>
      <c r="M45" s="23">
        <f t="shared" si="14"/>
        <v>0</v>
      </c>
    </row>
    <row r="46" spans="1:13" s="28" customFormat="1" ht="47.25" hidden="1" x14ac:dyDescent="0.25">
      <c r="A46" s="47" t="s">
        <v>67</v>
      </c>
      <c r="B46" s="25"/>
      <c r="C46" s="25"/>
      <c r="D46" s="25"/>
      <c r="E46" s="25"/>
      <c r="F46" s="26"/>
      <c r="G46" s="23">
        <v>4717500</v>
      </c>
      <c r="H46" s="23">
        <f t="shared" si="12"/>
        <v>4717500</v>
      </c>
      <c r="I46" s="23">
        <v>0</v>
      </c>
      <c r="J46" s="23">
        <f t="shared" si="6"/>
        <v>4717500</v>
      </c>
      <c r="K46" s="23"/>
      <c r="L46" s="23">
        <f t="shared" si="13"/>
        <v>0</v>
      </c>
      <c r="M46" s="23">
        <f t="shared" si="14"/>
        <v>0</v>
      </c>
    </row>
    <row r="47" spans="1:13" s="48" customFormat="1" ht="110.25" hidden="1" x14ac:dyDescent="0.25">
      <c r="A47" s="45" t="s">
        <v>49</v>
      </c>
      <c r="B47" s="25"/>
      <c r="C47" s="25"/>
      <c r="D47" s="25"/>
      <c r="E47" s="25"/>
      <c r="F47" s="26">
        <v>2142000</v>
      </c>
      <c r="G47" s="23">
        <v>2098000</v>
      </c>
      <c r="H47" s="23">
        <f t="shared" si="12"/>
        <v>-44000</v>
      </c>
      <c r="I47" s="23">
        <v>0</v>
      </c>
      <c r="J47" s="23">
        <f t="shared" si="6"/>
        <v>2098000</v>
      </c>
      <c r="K47" s="23"/>
      <c r="L47" s="23">
        <f t="shared" si="13"/>
        <v>0</v>
      </c>
      <c r="M47" s="23">
        <f t="shared" si="14"/>
        <v>0</v>
      </c>
    </row>
    <row r="48" spans="1:13" s="48" customFormat="1" ht="110.25" hidden="1" x14ac:dyDescent="0.25">
      <c r="A48" s="45" t="s">
        <v>50</v>
      </c>
      <c r="B48" s="25"/>
      <c r="C48" s="25"/>
      <c r="D48" s="25"/>
      <c r="E48" s="25"/>
      <c r="F48" s="26">
        <v>6000000</v>
      </c>
      <c r="G48" s="26">
        <v>6000000</v>
      </c>
      <c r="H48" s="23">
        <f t="shared" si="12"/>
        <v>0</v>
      </c>
      <c r="I48" s="23"/>
      <c r="J48" s="23">
        <f t="shared" si="6"/>
        <v>6000000</v>
      </c>
      <c r="K48" s="23"/>
      <c r="L48" s="23">
        <f t="shared" si="13"/>
        <v>0</v>
      </c>
      <c r="M48" s="23">
        <f t="shared" si="14"/>
        <v>0</v>
      </c>
    </row>
    <row r="49" spans="1:13" s="12" customFormat="1" ht="15.75" x14ac:dyDescent="0.25">
      <c r="A49" s="9" t="s">
        <v>5</v>
      </c>
      <c r="B49" s="17">
        <f t="shared" ref="B49:M49" si="15">SUM(B31:B48)</f>
        <v>11211288.699999999</v>
      </c>
      <c r="C49" s="17">
        <f t="shared" si="15"/>
        <v>0</v>
      </c>
      <c r="D49" s="17">
        <f t="shared" si="15"/>
        <v>11211288.699999999</v>
      </c>
      <c r="E49" s="17">
        <f t="shared" si="15"/>
        <v>0</v>
      </c>
      <c r="F49" s="17">
        <f t="shared" si="15"/>
        <v>408135600</v>
      </c>
      <c r="G49" s="17">
        <f t="shared" si="15"/>
        <v>412980000</v>
      </c>
      <c r="H49" s="17">
        <f t="shared" si="15"/>
        <v>4844400</v>
      </c>
      <c r="I49" s="17">
        <f t="shared" si="15"/>
        <v>28053352.399999999</v>
      </c>
      <c r="J49" s="17">
        <f t="shared" si="15"/>
        <v>384926647.60000002</v>
      </c>
      <c r="K49" s="17">
        <f t="shared" si="15"/>
        <v>27800274.399999999</v>
      </c>
      <c r="L49" s="17">
        <f t="shared" si="15"/>
        <v>253078</v>
      </c>
      <c r="M49" s="17">
        <f t="shared" si="15"/>
        <v>253078</v>
      </c>
    </row>
    <row r="50" spans="1:13" s="4" customFormat="1" ht="15.75" hidden="1" x14ac:dyDescent="0.25">
      <c r="A50" s="59" t="s">
        <v>6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1"/>
    </row>
    <row r="51" spans="1:13" s="28" customFormat="1" ht="31.5" hidden="1" x14ac:dyDescent="0.25">
      <c r="A51" s="47" t="s">
        <v>51</v>
      </c>
      <c r="B51" s="25"/>
      <c r="C51" s="25"/>
      <c r="D51" s="25"/>
      <c r="E51" s="25"/>
      <c r="F51" s="26">
        <v>1898700</v>
      </c>
      <c r="G51" s="23">
        <v>1898700</v>
      </c>
      <c r="H51" s="23">
        <f t="shared" ref="H51:H55" si="16">G51-F51</f>
        <v>0</v>
      </c>
      <c r="I51" s="51">
        <v>490527</v>
      </c>
      <c r="J51" s="23">
        <f t="shared" ref="J51:J55" si="17">G51-I51</f>
        <v>1408173</v>
      </c>
      <c r="K51" s="51">
        <v>293936.36</v>
      </c>
      <c r="L51" s="23">
        <f t="shared" ref="L51" si="18">I51+E51-K51</f>
        <v>196590.64</v>
      </c>
      <c r="M51" s="23">
        <f t="shared" ref="M51" si="19">B51+C51-D51+E51+I51-K51</f>
        <v>196590.64</v>
      </c>
    </row>
    <row r="52" spans="1:13" s="4" customFormat="1" ht="47.25" x14ac:dyDescent="0.25">
      <c r="A52" s="16" t="s">
        <v>68</v>
      </c>
      <c r="B52" s="19">
        <v>150000</v>
      </c>
      <c r="C52" s="19"/>
      <c r="D52" s="19">
        <v>150000</v>
      </c>
      <c r="E52" s="19"/>
      <c r="F52" s="5"/>
      <c r="G52" s="6">
        <v>500000</v>
      </c>
      <c r="H52" s="6">
        <f t="shared" si="16"/>
        <v>500000</v>
      </c>
      <c r="I52" s="6">
        <v>500000</v>
      </c>
      <c r="J52" s="6">
        <f t="shared" si="17"/>
        <v>0</v>
      </c>
      <c r="K52" s="6">
        <v>231000</v>
      </c>
      <c r="L52" s="6">
        <f t="shared" ref="L52:L53" si="20">I52+E52-K52</f>
        <v>269000</v>
      </c>
      <c r="M52" s="6">
        <f t="shared" ref="M52:M53" si="21">B52+C52-D52+E52+I52-K52</f>
        <v>269000</v>
      </c>
    </row>
    <row r="53" spans="1:13" s="28" customFormat="1" ht="47.25" hidden="1" x14ac:dyDescent="0.25">
      <c r="A53" s="47" t="s">
        <v>69</v>
      </c>
      <c r="B53" s="25"/>
      <c r="C53" s="25"/>
      <c r="D53" s="25"/>
      <c r="E53" s="25"/>
      <c r="F53" s="26"/>
      <c r="G53" s="23">
        <v>260000</v>
      </c>
      <c r="H53" s="23">
        <f t="shared" si="16"/>
        <v>260000</v>
      </c>
      <c r="I53" s="51">
        <v>260000</v>
      </c>
      <c r="J53" s="23">
        <f t="shared" si="17"/>
        <v>0</v>
      </c>
      <c r="K53" s="51">
        <v>0</v>
      </c>
      <c r="L53" s="23">
        <f t="shared" si="20"/>
        <v>260000</v>
      </c>
      <c r="M53" s="23">
        <f t="shared" si="21"/>
        <v>260000</v>
      </c>
    </row>
    <row r="54" spans="1:13" s="28" customFormat="1" ht="31.5" hidden="1" x14ac:dyDescent="0.25">
      <c r="A54" s="47" t="s">
        <v>52</v>
      </c>
      <c r="B54" s="25"/>
      <c r="C54" s="25"/>
      <c r="D54" s="25"/>
      <c r="E54" s="25"/>
      <c r="F54" s="26">
        <v>265000</v>
      </c>
      <c r="G54" s="26">
        <v>265000</v>
      </c>
      <c r="H54" s="23">
        <f t="shared" si="16"/>
        <v>0</v>
      </c>
      <c r="I54" s="23"/>
      <c r="J54" s="23">
        <f t="shared" si="17"/>
        <v>265000</v>
      </c>
      <c r="K54" s="23"/>
      <c r="L54" s="23">
        <f t="shared" ref="L54:L55" si="22">I54+E54-K54</f>
        <v>0</v>
      </c>
      <c r="M54" s="23">
        <f t="shared" ref="M54:M55" si="23">B54+C54-D54+E54+I54-K54</f>
        <v>0</v>
      </c>
    </row>
    <row r="55" spans="1:13" s="28" customFormat="1" ht="31.5" hidden="1" x14ac:dyDescent="0.25">
      <c r="A55" s="47" t="s">
        <v>53</v>
      </c>
      <c r="B55" s="25"/>
      <c r="C55" s="25"/>
      <c r="D55" s="25"/>
      <c r="E55" s="25"/>
      <c r="F55" s="26">
        <v>160000</v>
      </c>
      <c r="G55" s="26">
        <v>160000</v>
      </c>
      <c r="H55" s="23">
        <f t="shared" si="16"/>
        <v>0</v>
      </c>
      <c r="I55" s="23"/>
      <c r="J55" s="23">
        <f t="shared" si="17"/>
        <v>160000</v>
      </c>
      <c r="K55" s="23"/>
      <c r="L55" s="23">
        <f t="shared" si="22"/>
        <v>0</v>
      </c>
      <c r="M55" s="23">
        <f t="shared" si="23"/>
        <v>0</v>
      </c>
    </row>
    <row r="56" spans="1:13" s="12" customFormat="1" ht="15.75" x14ac:dyDescent="0.25">
      <c r="A56" s="18" t="s">
        <v>7</v>
      </c>
      <c r="B56" s="17">
        <f>SUM(B50:B55)</f>
        <v>150000</v>
      </c>
      <c r="C56" s="17">
        <f t="shared" ref="C56:E56" si="24">SUM(C50:C55)</f>
        <v>0</v>
      </c>
      <c r="D56" s="17">
        <f t="shared" si="24"/>
        <v>150000</v>
      </c>
      <c r="E56" s="17">
        <f t="shared" si="24"/>
        <v>0</v>
      </c>
      <c r="F56" s="17">
        <f>SUM(F50:F55)</f>
        <v>2323700</v>
      </c>
      <c r="G56" s="17">
        <f t="shared" ref="G56:M56" si="25">SUM(G50:G55)</f>
        <v>3083700</v>
      </c>
      <c r="H56" s="17">
        <f t="shared" si="25"/>
        <v>760000</v>
      </c>
      <c r="I56" s="17">
        <f t="shared" si="25"/>
        <v>1250527</v>
      </c>
      <c r="J56" s="17">
        <f t="shared" si="25"/>
        <v>1833173</v>
      </c>
      <c r="K56" s="17">
        <f t="shared" si="25"/>
        <v>524936.36</v>
      </c>
      <c r="L56" s="17">
        <f t="shared" si="25"/>
        <v>725590.64</v>
      </c>
      <c r="M56" s="17">
        <f t="shared" si="25"/>
        <v>725590.64</v>
      </c>
    </row>
    <row r="57" spans="1:13" s="12" customFormat="1" ht="15.75" hidden="1" x14ac:dyDescent="0.25">
      <c r="A57" s="53" t="s">
        <v>21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5"/>
    </row>
    <row r="58" spans="1:13" s="4" customFormat="1" ht="15.75" hidden="1" x14ac:dyDescent="0.25">
      <c r="A58" s="13" t="s">
        <v>54</v>
      </c>
      <c r="B58" s="19"/>
      <c r="C58" s="19"/>
      <c r="D58" s="19"/>
      <c r="E58" s="19"/>
      <c r="F58" s="19">
        <v>50312300</v>
      </c>
      <c r="G58" s="23">
        <v>50312300</v>
      </c>
      <c r="H58" s="6">
        <f t="shared" ref="H58:H60" si="26">G58-F58</f>
        <v>0</v>
      </c>
      <c r="I58" s="51">
        <v>10062500</v>
      </c>
      <c r="J58" s="6">
        <f t="shared" ref="J58:J60" si="27">G58-I58</f>
        <v>40249800</v>
      </c>
      <c r="K58" s="51">
        <v>10062500</v>
      </c>
      <c r="L58" s="6">
        <f t="shared" ref="L58" si="28">I58+E58-K58</f>
        <v>0</v>
      </c>
      <c r="M58" s="6">
        <f t="shared" ref="M58" si="29">B58+C58-D58+E58+I58-K58</f>
        <v>0</v>
      </c>
    </row>
    <row r="59" spans="1:13" s="4" customFormat="1" ht="31.5" hidden="1" x14ac:dyDescent="0.25">
      <c r="A59" s="13" t="s">
        <v>55</v>
      </c>
      <c r="B59" s="19"/>
      <c r="C59" s="19"/>
      <c r="D59" s="19"/>
      <c r="E59" s="19"/>
      <c r="F59" s="19">
        <v>479895700</v>
      </c>
      <c r="G59" s="25">
        <v>479895700</v>
      </c>
      <c r="H59" s="6">
        <f t="shared" si="26"/>
        <v>0</v>
      </c>
      <c r="I59" s="51">
        <v>95979000</v>
      </c>
      <c r="J59" s="6">
        <f t="shared" si="27"/>
        <v>383916700</v>
      </c>
      <c r="K59" s="51">
        <v>95979000</v>
      </c>
      <c r="L59" s="6">
        <f t="shared" ref="L59:L60" si="30">I59+E59-K59</f>
        <v>0</v>
      </c>
      <c r="M59" s="6">
        <f t="shared" ref="M59:M60" si="31">B59+C59-D59+E59+I59-K59</f>
        <v>0</v>
      </c>
    </row>
    <row r="60" spans="1:13" s="4" customFormat="1" ht="15.75" hidden="1" x14ac:dyDescent="0.25">
      <c r="A60" s="13" t="s">
        <v>56</v>
      </c>
      <c r="B60" s="19"/>
      <c r="C60" s="19"/>
      <c r="D60" s="19"/>
      <c r="E60" s="19"/>
      <c r="F60" s="19">
        <v>211429600</v>
      </c>
      <c r="G60" s="25">
        <v>211429600</v>
      </c>
      <c r="H60" s="6">
        <f t="shared" si="26"/>
        <v>0</v>
      </c>
      <c r="I60" s="51">
        <v>42285900</v>
      </c>
      <c r="J60" s="6">
        <f t="shared" si="27"/>
        <v>169143700</v>
      </c>
      <c r="K60" s="51">
        <v>42285900</v>
      </c>
      <c r="L60" s="6">
        <f t="shared" si="30"/>
        <v>0</v>
      </c>
      <c r="M60" s="6">
        <f t="shared" si="31"/>
        <v>0</v>
      </c>
    </row>
    <row r="61" spans="1:13" s="12" customFormat="1" ht="15.75" hidden="1" x14ac:dyDescent="0.25">
      <c r="A61" s="9" t="s">
        <v>57</v>
      </c>
      <c r="B61" s="17">
        <f>SUM(B58:B60)</f>
        <v>0</v>
      </c>
      <c r="C61" s="17">
        <f t="shared" ref="C61:E61" si="32">SUM(C58:C60)</f>
        <v>0</v>
      </c>
      <c r="D61" s="17">
        <f t="shared" si="32"/>
        <v>0</v>
      </c>
      <c r="E61" s="17">
        <f t="shared" si="32"/>
        <v>0</v>
      </c>
      <c r="F61" s="17">
        <f>SUM(F58:F60)</f>
        <v>741637600</v>
      </c>
      <c r="G61" s="21">
        <f t="shared" ref="G61:M61" si="33">SUM(G58:G60)</f>
        <v>741637600</v>
      </c>
      <c r="H61" s="17">
        <f t="shared" si="33"/>
        <v>0</v>
      </c>
      <c r="I61" s="21">
        <f t="shared" si="33"/>
        <v>148327400</v>
      </c>
      <c r="J61" s="17">
        <f t="shared" si="33"/>
        <v>593310200</v>
      </c>
      <c r="K61" s="21">
        <f t="shared" si="33"/>
        <v>148327400</v>
      </c>
      <c r="L61" s="17">
        <f t="shared" si="33"/>
        <v>0</v>
      </c>
      <c r="M61" s="17">
        <f t="shared" si="33"/>
        <v>0</v>
      </c>
    </row>
    <row r="62" spans="1:13" s="12" customFormat="1" ht="15.75" x14ac:dyDescent="0.25">
      <c r="A62" s="20" t="s">
        <v>8</v>
      </c>
      <c r="B62" s="11">
        <f t="shared" ref="B62:M62" si="34">B29+B49+B56+B61</f>
        <v>22190219.649999999</v>
      </c>
      <c r="C62" s="11">
        <f t="shared" si="34"/>
        <v>26140.3</v>
      </c>
      <c r="D62" s="11">
        <f t="shared" si="34"/>
        <v>22216359.949999999</v>
      </c>
      <c r="E62" s="11">
        <f t="shared" si="34"/>
        <v>0</v>
      </c>
      <c r="F62" s="11">
        <f t="shared" si="34"/>
        <v>3800786800</v>
      </c>
      <c r="G62" s="11">
        <f t="shared" si="34"/>
        <v>3817195300</v>
      </c>
      <c r="H62" s="11">
        <f t="shared" si="34"/>
        <v>16408500</v>
      </c>
      <c r="I62" s="11">
        <f t="shared" si="34"/>
        <v>680203526.39999998</v>
      </c>
      <c r="J62" s="11">
        <f t="shared" si="34"/>
        <v>3136991773.5999999</v>
      </c>
      <c r="K62" s="11">
        <f t="shared" si="34"/>
        <v>669540699.14999998</v>
      </c>
      <c r="L62" s="11">
        <f t="shared" si="34"/>
        <v>10662827.250000007</v>
      </c>
      <c r="M62" s="11">
        <f t="shared" si="34"/>
        <v>10662827.250000007</v>
      </c>
    </row>
  </sheetData>
  <autoFilter ref="A5:M62">
    <filterColumn colId="1">
      <filters>
        <filter val="1 455,79"/>
        <filter val="10 804 066,85"/>
        <filter val="10 828 930,95"/>
        <filter val="11 155 096,23"/>
        <filter val="11 211 289,00"/>
        <filter val="150 000,00"/>
        <filter val="22 190 219,95"/>
        <filter val="23 408,31"/>
        <filter val="3,34"/>
        <filter val="56 189,43"/>
      </filters>
    </filterColumn>
  </autoFilter>
  <mergeCells count="5">
    <mergeCell ref="A2:H2"/>
    <mergeCell ref="A6:M6"/>
    <mergeCell ref="A30:M30"/>
    <mergeCell ref="A50:M50"/>
    <mergeCell ref="A57:M57"/>
  </mergeCells>
  <hyperlinks>
    <hyperlink ref="A19" r:id="rId1" display="consultantplus://offline/ref=53436AC90E950A2E932A75C8C68332DE14FC1CB5BA391DD66AFFC38DD7E7DF9C75223A361CE59B90D3B90Fd4W3K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2015-05-25T06:59:53Z</cp:lastPrinted>
  <dcterms:created xsi:type="dcterms:W3CDTF">2013-11-25T11:49:42Z</dcterms:created>
  <dcterms:modified xsi:type="dcterms:W3CDTF">2017-05-26T03:45:31Z</dcterms:modified>
</cp:coreProperties>
</file>