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нешняя проверка 2016 год\Заключение по отчёту об исполнении бюджета Внешняя проверка 2016 год\Приложения к заключению № 1,2,3,4,5,6,7\"/>
    </mc:Choice>
  </mc:AlternateContent>
  <bookViews>
    <workbookView xWindow="9585" yWindow="285" windowWidth="9720" windowHeight="1212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  <definedName name="_xlnm.Print_Area" localSheetId="0">доходы!$A$1:$Q$104</definedName>
  </definedNames>
  <calcPr calcId="162913"/>
</workbook>
</file>

<file path=xl/calcChain.xml><?xml version="1.0" encoding="utf-8"?>
<calcChain xmlns="http://schemas.openxmlformats.org/spreadsheetml/2006/main">
  <c r="M36" i="5" l="1"/>
  <c r="M22" i="5"/>
  <c r="C22" i="5"/>
  <c r="L9" i="5"/>
  <c r="J104" i="5"/>
  <c r="E46" i="5"/>
  <c r="L46" i="5"/>
  <c r="P46" i="5"/>
  <c r="Q46" i="5"/>
  <c r="M44" i="5" l="1"/>
  <c r="M63" i="5"/>
  <c r="M10" i="5"/>
  <c r="P82" i="5"/>
  <c r="Q82" i="5"/>
  <c r="P83" i="5"/>
  <c r="Q83" i="5"/>
  <c r="M100" i="5"/>
  <c r="M94" i="5" s="1"/>
  <c r="M85" i="5"/>
  <c r="O85" i="5" s="1"/>
  <c r="M84" i="5"/>
  <c r="M80" i="5"/>
  <c r="M74" i="5"/>
  <c r="O67" i="5"/>
  <c r="P67" i="5"/>
  <c r="J100" i="5"/>
  <c r="L100" i="5" s="1"/>
  <c r="L45" i="5"/>
  <c r="J44" i="5"/>
  <c r="P48" i="5"/>
  <c r="O48" i="5"/>
  <c r="L48" i="5"/>
  <c r="L87" i="5"/>
  <c r="O87" i="5"/>
  <c r="P87" i="5"/>
  <c r="P85" i="5"/>
  <c r="L85" i="5"/>
  <c r="J63" i="5"/>
  <c r="L67" i="5"/>
  <c r="I44" i="5"/>
  <c r="H103" i="5"/>
  <c r="E103" i="5"/>
  <c r="H102" i="5"/>
  <c r="E102" i="5"/>
  <c r="H101" i="5"/>
  <c r="E101" i="5"/>
  <c r="H99" i="5"/>
  <c r="E99" i="5"/>
  <c r="H98" i="5"/>
  <c r="E98" i="5"/>
  <c r="H97" i="5"/>
  <c r="E97" i="5"/>
  <c r="H96" i="5"/>
  <c r="E96" i="5"/>
  <c r="H95" i="5"/>
  <c r="E95" i="5"/>
  <c r="F94" i="5"/>
  <c r="C94" i="5"/>
  <c r="B94" i="5"/>
  <c r="H93" i="5"/>
  <c r="E93" i="5"/>
  <c r="E92" i="5"/>
  <c r="F91" i="5"/>
  <c r="C91" i="5"/>
  <c r="E90" i="5"/>
  <c r="H89" i="5"/>
  <c r="E89" i="5"/>
  <c r="H88" i="5"/>
  <c r="E88" i="5"/>
  <c r="H86" i="5"/>
  <c r="E86" i="5"/>
  <c r="H84" i="5"/>
  <c r="E84" i="5"/>
  <c r="E82" i="5"/>
  <c r="H81" i="5"/>
  <c r="E81" i="5"/>
  <c r="H80" i="5"/>
  <c r="E80" i="5"/>
  <c r="H79" i="5"/>
  <c r="E79" i="5"/>
  <c r="H78" i="5"/>
  <c r="E78" i="5"/>
  <c r="H77" i="5"/>
  <c r="E77" i="5"/>
  <c r="H76" i="5"/>
  <c r="E76" i="5"/>
  <c r="H75" i="5"/>
  <c r="E75" i="5"/>
  <c r="H74" i="5"/>
  <c r="E74" i="5"/>
  <c r="H73" i="5"/>
  <c r="E73" i="5"/>
  <c r="H72" i="5"/>
  <c r="E72" i="5"/>
  <c r="H71" i="5"/>
  <c r="E71" i="5"/>
  <c r="H70" i="5"/>
  <c r="E70" i="5"/>
  <c r="H69" i="5"/>
  <c r="E69" i="5"/>
  <c r="F68" i="5"/>
  <c r="C68" i="5"/>
  <c r="B68" i="5"/>
  <c r="H66" i="5"/>
  <c r="E66" i="5"/>
  <c r="H65" i="5"/>
  <c r="E65" i="5"/>
  <c r="H64" i="5"/>
  <c r="E64" i="5"/>
  <c r="F63" i="5"/>
  <c r="C63" i="5"/>
  <c r="B63" i="5"/>
  <c r="H62" i="5"/>
  <c r="E62" i="5"/>
  <c r="H61" i="5"/>
  <c r="E61" i="5"/>
  <c r="F60" i="5"/>
  <c r="C60" i="5"/>
  <c r="B60" i="5"/>
  <c r="H59" i="5"/>
  <c r="E59" i="5"/>
  <c r="F58" i="5"/>
  <c r="C58" i="5"/>
  <c r="B58" i="5"/>
  <c r="H57" i="5"/>
  <c r="E57" i="5"/>
  <c r="H56" i="5"/>
  <c r="E56" i="5"/>
  <c r="H55" i="5"/>
  <c r="E55" i="5"/>
  <c r="H54" i="5"/>
  <c r="E54" i="5"/>
  <c r="H53" i="5"/>
  <c r="E53" i="5"/>
  <c r="H52" i="5"/>
  <c r="E52" i="5"/>
  <c r="F51" i="5"/>
  <c r="C51" i="5"/>
  <c r="B51" i="5"/>
  <c r="E49" i="5"/>
  <c r="H47" i="5"/>
  <c r="E47" i="5"/>
  <c r="H45" i="5"/>
  <c r="E45" i="5"/>
  <c r="F44" i="5"/>
  <c r="C44" i="5"/>
  <c r="B44" i="5"/>
  <c r="H43" i="5"/>
  <c r="E43" i="5"/>
  <c r="H42" i="5"/>
  <c r="E42" i="5"/>
  <c r="F41" i="5"/>
  <c r="C41" i="5"/>
  <c r="B41" i="5"/>
  <c r="H40" i="5"/>
  <c r="E40" i="5"/>
  <c r="E39" i="5"/>
  <c r="H38" i="5"/>
  <c r="E38" i="5"/>
  <c r="E37" i="5"/>
  <c r="F36" i="5"/>
  <c r="C36" i="5"/>
  <c r="B36" i="5"/>
  <c r="H35" i="5"/>
  <c r="E35" i="5"/>
  <c r="H33" i="5"/>
  <c r="E33" i="5"/>
  <c r="H32" i="5"/>
  <c r="E32" i="5"/>
  <c r="E31" i="5"/>
  <c r="H30" i="5"/>
  <c r="E30" i="5"/>
  <c r="E29" i="5"/>
  <c r="H28" i="5"/>
  <c r="E28" i="5"/>
  <c r="H27" i="5"/>
  <c r="E27" i="5"/>
  <c r="E26" i="5"/>
  <c r="H25" i="5"/>
  <c r="E25" i="5"/>
  <c r="H24" i="5"/>
  <c r="E24" i="5"/>
  <c r="H23" i="5"/>
  <c r="E23" i="5"/>
  <c r="F22" i="5"/>
  <c r="B22" i="5"/>
  <c r="B21" i="5" s="1"/>
  <c r="E20" i="5"/>
  <c r="H19" i="5"/>
  <c r="E19" i="5"/>
  <c r="H18" i="5"/>
  <c r="E18" i="5"/>
  <c r="H17" i="5"/>
  <c r="E17" i="5"/>
  <c r="F16" i="5"/>
  <c r="F15" i="5" s="1"/>
  <c r="C16" i="5"/>
  <c r="B16" i="5"/>
  <c r="B15" i="5" s="1"/>
  <c r="H14" i="5"/>
  <c r="E14" i="5"/>
  <c r="H13" i="5"/>
  <c r="E13" i="5"/>
  <c r="H12" i="5"/>
  <c r="E12" i="5"/>
  <c r="H11" i="5"/>
  <c r="E11" i="5"/>
  <c r="F10" i="5"/>
  <c r="C10" i="5"/>
  <c r="B10" i="5"/>
  <c r="E22" i="5" l="1"/>
  <c r="E36" i="5"/>
  <c r="E44" i="5"/>
  <c r="E63" i="5"/>
  <c r="H16" i="5"/>
  <c r="H10" i="5"/>
  <c r="H91" i="5"/>
  <c r="J94" i="5"/>
  <c r="H22" i="5"/>
  <c r="H51" i="5"/>
  <c r="H63" i="5"/>
  <c r="E68" i="5"/>
  <c r="B50" i="5"/>
  <c r="C21" i="5"/>
  <c r="E21" i="5" s="1"/>
  <c r="B34" i="5"/>
  <c r="B9" i="5" s="1"/>
  <c r="H44" i="5"/>
  <c r="H60" i="5"/>
  <c r="H68" i="5"/>
  <c r="E91" i="5"/>
  <c r="E16" i="5"/>
  <c r="E51" i="5"/>
  <c r="H94" i="5"/>
  <c r="F34" i="5"/>
  <c r="E41" i="5"/>
  <c r="H36" i="5"/>
  <c r="H41" i="5"/>
  <c r="C15" i="5"/>
  <c r="F21" i="5"/>
  <c r="C34" i="5"/>
  <c r="C50" i="5"/>
  <c r="E58" i="5"/>
  <c r="E10" i="5"/>
  <c r="F50" i="5"/>
  <c r="H58" i="5"/>
  <c r="E60" i="5"/>
  <c r="E94" i="5"/>
  <c r="O11" i="5"/>
  <c r="P11" i="5"/>
  <c r="Q11" i="5"/>
  <c r="O12" i="5"/>
  <c r="P12" i="5"/>
  <c r="Q12" i="5"/>
  <c r="O13" i="5"/>
  <c r="P13" i="5"/>
  <c r="Q13" i="5"/>
  <c r="O14" i="5"/>
  <c r="P14" i="5"/>
  <c r="Q14" i="5"/>
  <c r="O17" i="5"/>
  <c r="P17" i="5"/>
  <c r="Q17" i="5"/>
  <c r="O18" i="5"/>
  <c r="P18" i="5"/>
  <c r="Q18" i="5"/>
  <c r="O19" i="5"/>
  <c r="P19" i="5"/>
  <c r="Q19" i="5"/>
  <c r="P20" i="5"/>
  <c r="Q20" i="5"/>
  <c r="O23" i="5"/>
  <c r="P23" i="5"/>
  <c r="Q23" i="5"/>
  <c r="P24" i="5"/>
  <c r="Q24" i="5"/>
  <c r="O25" i="5"/>
  <c r="P25" i="5"/>
  <c r="Q25" i="5"/>
  <c r="P26" i="5"/>
  <c r="Q26" i="5"/>
  <c r="O27" i="5"/>
  <c r="P27" i="5"/>
  <c r="Q27" i="5"/>
  <c r="O28" i="5"/>
  <c r="P28" i="5"/>
  <c r="Q28" i="5"/>
  <c r="P29" i="5"/>
  <c r="Q29" i="5"/>
  <c r="O30" i="5"/>
  <c r="P30" i="5"/>
  <c r="Q30" i="5"/>
  <c r="P31" i="5"/>
  <c r="Q31" i="5"/>
  <c r="O32" i="5"/>
  <c r="P32" i="5"/>
  <c r="Q32" i="5"/>
  <c r="O33" i="5"/>
  <c r="P33" i="5"/>
  <c r="Q33" i="5"/>
  <c r="O35" i="5"/>
  <c r="P35" i="5"/>
  <c r="Q35" i="5"/>
  <c r="P37" i="5"/>
  <c r="Q37" i="5"/>
  <c r="O38" i="5"/>
  <c r="P38" i="5"/>
  <c r="Q38" i="5"/>
  <c r="P39" i="5"/>
  <c r="Q39" i="5"/>
  <c r="O40" i="5"/>
  <c r="P40" i="5"/>
  <c r="Q40" i="5"/>
  <c r="O42" i="5"/>
  <c r="P42" i="5"/>
  <c r="Q42" i="5"/>
  <c r="O43" i="5"/>
  <c r="P43" i="5"/>
  <c r="Q43" i="5"/>
  <c r="O45" i="5"/>
  <c r="P45" i="5"/>
  <c r="Q45" i="5"/>
  <c r="O47" i="5"/>
  <c r="P47" i="5"/>
  <c r="Q47" i="5"/>
  <c r="P49" i="5"/>
  <c r="Q49" i="5"/>
  <c r="O52" i="5"/>
  <c r="P52" i="5"/>
  <c r="Q52" i="5"/>
  <c r="O53" i="5"/>
  <c r="P53" i="5"/>
  <c r="Q53" i="5"/>
  <c r="O54" i="5"/>
  <c r="P54" i="5"/>
  <c r="Q54" i="5"/>
  <c r="O55" i="5"/>
  <c r="P55" i="5"/>
  <c r="Q55" i="5"/>
  <c r="O56" i="5"/>
  <c r="P56" i="5"/>
  <c r="Q56" i="5"/>
  <c r="O57" i="5"/>
  <c r="P57" i="5"/>
  <c r="Q57" i="5"/>
  <c r="O59" i="5"/>
  <c r="P59" i="5"/>
  <c r="Q59" i="5"/>
  <c r="O61" i="5"/>
  <c r="P61" i="5"/>
  <c r="Q61" i="5"/>
  <c r="O62" i="5"/>
  <c r="P62" i="5"/>
  <c r="Q62" i="5"/>
  <c r="O64" i="5"/>
  <c r="P64" i="5"/>
  <c r="Q64" i="5"/>
  <c r="O65" i="5"/>
  <c r="P65" i="5"/>
  <c r="Q65" i="5"/>
  <c r="O66" i="5"/>
  <c r="P66" i="5"/>
  <c r="Q66" i="5"/>
  <c r="O69" i="5"/>
  <c r="P69" i="5"/>
  <c r="Q69" i="5"/>
  <c r="O70" i="5"/>
  <c r="P70" i="5"/>
  <c r="Q70" i="5"/>
  <c r="O71" i="5"/>
  <c r="P71" i="5"/>
  <c r="Q71" i="5"/>
  <c r="O72" i="5"/>
  <c r="P72" i="5"/>
  <c r="Q72" i="5"/>
  <c r="O73" i="5"/>
  <c r="P73" i="5"/>
  <c r="Q73" i="5"/>
  <c r="O74" i="5"/>
  <c r="P74" i="5"/>
  <c r="Q74" i="5"/>
  <c r="O75" i="5"/>
  <c r="P75" i="5"/>
  <c r="Q75" i="5"/>
  <c r="O76" i="5"/>
  <c r="P76" i="5"/>
  <c r="Q76" i="5"/>
  <c r="O77" i="5"/>
  <c r="P77" i="5"/>
  <c r="Q77" i="5"/>
  <c r="O78" i="5"/>
  <c r="P78" i="5"/>
  <c r="Q78" i="5"/>
  <c r="O79" i="5"/>
  <c r="P79" i="5"/>
  <c r="Q79" i="5"/>
  <c r="O80" i="5"/>
  <c r="P80" i="5"/>
  <c r="Q80" i="5"/>
  <c r="O81" i="5"/>
  <c r="P81" i="5"/>
  <c r="Q81" i="5"/>
  <c r="O84" i="5"/>
  <c r="P84" i="5"/>
  <c r="Q84" i="5"/>
  <c r="O86" i="5"/>
  <c r="P86" i="5"/>
  <c r="Q86" i="5"/>
  <c r="O88" i="5"/>
  <c r="P88" i="5"/>
  <c r="Q88" i="5"/>
  <c r="O89" i="5"/>
  <c r="P89" i="5"/>
  <c r="Q89" i="5"/>
  <c r="P90" i="5"/>
  <c r="Q90" i="5"/>
  <c r="P92" i="5"/>
  <c r="Q92" i="5"/>
  <c r="O93" i="5"/>
  <c r="P93" i="5"/>
  <c r="Q93" i="5"/>
  <c r="O95" i="5"/>
  <c r="P95" i="5"/>
  <c r="Q95" i="5"/>
  <c r="O96" i="5"/>
  <c r="P96" i="5"/>
  <c r="Q96" i="5"/>
  <c r="O97" i="5"/>
  <c r="P97" i="5"/>
  <c r="Q97" i="5"/>
  <c r="O98" i="5"/>
  <c r="P98" i="5"/>
  <c r="Q98" i="5"/>
  <c r="O99" i="5"/>
  <c r="P99" i="5"/>
  <c r="Q99" i="5"/>
  <c r="O101" i="5"/>
  <c r="P101" i="5"/>
  <c r="Q101" i="5"/>
  <c r="O102" i="5"/>
  <c r="P102" i="5"/>
  <c r="Q102" i="5"/>
  <c r="O103" i="5"/>
  <c r="P103" i="5"/>
  <c r="Q103" i="5"/>
  <c r="L11" i="5"/>
  <c r="L12" i="5"/>
  <c r="L13" i="5"/>
  <c r="L14" i="5"/>
  <c r="L16" i="5"/>
  <c r="L17" i="5"/>
  <c r="L18" i="5"/>
  <c r="L19" i="5"/>
  <c r="L20" i="5"/>
  <c r="L22" i="5"/>
  <c r="L23" i="5"/>
  <c r="L24" i="5"/>
  <c r="L25" i="5"/>
  <c r="L26" i="5"/>
  <c r="L27" i="5"/>
  <c r="L28" i="5"/>
  <c r="L29" i="5"/>
  <c r="L30" i="5"/>
  <c r="L31" i="5"/>
  <c r="L32" i="5"/>
  <c r="L33" i="5"/>
  <c r="L35" i="5"/>
  <c r="L37" i="5"/>
  <c r="L38" i="5"/>
  <c r="L39" i="5"/>
  <c r="L40" i="5"/>
  <c r="L42" i="5"/>
  <c r="L43" i="5"/>
  <c r="L47" i="5"/>
  <c r="L49" i="5"/>
  <c r="L51" i="5"/>
  <c r="L52" i="5"/>
  <c r="L53" i="5"/>
  <c r="L54" i="5"/>
  <c r="L55" i="5"/>
  <c r="L56" i="5"/>
  <c r="L57" i="5"/>
  <c r="L59" i="5"/>
  <c r="L61" i="5"/>
  <c r="L62" i="5"/>
  <c r="L64" i="5"/>
  <c r="L65" i="5"/>
  <c r="L66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4" i="5"/>
  <c r="L88" i="5"/>
  <c r="L89" i="5"/>
  <c r="L90" i="5"/>
  <c r="L92" i="5"/>
  <c r="L93" i="5"/>
  <c r="L95" i="5"/>
  <c r="L96" i="5"/>
  <c r="L97" i="5"/>
  <c r="L98" i="5"/>
  <c r="L99" i="5"/>
  <c r="L101" i="5"/>
  <c r="L102" i="5"/>
  <c r="L103" i="5"/>
  <c r="F9" i="5" l="1"/>
  <c r="B104" i="5"/>
  <c r="E50" i="5"/>
  <c r="H21" i="5"/>
  <c r="E34" i="5"/>
  <c r="H34" i="5"/>
  <c r="E15" i="5"/>
  <c r="H15" i="5"/>
  <c r="H50" i="5"/>
  <c r="C9" i="5"/>
  <c r="E9" i="5" s="1"/>
  <c r="Q44" i="5"/>
  <c r="M21" i="5"/>
  <c r="P22" i="5" l="1"/>
  <c r="O22" i="5"/>
  <c r="Q22" i="5"/>
  <c r="Q94" i="5"/>
  <c r="Q21" i="5"/>
  <c r="P44" i="5"/>
  <c r="O44" i="5"/>
  <c r="P36" i="5"/>
  <c r="O36" i="5"/>
  <c r="Q36" i="5"/>
  <c r="F104" i="5"/>
  <c r="H9" i="5"/>
  <c r="C104" i="5"/>
  <c r="D46" i="5" s="1"/>
  <c r="G9" i="5" l="1"/>
  <c r="G46" i="5"/>
  <c r="L36" i="5"/>
  <c r="G93" i="5"/>
  <c r="G90" i="5"/>
  <c r="G89" i="5"/>
  <c r="G88" i="5"/>
  <c r="G86" i="5"/>
  <c r="G84" i="5"/>
  <c r="G59" i="5"/>
  <c r="G49" i="5"/>
  <c r="G47" i="5"/>
  <c r="G39" i="5"/>
  <c r="G38" i="5"/>
  <c r="G31" i="5"/>
  <c r="G30" i="5"/>
  <c r="G17" i="5"/>
  <c r="G92" i="5"/>
  <c r="G91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57" i="5"/>
  <c r="G56" i="5"/>
  <c r="G55" i="5"/>
  <c r="G54" i="5"/>
  <c r="G53" i="5"/>
  <c r="G52" i="5"/>
  <c r="G51" i="5"/>
  <c r="G45" i="5"/>
  <c r="G44" i="5"/>
  <c r="G37" i="5"/>
  <c r="G36" i="5"/>
  <c r="G29" i="5"/>
  <c r="G28" i="5"/>
  <c r="G27" i="5"/>
  <c r="G20" i="5"/>
  <c r="G16" i="5"/>
  <c r="G62" i="5"/>
  <c r="G60" i="5"/>
  <c r="G33" i="5"/>
  <c r="G18" i="5"/>
  <c r="G14" i="5"/>
  <c r="G12" i="5"/>
  <c r="G11" i="5"/>
  <c r="G104" i="5"/>
  <c r="G66" i="5"/>
  <c r="G65" i="5"/>
  <c r="G64" i="5"/>
  <c r="G43" i="5"/>
  <c r="G42" i="5"/>
  <c r="G35" i="5"/>
  <c r="G26" i="5"/>
  <c r="G25" i="5"/>
  <c r="G24" i="5"/>
  <c r="G23" i="5"/>
  <c r="G19" i="5"/>
  <c r="H104" i="5"/>
  <c r="G103" i="5"/>
  <c r="G102" i="5"/>
  <c r="G101" i="5"/>
  <c r="G99" i="5"/>
  <c r="G98" i="5"/>
  <c r="G97" i="5"/>
  <c r="G96" i="5"/>
  <c r="G95" i="5"/>
  <c r="G94" i="5"/>
  <c r="G61" i="5"/>
  <c r="G40" i="5"/>
  <c r="G32" i="5"/>
  <c r="G13" i="5"/>
  <c r="G10" i="5"/>
  <c r="G15" i="5"/>
  <c r="G63" i="5"/>
  <c r="G41" i="5"/>
  <c r="G22" i="5"/>
  <c r="G58" i="5"/>
  <c r="G34" i="5"/>
  <c r="G21" i="5"/>
  <c r="G50" i="5"/>
  <c r="E104" i="5"/>
  <c r="D66" i="5"/>
  <c r="D65" i="5"/>
  <c r="D64" i="5"/>
  <c r="D43" i="5"/>
  <c r="D42" i="5"/>
  <c r="D35" i="5"/>
  <c r="D26" i="5"/>
  <c r="D25" i="5"/>
  <c r="D24" i="5"/>
  <c r="D23" i="5"/>
  <c r="D19" i="5"/>
  <c r="D103" i="5"/>
  <c r="D102" i="5"/>
  <c r="D101" i="5"/>
  <c r="D99" i="5"/>
  <c r="D98" i="5"/>
  <c r="D97" i="5"/>
  <c r="D96" i="5"/>
  <c r="D95" i="5"/>
  <c r="D62" i="5"/>
  <c r="D61" i="5"/>
  <c r="D58" i="5"/>
  <c r="D40" i="5"/>
  <c r="D33" i="5"/>
  <c r="D32" i="5"/>
  <c r="D18" i="5"/>
  <c r="D14" i="5"/>
  <c r="D13" i="5"/>
  <c r="D12" i="5"/>
  <c r="D11" i="5"/>
  <c r="D82" i="5"/>
  <c r="D80" i="5"/>
  <c r="D79" i="5"/>
  <c r="D77" i="5"/>
  <c r="D75" i="5"/>
  <c r="D73" i="5"/>
  <c r="D72" i="5"/>
  <c r="D70" i="5"/>
  <c r="D63" i="5"/>
  <c r="D57" i="5"/>
  <c r="D56" i="5"/>
  <c r="D54" i="5"/>
  <c r="D53" i="5"/>
  <c r="D37" i="5"/>
  <c r="D29" i="5"/>
  <c r="D28" i="5"/>
  <c r="D93" i="5"/>
  <c r="D90" i="5"/>
  <c r="D89" i="5"/>
  <c r="D88" i="5"/>
  <c r="D86" i="5"/>
  <c r="D84" i="5"/>
  <c r="D59" i="5"/>
  <c r="D49" i="5"/>
  <c r="D47" i="5"/>
  <c r="D39" i="5"/>
  <c r="D38" i="5"/>
  <c r="D31" i="5"/>
  <c r="D30" i="5"/>
  <c r="D17" i="5"/>
  <c r="D104" i="5"/>
  <c r="D92" i="5"/>
  <c r="D81" i="5"/>
  <c r="D78" i="5"/>
  <c r="D76" i="5"/>
  <c r="D74" i="5"/>
  <c r="D71" i="5"/>
  <c r="D69" i="5"/>
  <c r="D55" i="5"/>
  <c r="D52" i="5"/>
  <c r="D45" i="5"/>
  <c r="D41" i="5"/>
  <c r="D27" i="5"/>
  <c r="D22" i="5"/>
  <c r="D20" i="5"/>
  <c r="D10" i="5"/>
  <c r="D16" i="5"/>
  <c r="D44" i="5"/>
  <c r="D68" i="5"/>
  <c r="D94" i="5"/>
  <c r="D36" i="5"/>
  <c r="D60" i="5"/>
  <c r="D51" i="5"/>
  <c r="D21" i="5"/>
  <c r="D91" i="5"/>
  <c r="D34" i="5"/>
  <c r="D15" i="5"/>
  <c r="D50" i="5"/>
  <c r="D9" i="5"/>
  <c r="O94" i="5" l="1"/>
  <c r="P94" i="5"/>
  <c r="I10" i="5"/>
  <c r="Q10" i="5" l="1"/>
  <c r="J10" i="5" l="1"/>
  <c r="J15" i="5"/>
  <c r="I15" i="5"/>
  <c r="L15" i="5" l="1"/>
  <c r="P10" i="5"/>
  <c r="O10" i="5"/>
  <c r="L10" i="5"/>
  <c r="I94" i="5"/>
  <c r="L94" i="5" s="1"/>
  <c r="M68" i="5"/>
  <c r="Q68" i="5" s="1"/>
  <c r="J68" i="5"/>
  <c r="I68" i="5"/>
  <c r="Q63" i="5"/>
  <c r="I63" i="5"/>
  <c r="L44" i="5"/>
  <c r="J21" i="5"/>
  <c r="I21" i="5"/>
  <c r="L68" i="5" l="1"/>
  <c r="O68" i="5"/>
  <c r="P68" i="5"/>
  <c r="P63" i="5"/>
  <c r="O63" i="5"/>
  <c r="L63" i="5"/>
  <c r="P21" i="5"/>
  <c r="O21" i="5"/>
  <c r="L21" i="5"/>
  <c r="M16" i="5"/>
  <c r="M15" i="5" s="1"/>
  <c r="O16" i="5" l="1"/>
  <c r="Q16" i="5"/>
  <c r="P16" i="5"/>
  <c r="Q15" i="5" l="1"/>
  <c r="P15" i="5"/>
  <c r="O15" i="5"/>
  <c r="I60" i="5"/>
  <c r="J60" i="5"/>
  <c r="J91" i="5"/>
  <c r="L91" i="5" s="1"/>
  <c r="M91" i="5"/>
  <c r="M60" i="5"/>
  <c r="Q60" i="5" s="1"/>
  <c r="M58" i="5"/>
  <c r="Q58" i="5" s="1"/>
  <c r="I58" i="5"/>
  <c r="M51" i="5"/>
  <c r="M41" i="5"/>
  <c r="I41" i="5"/>
  <c r="I34" i="5" s="1"/>
  <c r="E144" i="7"/>
  <c r="H143" i="7"/>
  <c r="E143" i="7"/>
  <c r="H142" i="7"/>
  <c r="E142" i="7"/>
  <c r="H141" i="7"/>
  <c r="E141" i="7"/>
  <c r="H140" i="7"/>
  <c r="E140" i="7"/>
  <c r="F139" i="7"/>
  <c r="C139" i="7"/>
  <c r="H139" i="7" s="1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F107" i="7" s="1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H60" i="7" s="1"/>
  <c r="B60" i="7"/>
  <c r="H59" i="7"/>
  <c r="E59" i="7"/>
  <c r="E58" i="7"/>
  <c r="H57" i="7"/>
  <c r="E57" i="7"/>
  <c r="F56" i="7"/>
  <c r="C56" i="7"/>
  <c r="E56" i="7" s="1"/>
  <c r="B56" i="7"/>
  <c r="H55" i="7"/>
  <c r="E55" i="7"/>
  <c r="H54" i="7"/>
  <c r="E54" i="7"/>
  <c r="F53" i="7"/>
  <c r="C53" i="7"/>
  <c r="B53" i="7"/>
  <c r="E53" i="7" s="1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H39" i="7" s="1"/>
  <c r="B39" i="7"/>
  <c r="H38" i="7"/>
  <c r="E38" i="7"/>
  <c r="H37" i="7"/>
  <c r="E37" i="7"/>
  <c r="F36" i="7"/>
  <c r="C36" i="7"/>
  <c r="B36" i="7"/>
  <c r="E36" i="7" s="1"/>
  <c r="H35" i="7"/>
  <c r="E35" i="7"/>
  <c r="H34" i="7"/>
  <c r="E34" i="7"/>
  <c r="F33" i="7"/>
  <c r="F31" i="7" s="1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C10" i="7"/>
  <c r="C8" i="7" s="1"/>
  <c r="B10" i="7"/>
  <c r="B8" i="7" s="1"/>
  <c r="H9" i="7"/>
  <c r="E9" i="7"/>
  <c r="C82" i="7"/>
  <c r="H134" i="7"/>
  <c r="F8" i="7"/>
  <c r="J85" i="7"/>
  <c r="K85" i="7" s="1"/>
  <c r="C31" i="7"/>
  <c r="L44" i="7"/>
  <c r="E60" i="7" l="1"/>
  <c r="C107" i="7"/>
  <c r="C77" i="7" s="1"/>
  <c r="H8" i="7"/>
  <c r="H10" i="7"/>
  <c r="B31" i="7"/>
  <c r="B7" i="7" s="1"/>
  <c r="E45" i="7"/>
  <c r="H53" i="7"/>
  <c r="E78" i="7"/>
  <c r="B77" i="7"/>
  <c r="E77" i="7" s="1"/>
  <c r="H84" i="7"/>
  <c r="P51" i="5"/>
  <c r="O51" i="5"/>
  <c r="Q51" i="5"/>
  <c r="Q91" i="5"/>
  <c r="O91" i="5"/>
  <c r="P91" i="5"/>
  <c r="L60" i="5"/>
  <c r="O60" i="5"/>
  <c r="P60" i="5"/>
  <c r="Q41" i="5"/>
  <c r="F82" i="7"/>
  <c r="F77" i="7" s="1"/>
  <c r="E82" i="7"/>
  <c r="E18" i="7"/>
  <c r="H33" i="7"/>
  <c r="H36" i="7"/>
  <c r="H45" i="7"/>
  <c r="M50" i="5"/>
  <c r="Q50" i="5" s="1"/>
  <c r="M34" i="5"/>
  <c r="M9" i="5" s="1"/>
  <c r="E39" i="7"/>
  <c r="H56" i="7"/>
  <c r="E74" i="7"/>
  <c r="H107" i="7"/>
  <c r="E139" i="7"/>
  <c r="H78" i="7"/>
  <c r="H113" i="7"/>
  <c r="I50" i="5"/>
  <c r="J41" i="5"/>
  <c r="J58" i="5"/>
  <c r="H115" i="7"/>
  <c r="E10" i="7"/>
  <c r="C44" i="7"/>
  <c r="E44" i="7" s="1"/>
  <c r="H74" i="7"/>
  <c r="E33" i="7"/>
  <c r="H31" i="7"/>
  <c r="F44" i="7"/>
  <c r="H44" i="7" s="1"/>
  <c r="E107" i="7"/>
  <c r="H118" i="7"/>
  <c r="H82" i="7"/>
  <c r="C17" i="7"/>
  <c r="H18" i="7"/>
  <c r="E8" i="7"/>
  <c r="F7" i="7"/>
  <c r="P9" i="5" l="1"/>
  <c r="Q9" i="5"/>
  <c r="R10" i="5"/>
  <c r="E31" i="7"/>
  <c r="P58" i="5"/>
  <c r="O58" i="5"/>
  <c r="L58" i="5"/>
  <c r="Q34" i="5"/>
  <c r="L41" i="5"/>
  <c r="P41" i="5"/>
  <c r="O41" i="5"/>
  <c r="I9" i="5"/>
  <c r="I104" i="5" s="1"/>
  <c r="J34" i="5"/>
  <c r="J50" i="5"/>
  <c r="E17" i="7"/>
  <c r="C7" i="7"/>
  <c r="C145" i="7" s="1"/>
  <c r="D77" i="7" s="1"/>
  <c r="H17" i="7"/>
  <c r="H77" i="7"/>
  <c r="F145" i="7"/>
  <c r="B145" i="7"/>
  <c r="E7" i="7"/>
  <c r="D95" i="7"/>
  <c r="D115" i="7"/>
  <c r="D135" i="7"/>
  <c r="D83" i="7"/>
  <c r="D139" i="7"/>
  <c r="D91" i="7"/>
  <c r="D44" i="7"/>
  <c r="D45" i="7"/>
  <c r="D17" i="7"/>
  <c r="D116" i="7"/>
  <c r="D107" i="7"/>
  <c r="D85" i="7"/>
  <c r="D123" i="7"/>
  <c r="D120" i="7"/>
  <c r="D98" i="7"/>
  <c r="D105" i="7"/>
  <c r="D13" i="7"/>
  <c r="D103" i="7" l="1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M104" i="5"/>
  <c r="N46" i="5" s="1"/>
  <c r="P50" i="5"/>
  <c r="O50" i="5"/>
  <c r="L50" i="5"/>
  <c r="P34" i="5"/>
  <c r="O34" i="5"/>
  <c r="L34" i="5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J9" i="5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Q104" i="5" l="1"/>
  <c r="N94" i="5"/>
  <c r="N82" i="5"/>
  <c r="N83" i="5"/>
  <c r="N48" i="5"/>
  <c r="N67" i="5"/>
  <c r="N50" i="5"/>
  <c r="N66" i="5"/>
  <c r="N28" i="5"/>
  <c r="N87" i="5"/>
  <c r="N85" i="5"/>
  <c r="N18" i="5"/>
  <c r="N34" i="5"/>
  <c r="N41" i="5"/>
  <c r="N92" i="5"/>
  <c r="N24" i="5"/>
  <c r="N71" i="5"/>
  <c r="N54" i="5"/>
  <c r="N99" i="5"/>
  <c r="N13" i="5"/>
  <c r="N39" i="5"/>
  <c r="N75" i="5"/>
  <c r="N58" i="5"/>
  <c r="N104" i="5"/>
  <c r="N95" i="5"/>
  <c r="N89" i="5"/>
  <c r="N79" i="5"/>
  <c r="N62" i="5"/>
  <c r="N32" i="5"/>
  <c r="N47" i="5"/>
  <c r="N44" i="5"/>
  <c r="N29" i="5"/>
  <c r="N90" i="5"/>
  <c r="N84" i="5"/>
  <c r="N25" i="5"/>
  <c r="N80" i="5"/>
  <c r="N76" i="5"/>
  <c r="N72" i="5"/>
  <c r="N68" i="5"/>
  <c r="N63" i="5"/>
  <c r="N59" i="5"/>
  <c r="N55" i="5"/>
  <c r="N51" i="5"/>
  <c r="N33" i="5"/>
  <c r="N17" i="5"/>
  <c r="N101" i="5"/>
  <c r="N96" i="5"/>
  <c r="N49" i="5"/>
  <c r="N20" i="5"/>
  <c r="N14" i="5"/>
  <c r="N10" i="5"/>
  <c r="N45" i="5"/>
  <c r="N40" i="5"/>
  <c r="N19" i="5"/>
  <c r="N36" i="5"/>
  <c r="N86" i="5"/>
  <c r="N26" i="5"/>
  <c r="N22" i="5"/>
  <c r="N81" i="5"/>
  <c r="N77" i="5"/>
  <c r="N73" i="5"/>
  <c r="N69" i="5"/>
  <c r="N64" i="5"/>
  <c r="N60" i="5"/>
  <c r="N56" i="5"/>
  <c r="N52" i="5"/>
  <c r="N35" i="5"/>
  <c r="N102" i="5"/>
  <c r="N97" i="5"/>
  <c r="N93" i="5"/>
  <c r="N30" i="5"/>
  <c r="N15" i="5"/>
  <c r="N11" i="5"/>
  <c r="N42" i="5"/>
  <c r="N27" i="5"/>
  <c r="N88" i="5"/>
  <c r="N38" i="5"/>
  <c r="N23" i="5"/>
  <c r="N78" i="5"/>
  <c r="N74" i="5"/>
  <c r="N70" i="5"/>
  <c r="N65" i="5"/>
  <c r="N61" i="5"/>
  <c r="N57" i="5"/>
  <c r="N53" i="5"/>
  <c r="N37" i="5"/>
  <c r="N21" i="5"/>
  <c r="N103" i="5"/>
  <c r="N98" i="5"/>
  <c r="N31" i="5"/>
  <c r="N16" i="5"/>
  <c r="N12" i="5"/>
  <c r="N91" i="5"/>
  <c r="N43" i="5"/>
  <c r="N9" i="5"/>
  <c r="O9" i="5"/>
  <c r="K48" i="5" l="1"/>
  <c r="K46" i="5"/>
  <c r="K87" i="5"/>
  <c r="K100" i="5"/>
  <c r="K67" i="5"/>
  <c r="K85" i="5"/>
  <c r="K16" i="5"/>
  <c r="K17" i="5"/>
  <c r="K18" i="5"/>
  <c r="K19" i="5"/>
  <c r="K20" i="5"/>
  <c r="K35" i="5"/>
  <c r="K37" i="5"/>
  <c r="K39" i="5"/>
  <c r="K43" i="5"/>
  <c r="K45" i="5"/>
  <c r="K47" i="5"/>
  <c r="K50" i="5"/>
  <c r="K52" i="5"/>
  <c r="K54" i="5"/>
  <c r="K56" i="5"/>
  <c r="K58" i="5"/>
  <c r="K60" i="5"/>
  <c r="K62" i="5"/>
  <c r="K64" i="5"/>
  <c r="K66" i="5"/>
  <c r="K69" i="5"/>
  <c r="K71" i="5"/>
  <c r="K73" i="5"/>
  <c r="K75" i="5"/>
  <c r="K77" i="5"/>
  <c r="K79" i="5"/>
  <c r="K81" i="5"/>
  <c r="K84" i="5"/>
  <c r="K88" i="5"/>
  <c r="K90" i="5"/>
  <c r="K92" i="5"/>
  <c r="K94" i="5"/>
  <c r="K96" i="5"/>
  <c r="K98" i="5"/>
  <c r="K101" i="5"/>
  <c r="K103" i="5"/>
  <c r="K11" i="5"/>
  <c r="K13" i="5"/>
  <c r="K15" i="5"/>
  <c r="K22" i="5"/>
  <c r="K24" i="5"/>
  <c r="K26" i="5"/>
  <c r="K28" i="5"/>
  <c r="K30" i="5"/>
  <c r="K32" i="5"/>
  <c r="K10" i="5"/>
  <c r="K21" i="5"/>
  <c r="K38" i="5"/>
  <c r="K40" i="5"/>
  <c r="K42" i="5"/>
  <c r="K44" i="5"/>
  <c r="K49" i="5"/>
  <c r="K51" i="5"/>
  <c r="K53" i="5"/>
  <c r="K55" i="5"/>
  <c r="K57" i="5"/>
  <c r="K59" i="5"/>
  <c r="K61" i="5"/>
  <c r="K63" i="5"/>
  <c r="K65" i="5"/>
  <c r="K68" i="5"/>
  <c r="K70" i="5"/>
  <c r="K72" i="5"/>
  <c r="K74" i="5"/>
  <c r="K76" i="5"/>
  <c r="K78" i="5"/>
  <c r="K80" i="5"/>
  <c r="K82" i="5"/>
  <c r="K89" i="5"/>
  <c r="K91" i="5"/>
  <c r="K93" i="5"/>
  <c r="K95" i="5"/>
  <c r="K97" i="5"/>
  <c r="K99" i="5"/>
  <c r="K102" i="5"/>
  <c r="K104" i="5"/>
  <c r="K12" i="5"/>
  <c r="K14" i="5"/>
  <c r="K23" i="5"/>
  <c r="K25" i="5"/>
  <c r="K27" i="5"/>
  <c r="K29" i="5"/>
  <c r="K31" i="5"/>
  <c r="K33" i="5"/>
  <c r="K36" i="5"/>
  <c r="K41" i="5"/>
  <c r="P104" i="5"/>
  <c r="K34" i="5"/>
  <c r="O104" i="5"/>
  <c r="L104" i="5"/>
  <c r="K9" i="5"/>
</calcChain>
</file>

<file path=xl/sharedStrings.xml><?xml version="1.0" encoding="utf-8"?>
<sst xmlns="http://schemas.openxmlformats.org/spreadsheetml/2006/main" count="287" uniqueCount="217">
  <si>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</si>
  <si>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</si>
  <si>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</si>
  <si>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</si>
  <si>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</si>
  <si>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</si>
  <si>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</si>
  <si>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</si>
  <si>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</si>
  <si>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</si>
  <si>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</si>
  <si>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</si>
  <si>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</si>
  <si>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</si>
  <si>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</si>
  <si>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</si>
  <si>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</si>
  <si>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</si>
  <si>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</si>
  <si>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</si>
  <si>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</si>
  <si>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</si>
  <si>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</si>
  <si>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</si>
  <si>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</si>
  <si>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</si>
  <si>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</si>
  <si>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</si>
  <si>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</si>
  <si>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</si>
  <si>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</si>
  <si>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</si>
  <si>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</si>
  <si>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</si>
  <si>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</si>
  <si>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</si>
  <si>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</si>
  <si>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</si>
  <si>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</si>
  <si>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</si>
  <si>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</si>
  <si>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</si>
  <si>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</si>
  <si>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</si>
  <si>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</si>
  <si>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</si>
  <si>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</si>
  <si>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</si>
  <si>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</si>
  <si>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</si>
  <si>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</si>
  <si>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</si>
  <si>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</si>
  <si>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</si>
  <si>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</si>
  <si>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</si>
  <si>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</si>
  <si>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</si>
  <si>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</si>
  <si>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</si>
  <si>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</si>
  <si>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</si>
  <si>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</si>
  <si>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</si>
  <si>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</si>
  <si>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</si>
  <si>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</si>
  <si>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</si>
  <si>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</si>
  <si>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</si>
  <si>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</si>
  <si>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</si>
  <si>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</si>
  <si>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</si>
  <si>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</si>
  <si>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</si>
  <si>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</si>
  <si>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</si>
  <si>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</si>
  <si>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</si>
  <si>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</si>
  <si>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</si>
  <si>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</si>
  <si>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</si>
  <si>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</si>
  <si>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</si>
  <si>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</si>
  <si>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</si>
  <si>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</si>
  <si>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</si>
  <si>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</si>
  <si>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</si>
  <si>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</si>
  <si>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</si>
  <si>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</si>
  <si>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</si>
  <si>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</si>
  <si>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</si>
  <si>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</si>
  <si>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</si>
  <si>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</si>
  <si>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</si>
  <si>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</si>
  <si>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</si>
  <si>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</si>
  <si>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</si>
  <si>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</si>
  <si>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</si>
  <si>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</si>
  <si>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</si>
  <si>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</si>
  <si>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</si>
  <si>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</si>
  <si>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</si>
  <si>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</si>
  <si>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</si>
  <si>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</si>
  <si>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</si>
  <si>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</si>
  <si>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</si>
  <si>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</si>
  <si>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</si>
  <si>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</si>
  <si>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</si>
  <si>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</si>
  <si>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</si>
  <si>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</si>
  <si>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</si>
  <si>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</si>
  <si>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</si>
  <si>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</si>
  <si>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</si>
  <si>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</si>
  <si>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</si>
  <si>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</si>
  <si>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</si>
  <si>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</si>
  <si>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</si>
  <si>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</si>
  <si>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</si>
  <si>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</si>
  <si>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</si>
  <si>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</si>
  <si>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</si>
  <si>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</si>
  <si>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</si>
  <si>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</si>
  <si>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</si>
  <si>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</si>
  <si>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</si>
  <si>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</si>
  <si>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</si>
  <si>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</si>
  <si>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</si>
  <si>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</si>
  <si>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</si>
  <si>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</si>
  <si>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</si>
  <si>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</si>
  <si>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</si>
  <si>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</si>
  <si>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</si>
  <si>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</si>
  <si>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</si>
  <si>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</si>
  <si>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</si>
  <si>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</si>
  <si>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</si>
  <si>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</si>
  <si>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</si>
  <si>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исполнения 2011 года и 2012 года, руб.</t>
  </si>
  <si>
    <t>Задолженность и перерасчеты по отмененным налогам, сборам и иным обязательным платежам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</si>
  <si>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</si>
  <si>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Налог, взимаемый в связи с применением упрощенной системы налогообложения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</si>
  <si>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</si>
  <si>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</si>
  <si>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</si>
  <si>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</si>
  <si>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</si>
  <si>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Доходы от оказания платных услуг (работ) и компенсации затрат государства</t>
  </si>
  <si>
    <t>Доходы бюджетов городских округов от возврата бюджетными учреждениями остатков субсидий прошлых лет</t>
  </si>
  <si>
    <t>Денежные взыскания (штрафы) за нарушение законодательства Российской Федерации об энергетике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</si>
  <si>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</si>
  <si>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</si>
  <si>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</si>
  <si>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</si>
  <si>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</si>
  <si>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</si>
  <si>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</si>
  <si>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</si>
  <si>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Прочие денежные взыскания (штрафы) за правонарушения в области дорожного движения</t>
  </si>
  <si>
    <t>Денежные взыскания (штрафы) за нарушения законодательства о промышленной безопасности</t>
  </si>
  <si>
    <t>Доходы бюджетов городских округов от возврата автономными учреждениями остатков субсидий прошлых лет</t>
  </si>
  <si>
    <t>2015 год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</si>
  <si>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</si>
  <si>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</si>
  <si>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разрешения на установку рекламной конструкции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</si>
  <si>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</si>
  <si>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</si>
  <si>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Налог взимаемый в связи с применением патентной системы налогообложения, зачисляемый в бюджеты городских округов</t>
  </si>
  <si>
    <t>Сравнительный анализ исполнения доходной части бюджета за 2015-2016 годы</t>
  </si>
  <si>
    <t>2016 год</t>
  </si>
  <si>
    <t>исполнения 2016 года и 2015 года, руб.</t>
  </si>
  <si>
    <t>Уточнённый  план, руб.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</si>
  <si>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</si>
  <si>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</si>
  <si>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</si>
  <si>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Доходы бюджетов городских округов от возврата организациями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</si>
  <si>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</si>
  <si>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законодательства Российской Федерации об электроэнергетике (федеральные государственные органы, Банк России, органы управления государственными внебюджетными фондами Российской Федерации)</t>
  </si>
  <si>
    <t>исполнения и уточнённого плана 2016 года, руб.</t>
  </si>
  <si>
    <t xml:space="preserve">% испол- нения уточнённого плана </t>
  </si>
  <si>
    <t xml:space="preserve">% исполнения уточнённого плана </t>
  </si>
  <si>
    <t xml:space="preserve">Дотации </t>
  </si>
  <si>
    <t xml:space="preserve">Субсидии </t>
  </si>
  <si>
    <t xml:space="preserve">Субвенции </t>
  </si>
  <si>
    <t>Приложение № 2 к                                               заключению Счётной палаты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</si>
</sst>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  <numFmt numFmtId="168" formatCode="#,##0.00_ ;\-#,##0.00\ 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61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3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5" fillId="0" borderId="1" xfId="0" applyNumberFormat="1" applyFont="1" applyFill="1" applyBorder="1" applyAlignment="1">
      <alignment horizontal="right" vertical="center"/>
    </xf>
    <xf numFmtId="164" fontId="12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0" fontId="5" fillId="2" borderId="0" xfId="0" applyFont="1" applyFill="1" applyBorder="1"/>
    <xf numFmtId="0" fontId="5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wrapText="1"/>
    </xf>
    <xf numFmtId="0" fontId="9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/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/>
    <xf numFmtId="0" fontId="2" fillId="2" borderId="1" xfId="0" applyFont="1" applyFill="1" applyBorder="1" applyAlignment="1">
      <alignment horizontal="justify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/>
    <xf numFmtId="49" fontId="2" fillId="2" borderId="1" xfId="0" applyNumberFormat="1" applyFont="1" applyFill="1" applyBorder="1" applyAlignment="1">
      <alignment horizontal="justify" vertical="center" wrapText="1"/>
    </xf>
    <xf numFmtId="4" fontId="7" fillId="2" borderId="0" xfId="0" applyNumberFormat="1" applyFont="1" applyFill="1"/>
    <xf numFmtId="167" fontId="1" fillId="2" borderId="1" xfId="0" applyNumberFormat="1" applyFont="1" applyFill="1" applyBorder="1" applyAlignment="1">
      <alignment horizontal="justify" wrapText="1"/>
    </xf>
    <xf numFmtId="166" fontId="1" fillId="2" borderId="3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" fillId="2" borderId="1" xfId="0" applyNumberFormat="1" applyFont="1" applyFill="1" applyBorder="1" applyAlignment="1">
      <alignment horizontal="justify" vertical="center" wrapText="1"/>
    </xf>
    <xf numFmtId="167" fontId="1" fillId="2" borderId="1" xfId="0" applyNumberFormat="1" applyFont="1" applyFill="1" applyBorder="1" applyAlignment="1">
      <alignment horizontal="justify" vertical="center" wrapText="1"/>
    </xf>
    <xf numFmtId="49" fontId="2" fillId="2" borderId="1" xfId="3" applyNumberFormat="1" applyFont="1" applyFill="1" applyBorder="1" applyAlignment="1">
      <alignment horizontal="left" wrapText="1"/>
    </xf>
    <xf numFmtId="166" fontId="2" fillId="2" borderId="1" xfId="3" applyNumberFormat="1" applyFont="1" applyFill="1" applyBorder="1" applyAlignment="1">
      <alignment horizontal="center" vertical="center"/>
    </xf>
    <xf numFmtId="167" fontId="1" fillId="2" borderId="1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center" vertical="center"/>
    </xf>
    <xf numFmtId="166" fontId="7" fillId="2" borderId="0" xfId="0" applyNumberFormat="1" applyFont="1" applyFill="1"/>
    <xf numFmtId="1" fontId="1" fillId="2" borderId="1" xfId="0" applyNumberFormat="1" applyFont="1" applyFill="1" applyBorder="1" applyAlignment="1">
      <alignment horizontal="justify" vertical="center" wrapText="1"/>
    </xf>
    <xf numFmtId="10" fontId="5" fillId="2" borderId="0" xfId="0" applyNumberFormat="1" applyFont="1" applyFill="1"/>
    <xf numFmtId="1" fontId="3" fillId="2" borderId="1" xfId="0" applyNumberFormat="1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wrapText="1"/>
    </xf>
    <xf numFmtId="4" fontId="16" fillId="2" borderId="0" xfId="0" applyNumberFormat="1" applyFont="1" applyFill="1"/>
    <xf numFmtId="0" fontId="16" fillId="2" borderId="0" xfId="0" applyFont="1" applyFill="1"/>
    <xf numFmtId="1" fontId="2" fillId="2" borderId="1" xfId="0" applyNumberFormat="1" applyFont="1" applyFill="1" applyBorder="1" applyAlignment="1">
      <alignment horizontal="justify" vertical="center" wrapText="1"/>
    </xf>
    <xf numFmtId="10" fontId="7" fillId="2" borderId="0" xfId="0" applyNumberFormat="1" applyFont="1" applyFill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8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justify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1" xfId="2" applyNumberFormat="1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/>
    <xf numFmtId="2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0" xfId="0" applyFont="1" applyFill="1" applyAlignment="1">
      <alignment horizontal="justify" wrapText="1"/>
    </xf>
    <xf numFmtId="0" fontId="9" fillId="2" borderId="0" xfId="0" applyFont="1" applyFill="1"/>
    <xf numFmtId="164" fontId="5" fillId="2" borderId="0" xfId="0" applyNumberFormat="1" applyFont="1" applyFill="1" applyAlignment="1">
      <alignment horizontal="center" vertical="center"/>
    </xf>
    <xf numFmtId="164" fontId="9" fillId="2" borderId="0" xfId="0" applyNumberFormat="1" applyFont="1" applyFill="1"/>
    <xf numFmtId="2" fontId="5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1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4" fontId="2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zoomScale="70" zoomScaleNormal="75" zoomScaleSheetLayoutView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11" sqref="A11"/>
    </sheetView>
  </sheetViews>
  <sheetFormatPr defaultColWidth="9.140625" defaultRowHeight="15" x14ac:dyDescent="0.25"/>
  <cols>
    <col min="1" max="1" width="60.28515625" style="137" customWidth="1"/>
    <col min="2" max="2" width="18.140625" style="107" customWidth="1"/>
    <col min="3" max="3" width="19.28515625" style="138" customWidth="1"/>
    <col min="4" max="4" width="11.140625" style="107" customWidth="1"/>
    <col min="5" max="5" width="18.28515625" style="107" customWidth="1"/>
    <col min="6" max="6" width="19.140625" style="107" customWidth="1"/>
    <col min="7" max="7" width="11.85546875" style="107" customWidth="1"/>
    <col min="8" max="8" width="10.140625" style="107" bestFit="1" customWidth="1"/>
    <col min="9" max="9" width="19.7109375" style="81" bestFit="1" customWidth="1"/>
    <col min="10" max="10" width="17.140625" style="82" customWidth="1"/>
    <col min="11" max="11" width="10.42578125" style="82" customWidth="1"/>
    <col min="12" max="12" width="16.85546875" style="82" customWidth="1"/>
    <col min="13" max="13" width="19.7109375" style="82" bestFit="1" customWidth="1"/>
    <col min="14" max="14" width="12.7109375" style="82" customWidth="1"/>
    <col min="15" max="15" width="10.140625" style="82" bestFit="1" customWidth="1"/>
    <col min="16" max="16" width="17.28515625" style="82" customWidth="1"/>
    <col min="17" max="17" width="18.85546875" style="82" customWidth="1"/>
    <col min="18" max="18" width="16" style="107" customWidth="1"/>
    <col min="19" max="16384" width="9.140625" style="107"/>
  </cols>
  <sheetData>
    <row r="1" spans="1:18" s="79" customFormat="1" ht="26.25" customHeight="1" x14ac:dyDescent="0.2">
      <c r="B1" s="80"/>
      <c r="C1" s="80"/>
      <c r="D1" s="80"/>
      <c r="E1" s="80"/>
      <c r="F1" s="80"/>
      <c r="G1" s="80"/>
      <c r="H1" s="80"/>
      <c r="I1" s="81"/>
      <c r="J1" s="82"/>
      <c r="K1" s="82"/>
      <c r="L1" s="82"/>
      <c r="M1" s="82"/>
      <c r="N1" s="82"/>
      <c r="O1" s="82"/>
      <c r="P1" s="143" t="s">
        <v>216</v>
      </c>
      <c r="Q1" s="144"/>
    </row>
    <row r="2" spans="1:18" s="79" customFormat="1" x14ac:dyDescent="0.25">
      <c r="A2" s="83"/>
      <c r="B2" s="80"/>
      <c r="C2" s="80"/>
      <c r="D2" s="80"/>
      <c r="E2" s="80"/>
      <c r="F2" s="80"/>
      <c r="G2" s="80"/>
      <c r="H2" s="80"/>
      <c r="I2" s="81"/>
      <c r="J2" s="82"/>
      <c r="K2" s="82"/>
      <c r="L2" s="82"/>
      <c r="M2" s="82"/>
      <c r="N2" s="82"/>
      <c r="O2" s="82"/>
      <c r="P2" s="144"/>
      <c r="Q2" s="144"/>
    </row>
    <row r="3" spans="1:18" s="79" customFormat="1" x14ac:dyDescent="0.25">
      <c r="A3" s="83"/>
      <c r="B3" s="80"/>
      <c r="C3" s="80"/>
      <c r="D3" s="80"/>
      <c r="E3" s="80"/>
      <c r="F3" s="80"/>
      <c r="G3" s="80"/>
      <c r="H3" s="80"/>
      <c r="I3" s="81"/>
      <c r="J3" s="82"/>
      <c r="K3" s="82"/>
      <c r="L3" s="82"/>
      <c r="M3" s="82"/>
      <c r="N3" s="82"/>
      <c r="O3" s="82"/>
      <c r="P3" s="81"/>
      <c r="Q3" s="82"/>
    </row>
    <row r="4" spans="1:18" s="79" customFormat="1" x14ac:dyDescent="0.25">
      <c r="A4" s="145" t="s">
        <v>200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</row>
    <row r="5" spans="1:18" s="79" customFormat="1" x14ac:dyDescent="0.25">
      <c r="A5" s="84"/>
      <c r="C5" s="85"/>
      <c r="I5" s="86"/>
      <c r="J5" s="87"/>
      <c r="K5" s="87"/>
      <c r="L5" s="87"/>
      <c r="M5" s="87"/>
      <c r="N5" s="87"/>
      <c r="O5" s="87"/>
      <c r="P5" s="87"/>
      <c r="Q5" s="87"/>
    </row>
    <row r="6" spans="1:18" s="88" customFormat="1" ht="21.75" customHeight="1" x14ac:dyDescent="0.2">
      <c r="A6" s="149" t="s">
        <v>0</v>
      </c>
      <c r="B6" s="147" t="s">
        <v>193</v>
      </c>
      <c r="C6" s="147"/>
      <c r="D6" s="147"/>
      <c r="E6" s="147"/>
      <c r="F6" s="147"/>
      <c r="G6" s="147"/>
      <c r="H6" s="148"/>
      <c r="I6" s="147" t="s">
        <v>201</v>
      </c>
      <c r="J6" s="147"/>
      <c r="K6" s="147"/>
      <c r="L6" s="147"/>
      <c r="M6" s="147"/>
      <c r="N6" s="147"/>
      <c r="O6" s="148"/>
      <c r="P6" s="147" t="s">
        <v>56</v>
      </c>
      <c r="Q6" s="148"/>
    </row>
    <row r="7" spans="1:18" s="88" customFormat="1" ht="85.5" x14ac:dyDescent="0.2">
      <c r="A7" s="150"/>
      <c r="B7" s="89" t="s">
        <v>142</v>
      </c>
      <c r="C7" s="89" t="s">
        <v>203</v>
      </c>
      <c r="D7" s="90" t="s">
        <v>87</v>
      </c>
      <c r="E7" s="89" t="s">
        <v>117</v>
      </c>
      <c r="F7" s="89" t="s">
        <v>75</v>
      </c>
      <c r="G7" s="90" t="s">
        <v>87</v>
      </c>
      <c r="H7" s="91" t="s">
        <v>212</v>
      </c>
      <c r="I7" s="89" t="s">
        <v>142</v>
      </c>
      <c r="J7" s="89" t="s">
        <v>203</v>
      </c>
      <c r="K7" s="90" t="s">
        <v>87</v>
      </c>
      <c r="L7" s="89" t="s">
        <v>117</v>
      </c>
      <c r="M7" s="89" t="s">
        <v>75</v>
      </c>
      <c r="N7" s="90" t="s">
        <v>87</v>
      </c>
      <c r="O7" s="91" t="s">
        <v>211</v>
      </c>
      <c r="P7" s="89" t="s">
        <v>210</v>
      </c>
      <c r="Q7" s="92" t="s">
        <v>202</v>
      </c>
    </row>
    <row r="8" spans="1:18" s="95" customFormat="1" ht="21.75" customHeight="1" x14ac:dyDescent="0.2">
      <c r="A8" s="93">
        <v>1</v>
      </c>
      <c r="B8" s="94">
        <v>2</v>
      </c>
      <c r="C8" s="93">
        <v>3</v>
      </c>
      <c r="D8" s="94">
        <v>4</v>
      </c>
      <c r="E8" s="94">
        <v>5</v>
      </c>
      <c r="F8" s="93">
        <v>6</v>
      </c>
      <c r="G8" s="94">
        <v>7</v>
      </c>
      <c r="H8" s="94">
        <v>8</v>
      </c>
      <c r="I8" s="94">
        <v>9</v>
      </c>
      <c r="J8" s="93">
        <v>10</v>
      </c>
      <c r="K8" s="94">
        <v>11</v>
      </c>
      <c r="L8" s="94">
        <v>12</v>
      </c>
      <c r="M8" s="93">
        <v>13</v>
      </c>
      <c r="N8" s="94">
        <v>14</v>
      </c>
      <c r="O8" s="94">
        <v>15</v>
      </c>
      <c r="P8" s="93">
        <v>16</v>
      </c>
      <c r="Q8" s="94">
        <v>17</v>
      </c>
    </row>
    <row r="9" spans="1:18" s="88" customFormat="1" ht="19.5" customHeight="1" x14ac:dyDescent="0.2">
      <c r="A9" s="96" t="s">
        <v>49</v>
      </c>
      <c r="B9" s="97">
        <f>B10+B21+B34+B44+B49+B15</f>
        <v>2555673900</v>
      </c>
      <c r="C9" s="97">
        <f>C10+C21+C34+C44+C49+C15</f>
        <v>2454420355</v>
      </c>
      <c r="D9" s="98">
        <f t="shared" ref="D9:D47" si="0">C9/C$104*100</f>
        <v>34.589781413307357</v>
      </c>
      <c r="E9" s="98">
        <f>C9-B9</f>
        <v>-101253545</v>
      </c>
      <c r="F9" s="97">
        <f>F10+F21+F34+F44+F49+F15</f>
        <v>2420241749.7599998</v>
      </c>
      <c r="G9" s="98">
        <f t="shared" ref="G9:G47" si="1">F9/F$104*100</f>
        <v>34.323082210039374</v>
      </c>
      <c r="H9" s="98">
        <f>F9/C9*100</f>
        <v>98.607467332546619</v>
      </c>
      <c r="I9" s="97">
        <f>I10+I21+I34+I44+I49+I15</f>
        <v>1703747800</v>
      </c>
      <c r="J9" s="97">
        <f>J10+J21+J34+J44+J49+J15</f>
        <v>1763048600</v>
      </c>
      <c r="K9" s="98">
        <f t="shared" ref="K9:K45" si="2">J9/J$104*100</f>
        <v>24.553028348849143</v>
      </c>
      <c r="L9" s="98">
        <f>J9-I9</f>
        <v>59300800</v>
      </c>
      <c r="M9" s="97">
        <f>M10+M21+M34+M44+M49+M15</f>
        <v>1868126168.6499999</v>
      </c>
      <c r="N9" s="98">
        <f t="shared" ref="N9:N45" si="3">M9/M$104*100</f>
        <v>25.762299089678393</v>
      </c>
      <c r="O9" s="98">
        <f>M9/J9*100</f>
        <v>105.95999274495324</v>
      </c>
      <c r="P9" s="98">
        <f>M9-J9</f>
        <v>105077568.64999986</v>
      </c>
      <c r="Q9" s="98">
        <f>M9-F9</f>
        <v>-552115581.1099999</v>
      </c>
      <c r="R9" s="99"/>
    </row>
    <row r="10" spans="1:18" s="88" customFormat="1" ht="19.5" customHeight="1" x14ac:dyDescent="0.2">
      <c r="A10" s="100" t="s">
        <v>1</v>
      </c>
      <c r="B10" s="97">
        <f>B11+B12+B13+B14</f>
        <v>2105264900</v>
      </c>
      <c r="C10" s="97">
        <f>C11+C12+C13+C14</f>
        <v>1979871355</v>
      </c>
      <c r="D10" s="98">
        <f t="shared" si="0"/>
        <v>27.902032859370841</v>
      </c>
      <c r="E10" s="98">
        <f t="shared" ref="E10:E71" si="4">C10-B10</f>
        <v>-125393545</v>
      </c>
      <c r="F10" s="97">
        <f>F11+F12+F13+F14</f>
        <v>1968564182.2700002</v>
      </c>
      <c r="G10" s="98">
        <f t="shared" si="1"/>
        <v>27.917537688329013</v>
      </c>
      <c r="H10" s="98">
        <f t="shared" ref="H10:H16" si="5">F10/C10*100</f>
        <v>99.428893564147771</v>
      </c>
      <c r="I10" s="97">
        <f>I11+I12+I13+I14</f>
        <v>1239510000</v>
      </c>
      <c r="J10" s="97">
        <f>J11+J12+J13+J14</f>
        <v>1321500000</v>
      </c>
      <c r="K10" s="98">
        <f t="shared" si="2"/>
        <v>18.403818796035541</v>
      </c>
      <c r="L10" s="98">
        <f t="shared" ref="L10:L71" si="6">J10-I10</f>
        <v>81990000</v>
      </c>
      <c r="M10" s="97">
        <f>M11+M12+M13+M14</f>
        <v>1409870497.97</v>
      </c>
      <c r="N10" s="98">
        <f t="shared" si="3"/>
        <v>19.442747527413882</v>
      </c>
      <c r="O10" s="98">
        <f t="shared" ref="O10:O71" si="7">M10/J10*100</f>
        <v>106.68713567688232</v>
      </c>
      <c r="P10" s="98">
        <f t="shared" ref="P10:P71" si="8">M10-J10</f>
        <v>88370497.970000029</v>
      </c>
      <c r="Q10" s="98">
        <f t="shared" ref="Q10:Q71" si="9">M10-F10</f>
        <v>-558693684.30000019</v>
      </c>
      <c r="R10" s="101">
        <f>M10/M9*100</f>
        <v>75.469768671397716</v>
      </c>
    </row>
    <row r="11" spans="1:18" ht="75" x14ac:dyDescent="0.25">
      <c r="A11" s="102" t="s">
        <v>174</v>
      </c>
      <c r="B11" s="103">
        <v>2069475400</v>
      </c>
      <c r="C11" s="104">
        <v>1951579755</v>
      </c>
      <c r="D11" s="105">
        <f t="shared" si="0"/>
        <v>27.503323543813231</v>
      </c>
      <c r="E11" s="105">
        <f t="shared" si="4"/>
        <v>-117895645</v>
      </c>
      <c r="F11" s="103">
        <v>1940073002.0899999</v>
      </c>
      <c r="G11" s="105">
        <f t="shared" si="1"/>
        <v>27.51348502719458</v>
      </c>
      <c r="H11" s="105">
        <f t="shared" si="5"/>
        <v>99.410387770188763</v>
      </c>
      <c r="I11" s="103">
        <v>1217971400</v>
      </c>
      <c r="J11" s="104">
        <v>1301079200</v>
      </c>
      <c r="K11" s="105">
        <f t="shared" si="2"/>
        <v>18.119429312214059</v>
      </c>
      <c r="L11" s="105">
        <f t="shared" si="6"/>
        <v>83107800</v>
      </c>
      <c r="M11" s="103">
        <v>1390489613.3499999</v>
      </c>
      <c r="N11" s="105">
        <f t="shared" si="3"/>
        <v>19.175476421970394</v>
      </c>
      <c r="O11" s="105">
        <f t="shared" si="7"/>
        <v>106.8720192706178</v>
      </c>
      <c r="P11" s="105">
        <f t="shared" si="8"/>
        <v>89410413.349999905</v>
      </c>
      <c r="Q11" s="105">
        <f t="shared" si="9"/>
        <v>-549583388.74000001</v>
      </c>
      <c r="R11" s="106"/>
    </row>
    <row r="12" spans="1:18" ht="104.45" customHeight="1" x14ac:dyDescent="0.2">
      <c r="A12" s="108" t="s">
        <v>167</v>
      </c>
      <c r="B12" s="104">
        <v>14736900</v>
      </c>
      <c r="C12" s="104">
        <v>9515000</v>
      </c>
      <c r="D12" s="105">
        <f t="shared" si="0"/>
        <v>0.13409348137011334</v>
      </c>
      <c r="E12" s="105">
        <f t="shared" si="4"/>
        <v>-5221900</v>
      </c>
      <c r="F12" s="104">
        <v>9887483.6400000006</v>
      </c>
      <c r="G12" s="105">
        <f t="shared" si="1"/>
        <v>0.14022108074938897</v>
      </c>
      <c r="H12" s="105">
        <f t="shared" si="5"/>
        <v>103.91469931686812</v>
      </c>
      <c r="I12" s="104">
        <v>8770800</v>
      </c>
      <c r="J12" s="104">
        <v>8770800</v>
      </c>
      <c r="K12" s="105">
        <f t="shared" si="2"/>
        <v>0.12214620801836436</v>
      </c>
      <c r="L12" s="105">
        <f t="shared" si="6"/>
        <v>0</v>
      </c>
      <c r="M12" s="104">
        <v>7336612.0499999998</v>
      </c>
      <c r="N12" s="105">
        <f t="shared" si="3"/>
        <v>0.10117517601802292</v>
      </c>
      <c r="O12" s="105">
        <f t="shared" si="7"/>
        <v>83.648151251881245</v>
      </c>
      <c r="P12" s="105">
        <f t="shared" si="8"/>
        <v>-1434187.9500000002</v>
      </c>
      <c r="Q12" s="105">
        <f t="shared" si="9"/>
        <v>-2550871.5900000008</v>
      </c>
      <c r="R12" s="106"/>
    </row>
    <row r="13" spans="1:18" ht="45.6" customHeight="1" x14ac:dyDescent="0.25">
      <c r="A13" s="102" t="s">
        <v>168</v>
      </c>
      <c r="B13" s="104">
        <v>12631600</v>
      </c>
      <c r="C13" s="104">
        <v>12631600</v>
      </c>
      <c r="D13" s="105">
        <f t="shared" si="0"/>
        <v>0.17801526214132671</v>
      </c>
      <c r="E13" s="105">
        <f t="shared" si="4"/>
        <v>0</v>
      </c>
      <c r="F13" s="104">
        <v>11860811.130000001</v>
      </c>
      <c r="G13" s="105">
        <f t="shared" si="1"/>
        <v>0.1682061701204475</v>
      </c>
      <c r="H13" s="105">
        <f t="shared" si="5"/>
        <v>93.897931615947314</v>
      </c>
      <c r="I13" s="104">
        <v>7517800</v>
      </c>
      <c r="J13" s="104">
        <v>5150000</v>
      </c>
      <c r="K13" s="105">
        <f t="shared" si="2"/>
        <v>7.1721276427985647E-2</v>
      </c>
      <c r="L13" s="105">
        <f t="shared" si="6"/>
        <v>-2367800</v>
      </c>
      <c r="M13" s="104">
        <v>5334443.1399999997</v>
      </c>
      <c r="N13" s="105">
        <f t="shared" si="3"/>
        <v>7.3564367308700057E-2</v>
      </c>
      <c r="O13" s="105">
        <f t="shared" si="7"/>
        <v>103.58142019417475</v>
      </c>
      <c r="P13" s="105">
        <f t="shared" si="8"/>
        <v>184443.13999999966</v>
      </c>
      <c r="Q13" s="105">
        <f t="shared" si="9"/>
        <v>-6526367.9900000012</v>
      </c>
      <c r="R13" s="106"/>
    </row>
    <row r="14" spans="1:18" ht="96" customHeight="1" x14ac:dyDescent="0.2">
      <c r="A14" s="109" t="s">
        <v>169</v>
      </c>
      <c r="B14" s="104">
        <v>8421000</v>
      </c>
      <c r="C14" s="104">
        <v>6145000</v>
      </c>
      <c r="D14" s="105">
        <f t="shared" si="0"/>
        <v>8.6600572046174093E-2</v>
      </c>
      <c r="E14" s="105">
        <f t="shared" si="4"/>
        <v>-2276000</v>
      </c>
      <c r="F14" s="104">
        <v>6742885.4100000001</v>
      </c>
      <c r="G14" s="105">
        <f t="shared" si="1"/>
        <v>9.5625410264596589E-2</v>
      </c>
      <c r="H14" s="105">
        <f t="shared" si="5"/>
        <v>109.72962424735557</v>
      </c>
      <c r="I14" s="104">
        <v>5250000</v>
      </c>
      <c r="J14" s="104">
        <v>6500000</v>
      </c>
      <c r="K14" s="105">
        <f t="shared" si="2"/>
        <v>9.0521999375127518E-2</v>
      </c>
      <c r="L14" s="105">
        <f t="shared" si="6"/>
        <v>1250000</v>
      </c>
      <c r="M14" s="104">
        <v>6709829.4299999997</v>
      </c>
      <c r="N14" s="105">
        <f t="shared" si="3"/>
        <v>9.2531562116762098E-2</v>
      </c>
      <c r="O14" s="105">
        <f t="shared" si="7"/>
        <v>103.22814507692306</v>
      </c>
      <c r="P14" s="105">
        <f t="shared" si="8"/>
        <v>209829.4299999997</v>
      </c>
      <c r="Q14" s="105">
        <f t="shared" si="9"/>
        <v>-33055.980000000447</v>
      </c>
      <c r="R14" s="106"/>
    </row>
    <row r="15" spans="1:18" s="88" customFormat="1" ht="28.5" x14ac:dyDescent="0.2">
      <c r="A15" s="110" t="s">
        <v>182</v>
      </c>
      <c r="B15" s="111">
        <f>B16</f>
        <v>5696000</v>
      </c>
      <c r="C15" s="111">
        <f>C16</f>
        <v>5696000</v>
      </c>
      <c r="D15" s="98">
        <f t="shared" si="0"/>
        <v>8.0272881753459341E-2</v>
      </c>
      <c r="E15" s="98">
        <f t="shared" si="4"/>
        <v>0</v>
      </c>
      <c r="F15" s="111">
        <f>F16</f>
        <v>5849732.3300000001</v>
      </c>
      <c r="G15" s="98">
        <f t="shared" si="1"/>
        <v>8.295900345047158E-2</v>
      </c>
      <c r="H15" s="98">
        <f t="shared" si="5"/>
        <v>102.69895242275282</v>
      </c>
      <c r="I15" s="111">
        <f>I16</f>
        <v>5921800</v>
      </c>
      <c r="J15" s="111">
        <f>J16</f>
        <v>7000000</v>
      </c>
      <c r="K15" s="98">
        <f t="shared" si="2"/>
        <v>9.7485230096291162E-2</v>
      </c>
      <c r="L15" s="98">
        <f>J15-I15</f>
        <v>1078200</v>
      </c>
      <c r="M15" s="111">
        <f>M16</f>
        <v>8521707.3399999999</v>
      </c>
      <c r="N15" s="98">
        <f t="shared" si="3"/>
        <v>0.11751817245108086</v>
      </c>
      <c r="O15" s="98">
        <f t="shared" si="7"/>
        <v>121.73867628571429</v>
      </c>
      <c r="P15" s="98">
        <f t="shared" si="8"/>
        <v>1521707.3399999999</v>
      </c>
      <c r="Q15" s="98">
        <f t="shared" si="9"/>
        <v>2671975.0099999998</v>
      </c>
      <c r="R15" s="101"/>
    </row>
    <row r="16" spans="1:18" ht="30" x14ac:dyDescent="0.25">
      <c r="A16" s="112" t="s">
        <v>183</v>
      </c>
      <c r="B16" s="113">
        <f>SUM(B17:B20)</f>
        <v>5696000</v>
      </c>
      <c r="C16" s="113">
        <f>SUM(C17:C20)</f>
        <v>5696000</v>
      </c>
      <c r="D16" s="105">
        <f t="shared" si="0"/>
        <v>8.0272881753459341E-2</v>
      </c>
      <c r="E16" s="105">
        <f t="shared" si="4"/>
        <v>0</v>
      </c>
      <c r="F16" s="113">
        <f>F19+F20+F17+F18</f>
        <v>5849732.3300000001</v>
      </c>
      <c r="G16" s="105">
        <f t="shared" si="1"/>
        <v>8.295900345047158E-2</v>
      </c>
      <c r="H16" s="105">
        <f t="shared" si="5"/>
        <v>102.69895242275282</v>
      </c>
      <c r="I16" s="113">
        <v>5921800</v>
      </c>
      <c r="J16" s="113">
        <v>7000000</v>
      </c>
      <c r="K16" s="105">
        <f t="shared" si="2"/>
        <v>9.7485230096291162E-2</v>
      </c>
      <c r="L16" s="105">
        <f t="shared" si="6"/>
        <v>1078200</v>
      </c>
      <c r="M16" s="113">
        <f>M19+M20+M17+M18</f>
        <v>8521707.3399999999</v>
      </c>
      <c r="N16" s="105">
        <f t="shared" si="3"/>
        <v>0.11751817245108086</v>
      </c>
      <c r="O16" s="105">
        <f t="shared" si="7"/>
        <v>121.73867628571429</v>
      </c>
      <c r="P16" s="105">
        <f t="shared" si="8"/>
        <v>1521707.3399999999</v>
      </c>
      <c r="Q16" s="105">
        <f t="shared" si="9"/>
        <v>2671975.0099999998</v>
      </c>
      <c r="R16" s="106"/>
    </row>
    <row r="17" spans="1:18" ht="75" x14ac:dyDescent="0.25">
      <c r="A17" s="112" t="s">
        <v>184</v>
      </c>
      <c r="B17" s="113">
        <v>2930800</v>
      </c>
      <c r="C17" s="113">
        <v>2150000</v>
      </c>
      <c r="D17" s="105">
        <f t="shared" si="0"/>
        <v>3.0299630577587357E-2</v>
      </c>
      <c r="E17" s="105">
        <f t="shared" si="4"/>
        <v>-780800</v>
      </c>
      <c r="F17" s="113">
        <v>2039233.22</v>
      </c>
      <c r="G17" s="105">
        <f t="shared" si="1"/>
        <v>2.8919743022548905E-2</v>
      </c>
      <c r="H17" s="105">
        <f t="shared" ref="H17" si="10">F17/C17*100</f>
        <v>94.848056744186053</v>
      </c>
      <c r="I17" s="113">
        <v>3330000</v>
      </c>
      <c r="J17" s="113">
        <v>2330000</v>
      </c>
      <c r="K17" s="105">
        <f t="shared" si="2"/>
        <v>3.2448655160622633E-2</v>
      </c>
      <c r="L17" s="105">
        <f t="shared" si="6"/>
        <v>-1000000</v>
      </c>
      <c r="M17" s="113">
        <v>2913223.09</v>
      </c>
      <c r="N17" s="105">
        <f t="shared" si="3"/>
        <v>4.0174655127160307E-2</v>
      </c>
      <c r="O17" s="105">
        <f t="shared" si="7"/>
        <v>125.03103390557939</v>
      </c>
      <c r="P17" s="105">
        <f t="shared" si="8"/>
        <v>583223.08999999985</v>
      </c>
      <c r="Q17" s="105">
        <f t="shared" si="9"/>
        <v>873989.86999999988</v>
      </c>
      <c r="R17" s="106"/>
    </row>
    <row r="18" spans="1:18" ht="90" x14ac:dyDescent="0.25">
      <c r="A18" s="112" t="s">
        <v>185</v>
      </c>
      <c r="B18" s="113">
        <v>45600</v>
      </c>
      <c r="C18" s="113">
        <v>46000</v>
      </c>
      <c r="D18" s="105">
        <f t="shared" si="0"/>
        <v>6.4827116584605506E-4</v>
      </c>
      <c r="E18" s="105">
        <f t="shared" si="4"/>
        <v>400</v>
      </c>
      <c r="F18" s="113">
        <v>55244.27</v>
      </c>
      <c r="G18" s="105">
        <f t="shared" si="1"/>
        <v>7.8345628945192833E-4</v>
      </c>
      <c r="H18" s="105">
        <f t="shared" ref="H18" si="11">F18/C18*100</f>
        <v>120.09623913043477</v>
      </c>
      <c r="I18" s="113">
        <v>45600</v>
      </c>
      <c r="J18" s="113">
        <v>45600</v>
      </c>
      <c r="K18" s="105">
        <f t="shared" si="2"/>
        <v>6.3504664177012522E-4</v>
      </c>
      <c r="L18" s="105">
        <f t="shared" si="6"/>
        <v>0</v>
      </c>
      <c r="M18" s="113">
        <v>44469.08</v>
      </c>
      <c r="N18" s="105">
        <f t="shared" si="3"/>
        <v>6.1324859017992419E-4</v>
      </c>
      <c r="O18" s="105">
        <f t="shared" si="7"/>
        <v>97.51991228070176</v>
      </c>
      <c r="P18" s="105">
        <f t="shared" si="8"/>
        <v>-1130.9199999999983</v>
      </c>
      <c r="Q18" s="105">
        <f t="shared" si="9"/>
        <v>-10775.189999999995</v>
      </c>
      <c r="R18" s="106"/>
    </row>
    <row r="19" spans="1:18" ht="75" x14ac:dyDescent="0.25">
      <c r="A19" s="112" t="s">
        <v>186</v>
      </c>
      <c r="B19" s="113">
        <v>2537200</v>
      </c>
      <c r="C19" s="113">
        <v>3500000</v>
      </c>
      <c r="D19" s="105">
        <f t="shared" si="0"/>
        <v>4.9324980010025922E-2</v>
      </c>
      <c r="E19" s="105">
        <f t="shared" si="4"/>
        <v>962800</v>
      </c>
      <c r="F19" s="113">
        <v>4017534.93</v>
      </c>
      <c r="G19" s="105">
        <f t="shared" si="1"/>
        <v>5.6975375165629179E-2</v>
      </c>
      <c r="H19" s="105">
        <f t="shared" ref="H19" si="12">F19/C19*100</f>
        <v>114.78671228571429</v>
      </c>
      <c r="I19" s="113">
        <v>2546200</v>
      </c>
      <c r="J19" s="113">
        <v>4624400</v>
      </c>
      <c r="K19" s="105">
        <f t="shared" si="2"/>
        <v>6.4401528293898419E-2</v>
      </c>
      <c r="L19" s="105">
        <f t="shared" si="6"/>
        <v>2078200</v>
      </c>
      <c r="M19" s="113">
        <v>5995502.3600000003</v>
      </c>
      <c r="N19" s="105">
        <f t="shared" si="3"/>
        <v>8.2680670922142027E-2</v>
      </c>
      <c r="O19" s="105">
        <f t="shared" si="7"/>
        <v>129.64930282847504</v>
      </c>
      <c r="P19" s="105">
        <f t="shared" si="8"/>
        <v>1371102.3600000003</v>
      </c>
      <c r="Q19" s="105">
        <f t="shared" si="9"/>
        <v>1977967.4300000002</v>
      </c>
      <c r="R19" s="106"/>
    </row>
    <row r="20" spans="1:18" ht="75" x14ac:dyDescent="0.25">
      <c r="A20" s="112" t="s">
        <v>187</v>
      </c>
      <c r="B20" s="113">
        <v>182400</v>
      </c>
      <c r="C20" s="113"/>
      <c r="D20" s="105">
        <f t="shared" si="0"/>
        <v>0</v>
      </c>
      <c r="E20" s="105">
        <f t="shared" si="4"/>
        <v>-182400</v>
      </c>
      <c r="F20" s="113">
        <v>-262280.09000000003</v>
      </c>
      <c r="G20" s="105">
        <f t="shared" si="1"/>
        <v>-3.7195710271584336E-3</v>
      </c>
      <c r="H20" s="105"/>
      <c r="I20" s="113"/>
      <c r="J20" s="113"/>
      <c r="K20" s="105">
        <f t="shared" si="2"/>
        <v>0</v>
      </c>
      <c r="L20" s="105">
        <f t="shared" si="6"/>
        <v>0</v>
      </c>
      <c r="M20" s="113">
        <v>-431487.19</v>
      </c>
      <c r="N20" s="105">
        <f t="shared" si="3"/>
        <v>-5.9504021884014026E-3</v>
      </c>
      <c r="O20" s="105"/>
      <c r="P20" s="105">
        <f t="shared" si="8"/>
        <v>-431487.19</v>
      </c>
      <c r="Q20" s="105">
        <f t="shared" si="9"/>
        <v>-169207.09999999998</v>
      </c>
      <c r="R20" s="106"/>
    </row>
    <row r="21" spans="1:18" s="88" customFormat="1" ht="14.25" x14ac:dyDescent="0.2">
      <c r="A21" s="100" t="s">
        <v>7</v>
      </c>
      <c r="B21" s="97">
        <f>B22+B28+B29+B30+B31+B32+B33</f>
        <v>319825000</v>
      </c>
      <c r="C21" s="97">
        <f>C22+C28+C29+C30+C31+C32+C33</f>
        <v>314825000</v>
      </c>
      <c r="D21" s="98">
        <f t="shared" si="0"/>
        <v>4.4367819519018328</v>
      </c>
      <c r="E21" s="98">
        <f t="shared" si="4"/>
        <v>-5000000</v>
      </c>
      <c r="F21" s="97">
        <f>F22+F28+F29+F30+F31+F32+F33</f>
        <v>296644292.72999996</v>
      </c>
      <c r="G21" s="98">
        <f t="shared" si="1"/>
        <v>4.2069129860768806</v>
      </c>
      <c r="H21" s="98">
        <f t="shared" ref="H21:H25" si="13">F21/C21*100</f>
        <v>94.225138642102749</v>
      </c>
      <c r="I21" s="97">
        <f>I22+I28+I29+I30+I31+I32+I33</f>
        <v>309481000</v>
      </c>
      <c r="J21" s="97">
        <f>J22+J28+J29+J30+J31+J32+J33</f>
        <v>303261200</v>
      </c>
      <c r="K21" s="98">
        <f t="shared" si="2"/>
        <v>4.2233554087539105</v>
      </c>
      <c r="L21" s="98">
        <f t="shared" si="6"/>
        <v>-6219800</v>
      </c>
      <c r="M21" s="97">
        <f>M22+M28+M29+M30+M31+M32+M33</f>
        <v>320061718.01999998</v>
      </c>
      <c r="N21" s="98">
        <f t="shared" si="3"/>
        <v>4.4137948737938668</v>
      </c>
      <c r="O21" s="98">
        <f t="shared" si="7"/>
        <v>105.53994972650638</v>
      </c>
      <c r="P21" s="98">
        <f t="shared" si="8"/>
        <v>16800518.019999981</v>
      </c>
      <c r="Q21" s="98">
        <f t="shared" si="9"/>
        <v>23417425.290000021</v>
      </c>
      <c r="R21" s="114"/>
    </row>
    <row r="22" spans="1:18" ht="30" x14ac:dyDescent="0.2">
      <c r="A22" s="115" t="s">
        <v>173</v>
      </c>
      <c r="B22" s="104">
        <f>SUM(B23:B27)</f>
        <v>186025000</v>
      </c>
      <c r="C22" s="104">
        <f>SUM(C23:C27)</f>
        <v>182417000</v>
      </c>
      <c r="D22" s="105">
        <f t="shared" si="0"/>
        <v>2.570775679568257</v>
      </c>
      <c r="E22" s="105">
        <f t="shared" si="4"/>
        <v>-3608000</v>
      </c>
      <c r="F22" s="104">
        <f>SUM(F23:F27)</f>
        <v>180932388.81</v>
      </c>
      <c r="G22" s="105">
        <f t="shared" si="1"/>
        <v>2.5659243570194015</v>
      </c>
      <c r="H22" s="105">
        <f t="shared" si="13"/>
        <v>99.186144279316068</v>
      </c>
      <c r="I22" s="104">
        <v>189831000</v>
      </c>
      <c r="J22" s="104">
        <v>201627000</v>
      </c>
      <c r="K22" s="105">
        <f t="shared" si="2"/>
        <v>2.8079506412321287</v>
      </c>
      <c r="L22" s="105">
        <f t="shared" si="6"/>
        <v>11796000</v>
      </c>
      <c r="M22" s="104">
        <f>SUM(M23:M27)</f>
        <v>209903042.52000001</v>
      </c>
      <c r="N22" s="105">
        <f t="shared" si="3"/>
        <v>2.8946572517323648</v>
      </c>
      <c r="O22" s="105">
        <f t="shared" si="7"/>
        <v>104.10463009418382</v>
      </c>
      <c r="P22" s="105">
        <f t="shared" si="8"/>
        <v>8276042.5200000107</v>
      </c>
      <c r="Q22" s="105">
        <f t="shared" si="9"/>
        <v>28970653.710000008</v>
      </c>
      <c r="R22" s="116"/>
    </row>
    <row r="23" spans="1:18" ht="30" x14ac:dyDescent="0.2">
      <c r="A23" s="117" t="s">
        <v>175</v>
      </c>
      <c r="B23" s="118">
        <v>137025000</v>
      </c>
      <c r="C23" s="118">
        <v>137025000</v>
      </c>
      <c r="D23" s="105">
        <f t="shared" si="0"/>
        <v>1.9310729673925151</v>
      </c>
      <c r="E23" s="105">
        <f t="shared" si="4"/>
        <v>0</v>
      </c>
      <c r="F23" s="119">
        <v>137326106.27000001</v>
      </c>
      <c r="G23" s="105">
        <f t="shared" si="1"/>
        <v>1.9475142247906509</v>
      </c>
      <c r="H23" s="105">
        <f t="shared" si="13"/>
        <v>100.21974549899655</v>
      </c>
      <c r="I23" s="118">
        <v>139628000</v>
      </c>
      <c r="J23" s="118">
        <v>155100000</v>
      </c>
      <c r="K23" s="105">
        <f t="shared" si="2"/>
        <v>2.1599941697049658</v>
      </c>
      <c r="L23" s="105">
        <f t="shared" si="6"/>
        <v>15472000</v>
      </c>
      <c r="M23" s="119">
        <v>161755973.69999999</v>
      </c>
      <c r="N23" s="105">
        <f t="shared" si="3"/>
        <v>2.2306875434505473</v>
      </c>
      <c r="O23" s="105">
        <f t="shared" si="7"/>
        <v>104.29140793036751</v>
      </c>
      <c r="P23" s="105">
        <f t="shared" si="8"/>
        <v>6655973.6999999881</v>
      </c>
      <c r="Q23" s="105">
        <f t="shared" si="9"/>
        <v>24429867.429999977</v>
      </c>
      <c r="R23" s="106"/>
    </row>
    <row r="24" spans="1:18" ht="51.6" customHeight="1" x14ac:dyDescent="0.2">
      <c r="A24" s="117" t="s">
        <v>176</v>
      </c>
      <c r="B24" s="119"/>
      <c r="C24" s="119">
        <v>445000</v>
      </c>
      <c r="D24" s="105">
        <f t="shared" si="0"/>
        <v>6.2713188869890114E-3</v>
      </c>
      <c r="E24" s="105">
        <f t="shared" si="4"/>
        <v>445000</v>
      </c>
      <c r="F24" s="119">
        <v>-47401.91</v>
      </c>
      <c r="G24" s="105">
        <f t="shared" si="1"/>
        <v>-6.7223848774785623E-4</v>
      </c>
      <c r="H24" s="105">
        <f t="shared" si="13"/>
        <v>-10.652114606741574</v>
      </c>
      <c r="I24" s="119"/>
      <c r="J24" s="119"/>
      <c r="K24" s="105">
        <f t="shared" si="2"/>
        <v>0</v>
      </c>
      <c r="L24" s="105">
        <f t="shared" si="6"/>
        <v>0</v>
      </c>
      <c r="M24" s="119">
        <v>42386.83</v>
      </c>
      <c r="N24" s="105">
        <f t="shared" si="3"/>
        <v>5.8453342726442982E-4</v>
      </c>
      <c r="O24" s="105"/>
      <c r="P24" s="105">
        <f t="shared" si="8"/>
        <v>42386.83</v>
      </c>
      <c r="Q24" s="105">
        <f t="shared" si="9"/>
        <v>89788.74</v>
      </c>
      <c r="R24" s="106"/>
    </row>
    <row r="25" spans="1:18" ht="48.6" customHeight="1" x14ac:dyDescent="0.2">
      <c r="A25" s="117" t="s">
        <v>177</v>
      </c>
      <c r="B25" s="118">
        <v>37000000</v>
      </c>
      <c r="C25" s="118">
        <v>32000000</v>
      </c>
      <c r="D25" s="105">
        <f t="shared" si="0"/>
        <v>0.45097124580595138</v>
      </c>
      <c r="E25" s="105">
        <f t="shared" si="4"/>
        <v>-5000000</v>
      </c>
      <c r="F25" s="119">
        <v>30107941.510000002</v>
      </c>
      <c r="G25" s="105">
        <f t="shared" si="1"/>
        <v>0.42698104506513146</v>
      </c>
      <c r="H25" s="105">
        <f t="shared" si="13"/>
        <v>94.087317218750016</v>
      </c>
      <c r="I25" s="118">
        <v>37703000</v>
      </c>
      <c r="J25" s="118">
        <v>32872000</v>
      </c>
      <c r="K25" s="105">
        <f t="shared" si="2"/>
        <v>0.45779064053218332</v>
      </c>
      <c r="L25" s="105">
        <f t="shared" si="6"/>
        <v>-4831000</v>
      </c>
      <c r="M25" s="119">
        <v>33995182.149999999</v>
      </c>
      <c r="N25" s="105">
        <f t="shared" si="3"/>
        <v>0.46880883360746878</v>
      </c>
      <c r="O25" s="105">
        <f t="shared" si="7"/>
        <v>103.41683545266487</v>
      </c>
      <c r="P25" s="105">
        <f t="shared" si="8"/>
        <v>1123182.1499999985</v>
      </c>
      <c r="Q25" s="105">
        <f t="shared" si="9"/>
        <v>3887240.6399999969</v>
      </c>
      <c r="R25" s="106"/>
    </row>
    <row r="26" spans="1:18" ht="62.45" customHeight="1" x14ac:dyDescent="0.2">
      <c r="A26" s="117" t="s">
        <v>178</v>
      </c>
      <c r="B26" s="119"/>
      <c r="C26" s="119"/>
      <c r="D26" s="105">
        <f t="shared" si="0"/>
        <v>0</v>
      </c>
      <c r="E26" s="105">
        <f t="shared" si="4"/>
        <v>0</v>
      </c>
      <c r="F26" s="119">
        <v>444589.42</v>
      </c>
      <c r="G26" s="105">
        <f t="shared" si="1"/>
        <v>6.305022716795514E-3</v>
      </c>
      <c r="H26" s="105"/>
      <c r="I26" s="119"/>
      <c r="J26" s="119"/>
      <c r="K26" s="105">
        <f t="shared" si="2"/>
        <v>0</v>
      </c>
      <c r="L26" s="105">
        <f t="shared" si="6"/>
        <v>0</v>
      </c>
      <c r="M26" s="119">
        <v>-437715.59</v>
      </c>
      <c r="N26" s="105">
        <f t="shared" si="3"/>
        <v>-6.0362946224044598E-3</v>
      </c>
      <c r="O26" s="105"/>
      <c r="P26" s="105">
        <f t="shared" si="8"/>
        <v>-437715.59</v>
      </c>
      <c r="Q26" s="105">
        <f t="shared" si="9"/>
        <v>-882305.01</v>
      </c>
      <c r="R26" s="106"/>
    </row>
    <row r="27" spans="1:18" s="121" customFormat="1" ht="30" x14ac:dyDescent="0.2">
      <c r="A27" s="117" t="s">
        <v>108</v>
      </c>
      <c r="B27" s="118">
        <v>12000000</v>
      </c>
      <c r="C27" s="118">
        <v>12947000</v>
      </c>
      <c r="D27" s="105">
        <f t="shared" si="0"/>
        <v>0.18246014748280162</v>
      </c>
      <c r="E27" s="105">
        <f t="shared" si="4"/>
        <v>947000</v>
      </c>
      <c r="F27" s="119">
        <v>13101153.52</v>
      </c>
      <c r="G27" s="105">
        <f t="shared" si="1"/>
        <v>0.18579630293457169</v>
      </c>
      <c r="H27" s="105">
        <f t="shared" ref="H27:H28" si="14">F27/C27*100</f>
        <v>101.19065049818489</v>
      </c>
      <c r="I27" s="118">
        <v>12500000</v>
      </c>
      <c r="J27" s="118">
        <v>13655000</v>
      </c>
      <c r="K27" s="105">
        <f t="shared" si="2"/>
        <v>0.19016583099497941</v>
      </c>
      <c r="L27" s="105">
        <f t="shared" si="6"/>
        <v>1155000</v>
      </c>
      <c r="M27" s="119">
        <v>14547215.43</v>
      </c>
      <c r="N27" s="105">
        <f t="shared" si="3"/>
        <v>0.20061263586948816</v>
      </c>
      <c r="O27" s="105">
        <f t="shared" si="7"/>
        <v>106.53398337605273</v>
      </c>
      <c r="P27" s="105">
        <f t="shared" si="8"/>
        <v>892215.4299999997</v>
      </c>
      <c r="Q27" s="105">
        <f t="shared" si="9"/>
        <v>1446061.9100000001</v>
      </c>
      <c r="R27" s="120"/>
    </row>
    <row r="28" spans="1:18" ht="32.450000000000003" customHeight="1" x14ac:dyDescent="0.2">
      <c r="A28" s="115" t="s">
        <v>119</v>
      </c>
      <c r="B28" s="104">
        <v>118000000</v>
      </c>
      <c r="C28" s="104">
        <v>113053000</v>
      </c>
      <c r="D28" s="105">
        <f t="shared" si="0"/>
        <v>1.5932391328781319</v>
      </c>
      <c r="E28" s="105">
        <f t="shared" si="4"/>
        <v>-4947000</v>
      </c>
      <c r="F28" s="104">
        <v>95469485.75</v>
      </c>
      <c r="G28" s="105">
        <f t="shared" si="1"/>
        <v>1.3539172309015715</v>
      </c>
      <c r="H28" s="105">
        <f t="shared" si="14"/>
        <v>84.446662848398532</v>
      </c>
      <c r="I28" s="104">
        <v>100000000</v>
      </c>
      <c r="J28" s="104">
        <v>84300000</v>
      </c>
      <c r="K28" s="105">
        <f t="shared" si="2"/>
        <v>1.1740006995881922</v>
      </c>
      <c r="L28" s="105">
        <f t="shared" si="6"/>
        <v>-15700000</v>
      </c>
      <c r="M28" s="104">
        <v>84361071.799999997</v>
      </c>
      <c r="N28" s="105">
        <f t="shared" si="3"/>
        <v>1.1633770779026089</v>
      </c>
      <c r="O28" s="105">
        <f t="shared" si="7"/>
        <v>100.07244578884935</v>
      </c>
      <c r="P28" s="105">
        <f t="shared" si="8"/>
        <v>61071.79999999702</v>
      </c>
      <c r="Q28" s="105">
        <f t="shared" si="9"/>
        <v>-11108413.950000003</v>
      </c>
      <c r="R28" s="106"/>
    </row>
    <row r="29" spans="1:18" ht="46.15" customHeight="1" x14ac:dyDescent="0.2">
      <c r="A29" s="115" t="s">
        <v>172</v>
      </c>
      <c r="B29" s="104"/>
      <c r="C29" s="104"/>
      <c r="D29" s="105">
        <f t="shared" si="0"/>
        <v>0</v>
      </c>
      <c r="E29" s="105">
        <f t="shared" si="4"/>
        <v>0</v>
      </c>
      <c r="F29" s="104">
        <v>-80497.100000000006</v>
      </c>
      <c r="G29" s="105">
        <f t="shared" si="1"/>
        <v>-1.1415837204046832E-3</v>
      </c>
      <c r="H29" s="105"/>
      <c r="I29" s="104"/>
      <c r="J29" s="104"/>
      <c r="K29" s="105">
        <f t="shared" si="2"/>
        <v>0</v>
      </c>
      <c r="L29" s="105">
        <f t="shared" si="6"/>
        <v>0</v>
      </c>
      <c r="M29" s="104">
        <v>156062</v>
      </c>
      <c r="N29" s="105">
        <f t="shared" si="3"/>
        <v>2.1521650882064419E-3</v>
      </c>
      <c r="O29" s="105"/>
      <c r="P29" s="105">
        <f t="shared" si="8"/>
        <v>156062</v>
      </c>
      <c r="Q29" s="105">
        <f t="shared" si="9"/>
        <v>236559.1</v>
      </c>
      <c r="R29" s="106"/>
    </row>
    <row r="30" spans="1:18" ht="22.5" customHeight="1" x14ac:dyDescent="0.2">
      <c r="A30" s="115" t="s">
        <v>50</v>
      </c>
      <c r="B30" s="104">
        <v>800000</v>
      </c>
      <c r="C30" s="104">
        <v>619000</v>
      </c>
      <c r="D30" s="105">
        <f t="shared" si="0"/>
        <v>8.7234750360588708E-3</v>
      </c>
      <c r="E30" s="105">
        <f t="shared" si="4"/>
        <v>-181000</v>
      </c>
      <c r="F30" s="104">
        <v>618712.68000000005</v>
      </c>
      <c r="G30" s="105">
        <f t="shared" si="1"/>
        <v>8.7743822211725931E-3</v>
      </c>
      <c r="H30" s="105">
        <f t="shared" ref="H30" si="15">F30/C30*100</f>
        <v>99.953583198707591</v>
      </c>
      <c r="I30" s="104">
        <v>650000</v>
      </c>
      <c r="J30" s="104">
        <v>534200</v>
      </c>
      <c r="K30" s="105">
        <f t="shared" si="2"/>
        <v>7.439515702491249E-3</v>
      </c>
      <c r="L30" s="105">
        <f t="shared" si="6"/>
        <v>-115800</v>
      </c>
      <c r="M30" s="104">
        <v>534689.31000000006</v>
      </c>
      <c r="N30" s="105">
        <f t="shared" si="3"/>
        <v>7.3736057850033428E-3</v>
      </c>
      <c r="O30" s="105">
        <f t="shared" si="7"/>
        <v>100.09159678023214</v>
      </c>
      <c r="P30" s="105">
        <f t="shared" si="8"/>
        <v>489.31000000005588</v>
      </c>
      <c r="Q30" s="105">
        <f t="shared" si="9"/>
        <v>-84023.37</v>
      </c>
      <c r="R30" s="106"/>
    </row>
    <row r="31" spans="1:18" ht="30" x14ac:dyDescent="0.2">
      <c r="A31" s="115" t="s">
        <v>135</v>
      </c>
      <c r="B31" s="104"/>
      <c r="C31" s="104"/>
      <c r="D31" s="105">
        <f t="shared" si="0"/>
        <v>0</v>
      </c>
      <c r="E31" s="105">
        <f t="shared" si="4"/>
        <v>0</v>
      </c>
      <c r="F31" s="104">
        <v>-12884.72</v>
      </c>
      <c r="G31" s="105">
        <f t="shared" si="1"/>
        <v>-1.8272691306857797E-4</v>
      </c>
      <c r="H31" s="105"/>
      <c r="I31" s="104"/>
      <c r="J31" s="104"/>
      <c r="K31" s="105">
        <f t="shared" si="2"/>
        <v>0</v>
      </c>
      <c r="L31" s="105">
        <f t="shared" si="6"/>
        <v>0</v>
      </c>
      <c r="M31" s="104"/>
      <c r="N31" s="105">
        <f t="shared" si="3"/>
        <v>0</v>
      </c>
      <c r="O31" s="105"/>
      <c r="P31" s="105">
        <f t="shared" si="8"/>
        <v>0</v>
      </c>
      <c r="Q31" s="105">
        <f t="shared" si="9"/>
        <v>12884.72</v>
      </c>
      <c r="R31" s="106"/>
    </row>
    <row r="32" spans="1:18" ht="45" hidden="1" customHeight="1" x14ac:dyDescent="0.2">
      <c r="A32" s="115" t="s">
        <v>198</v>
      </c>
      <c r="B32" s="103"/>
      <c r="C32" s="103"/>
      <c r="D32" s="105">
        <f t="shared" si="0"/>
        <v>0</v>
      </c>
      <c r="E32" s="105">
        <f t="shared" si="4"/>
        <v>0</v>
      </c>
      <c r="F32" s="103"/>
      <c r="G32" s="105">
        <f t="shared" si="1"/>
        <v>0</v>
      </c>
      <c r="H32" s="105" t="e">
        <f t="shared" ref="H32:H36" si="16">F32/C32*100</f>
        <v>#DIV/0!</v>
      </c>
      <c r="I32" s="103"/>
      <c r="J32" s="103"/>
      <c r="K32" s="105">
        <f t="shared" si="2"/>
        <v>0</v>
      </c>
      <c r="L32" s="105">
        <f t="shared" si="6"/>
        <v>0</v>
      </c>
      <c r="M32" s="103"/>
      <c r="N32" s="105">
        <f t="shared" si="3"/>
        <v>0</v>
      </c>
      <c r="O32" s="105" t="e">
        <f t="shared" si="7"/>
        <v>#DIV/0!</v>
      </c>
      <c r="P32" s="105">
        <f t="shared" si="8"/>
        <v>0</v>
      </c>
      <c r="Q32" s="105">
        <f t="shared" si="9"/>
        <v>0</v>
      </c>
      <c r="R32" s="106"/>
    </row>
    <row r="33" spans="1:18" ht="30" x14ac:dyDescent="0.2">
      <c r="A33" s="115" t="s">
        <v>199</v>
      </c>
      <c r="B33" s="103">
        <v>15000000</v>
      </c>
      <c r="C33" s="103">
        <v>18736000</v>
      </c>
      <c r="D33" s="105">
        <f t="shared" si="0"/>
        <v>0.26404366441938454</v>
      </c>
      <c r="E33" s="105">
        <f t="shared" si="4"/>
        <v>3736000</v>
      </c>
      <c r="F33" s="103">
        <v>19717087.309999999</v>
      </c>
      <c r="G33" s="105">
        <f t="shared" si="1"/>
        <v>0.27962132656820882</v>
      </c>
      <c r="H33" s="105">
        <f t="shared" si="16"/>
        <v>105.23637548035867</v>
      </c>
      <c r="I33" s="103">
        <v>19000000</v>
      </c>
      <c r="J33" s="103">
        <v>16800000</v>
      </c>
      <c r="K33" s="105">
        <f t="shared" si="2"/>
        <v>0.2339645522310988</v>
      </c>
      <c r="L33" s="105">
        <f t="shared" si="6"/>
        <v>-2200000</v>
      </c>
      <c r="M33" s="103">
        <v>25106852.390000001</v>
      </c>
      <c r="N33" s="105">
        <f t="shared" si="3"/>
        <v>0.34623477328568431</v>
      </c>
      <c r="O33" s="105">
        <f t="shared" si="7"/>
        <v>149.44554994047618</v>
      </c>
      <c r="P33" s="105">
        <f t="shared" si="8"/>
        <v>8306852.3900000006</v>
      </c>
      <c r="Q33" s="105">
        <f t="shared" si="9"/>
        <v>5389765.0800000019</v>
      </c>
      <c r="R33" s="106"/>
    </row>
    <row r="34" spans="1:18" s="88" customFormat="1" ht="21.75" customHeight="1" x14ac:dyDescent="0.2">
      <c r="A34" s="122" t="s">
        <v>10</v>
      </c>
      <c r="B34" s="97">
        <f>B35+B36+B41</f>
        <v>108388000</v>
      </c>
      <c r="C34" s="97">
        <f>C35+C36+C41</f>
        <v>130642000</v>
      </c>
      <c r="D34" s="98">
        <f t="shared" si="0"/>
        <v>1.8411182967056592</v>
      </c>
      <c r="E34" s="98">
        <f t="shared" si="4"/>
        <v>22254000</v>
      </c>
      <c r="F34" s="97">
        <f>F35+F36+F41</f>
        <v>126315561.41</v>
      </c>
      <c r="G34" s="98">
        <f t="shared" si="1"/>
        <v>1.7913662546779201</v>
      </c>
      <c r="H34" s="98">
        <f t="shared" si="16"/>
        <v>96.68832489551599</v>
      </c>
      <c r="I34" s="97">
        <f>I35+I36+I41</f>
        <v>127125000</v>
      </c>
      <c r="J34" s="97">
        <f>J35+J36+J41</f>
        <v>109500000</v>
      </c>
      <c r="K34" s="98">
        <f t="shared" si="2"/>
        <v>1.5249475279348403</v>
      </c>
      <c r="L34" s="98">
        <f t="shared" si="6"/>
        <v>-17625000</v>
      </c>
      <c r="M34" s="97">
        <f>M35+M36+M41</f>
        <v>106283390.83000001</v>
      </c>
      <c r="N34" s="98">
        <f t="shared" si="3"/>
        <v>1.4656957055562962</v>
      </c>
      <c r="O34" s="98">
        <f t="shared" si="7"/>
        <v>97.062457378995447</v>
      </c>
      <c r="P34" s="98">
        <f t="shared" si="8"/>
        <v>-3216609.1699999869</v>
      </c>
      <c r="Q34" s="98">
        <f t="shared" si="9"/>
        <v>-20032170.579999983</v>
      </c>
      <c r="R34" s="123"/>
    </row>
    <row r="35" spans="1:18" ht="44.45" customHeight="1" x14ac:dyDescent="0.2">
      <c r="A35" s="124" t="s">
        <v>11</v>
      </c>
      <c r="B35" s="104">
        <v>39388000</v>
      </c>
      <c r="C35" s="104">
        <v>43930000</v>
      </c>
      <c r="D35" s="105">
        <f t="shared" si="0"/>
        <v>0.61909896338298254</v>
      </c>
      <c r="E35" s="105">
        <f t="shared" si="4"/>
        <v>4542000</v>
      </c>
      <c r="F35" s="104">
        <v>39532606.590000004</v>
      </c>
      <c r="G35" s="105">
        <f t="shared" si="1"/>
        <v>0.56063858335650474</v>
      </c>
      <c r="H35" s="105">
        <f t="shared" si="16"/>
        <v>89.989999066697024</v>
      </c>
      <c r="I35" s="104">
        <v>46925000</v>
      </c>
      <c r="J35" s="104">
        <v>32500000</v>
      </c>
      <c r="K35" s="105">
        <f t="shared" si="2"/>
        <v>0.45260999687563758</v>
      </c>
      <c r="L35" s="105">
        <f t="shared" si="6"/>
        <v>-14425000</v>
      </c>
      <c r="M35" s="104">
        <v>32419901.43</v>
      </c>
      <c r="N35" s="105">
        <f t="shared" si="3"/>
        <v>0.44708500481052466</v>
      </c>
      <c r="O35" s="105">
        <f t="shared" si="7"/>
        <v>99.753542861538463</v>
      </c>
      <c r="P35" s="105">
        <f t="shared" si="8"/>
        <v>-80098.570000000298</v>
      </c>
      <c r="Q35" s="105">
        <f t="shared" si="9"/>
        <v>-7112705.1600000039</v>
      </c>
      <c r="R35" s="106"/>
    </row>
    <row r="36" spans="1:18" ht="18.75" customHeight="1" x14ac:dyDescent="0.2">
      <c r="A36" s="124" t="s">
        <v>12</v>
      </c>
      <c r="B36" s="104">
        <f>B37+B39</f>
        <v>69000000</v>
      </c>
      <c r="C36" s="104">
        <f>C37+C39+C38+C40</f>
        <v>86712000</v>
      </c>
      <c r="D36" s="105">
        <f t="shared" si="0"/>
        <v>1.2220193333226765</v>
      </c>
      <c r="E36" s="105">
        <f t="shared" si="4"/>
        <v>17712000</v>
      </c>
      <c r="F36" s="104">
        <f>F37+F39+F38+F40</f>
        <v>86782954.819999993</v>
      </c>
      <c r="G36" s="105">
        <f t="shared" si="1"/>
        <v>1.2307276713214155</v>
      </c>
      <c r="H36" s="105">
        <f t="shared" si="16"/>
        <v>100.08182814374018</v>
      </c>
      <c r="I36" s="104">
        <v>80200000</v>
      </c>
      <c r="J36" s="104">
        <v>77000000</v>
      </c>
      <c r="K36" s="105">
        <f t="shared" si="2"/>
        <v>1.0723375310592027</v>
      </c>
      <c r="L36" s="105">
        <f t="shared" si="6"/>
        <v>-3200000</v>
      </c>
      <c r="M36" s="104">
        <f>M37+M39+M38+M40</f>
        <v>73863489.400000006</v>
      </c>
      <c r="N36" s="105">
        <f t="shared" si="3"/>
        <v>1.0186107007457714</v>
      </c>
      <c r="O36" s="105">
        <f t="shared" si="7"/>
        <v>95.926609610389619</v>
      </c>
      <c r="P36" s="105">
        <f t="shared" si="8"/>
        <v>-3136510.599999994</v>
      </c>
      <c r="Q36" s="105">
        <f t="shared" si="9"/>
        <v>-12919465.419999987</v>
      </c>
      <c r="R36" s="106"/>
    </row>
    <row r="37" spans="1:18" s="121" customFormat="1" ht="76.150000000000006" customHeight="1" x14ac:dyDescent="0.2">
      <c r="A37" s="125" t="s">
        <v>13</v>
      </c>
      <c r="B37" s="118">
        <v>8000000</v>
      </c>
      <c r="C37" s="118"/>
      <c r="D37" s="126">
        <f t="shared" si="0"/>
        <v>0</v>
      </c>
      <c r="E37" s="126">
        <f t="shared" si="4"/>
        <v>-8000000</v>
      </c>
      <c r="F37" s="118"/>
      <c r="G37" s="126">
        <f t="shared" si="1"/>
        <v>0</v>
      </c>
      <c r="H37" s="126"/>
      <c r="I37" s="118"/>
      <c r="J37" s="118"/>
      <c r="K37" s="126">
        <f t="shared" si="2"/>
        <v>0</v>
      </c>
      <c r="L37" s="126">
        <f t="shared" si="6"/>
        <v>0</v>
      </c>
      <c r="M37" s="118"/>
      <c r="N37" s="126">
        <f t="shared" si="3"/>
        <v>0</v>
      </c>
      <c r="O37" s="126"/>
      <c r="P37" s="126">
        <f t="shared" si="8"/>
        <v>0</v>
      </c>
      <c r="Q37" s="126">
        <f t="shared" si="9"/>
        <v>0</v>
      </c>
      <c r="R37" s="120"/>
    </row>
    <row r="38" spans="1:18" s="121" customFormat="1" ht="37.9" customHeight="1" x14ac:dyDescent="0.2">
      <c r="A38" s="125" t="s">
        <v>195</v>
      </c>
      <c r="B38" s="118"/>
      <c r="C38" s="118">
        <v>12982000</v>
      </c>
      <c r="D38" s="126">
        <f t="shared" si="0"/>
        <v>0.18295339728290189</v>
      </c>
      <c r="E38" s="126">
        <f t="shared" si="4"/>
        <v>12982000</v>
      </c>
      <c r="F38" s="118">
        <v>12012162.6</v>
      </c>
      <c r="G38" s="126">
        <f t="shared" si="1"/>
        <v>0.17035258749711471</v>
      </c>
      <c r="H38" s="126">
        <f t="shared" ref="H38" si="17">F38/C38*100</f>
        <v>92.529368356185486</v>
      </c>
      <c r="I38" s="118">
        <v>14700000</v>
      </c>
      <c r="J38" s="118">
        <v>11500000</v>
      </c>
      <c r="K38" s="126">
        <f t="shared" si="2"/>
        <v>0.16015430658676405</v>
      </c>
      <c r="L38" s="126">
        <f t="shared" si="6"/>
        <v>-3200000</v>
      </c>
      <c r="M38" s="118">
        <v>9331998.1199999992</v>
      </c>
      <c r="N38" s="126">
        <f t="shared" si="3"/>
        <v>0.12869244631666996</v>
      </c>
      <c r="O38" s="126">
        <f t="shared" si="7"/>
        <v>81.147809739130423</v>
      </c>
      <c r="P38" s="126">
        <f t="shared" si="8"/>
        <v>-2168001.8800000008</v>
      </c>
      <c r="Q38" s="126">
        <f t="shared" si="9"/>
        <v>-2680164.4800000004</v>
      </c>
      <c r="R38" s="120"/>
    </row>
    <row r="39" spans="1:18" s="121" customFormat="1" ht="75.599999999999994" customHeight="1" x14ac:dyDescent="0.2">
      <c r="A39" s="125" t="s">
        <v>14</v>
      </c>
      <c r="B39" s="118">
        <v>61000000</v>
      </c>
      <c r="C39" s="118"/>
      <c r="D39" s="126">
        <f t="shared" si="0"/>
        <v>0</v>
      </c>
      <c r="E39" s="126">
        <f t="shared" si="4"/>
        <v>-61000000</v>
      </c>
      <c r="F39" s="118"/>
      <c r="G39" s="126">
        <f t="shared" si="1"/>
        <v>0</v>
      </c>
      <c r="H39" s="126"/>
      <c r="I39" s="118"/>
      <c r="J39" s="118"/>
      <c r="K39" s="126">
        <f t="shared" si="2"/>
        <v>0</v>
      </c>
      <c r="L39" s="126">
        <f t="shared" si="6"/>
        <v>0</v>
      </c>
      <c r="M39" s="118"/>
      <c r="N39" s="126">
        <f t="shared" si="3"/>
        <v>0</v>
      </c>
      <c r="O39" s="126"/>
      <c r="P39" s="126">
        <f t="shared" si="8"/>
        <v>0</v>
      </c>
      <c r="Q39" s="126">
        <f t="shared" si="9"/>
        <v>0</v>
      </c>
      <c r="R39" s="120"/>
    </row>
    <row r="40" spans="1:18" s="121" customFormat="1" ht="30" x14ac:dyDescent="0.2">
      <c r="A40" s="125" t="s">
        <v>194</v>
      </c>
      <c r="B40" s="118"/>
      <c r="C40" s="118">
        <v>73730000</v>
      </c>
      <c r="D40" s="126">
        <f t="shared" si="0"/>
        <v>1.0390659360397747</v>
      </c>
      <c r="E40" s="126">
        <f t="shared" si="4"/>
        <v>73730000</v>
      </c>
      <c r="F40" s="118">
        <v>74770792.219999999</v>
      </c>
      <c r="G40" s="126">
        <f t="shared" si="1"/>
        <v>1.0603750838243009</v>
      </c>
      <c r="H40" s="126">
        <f t="shared" ref="H40:H45" si="18">F40/C40*100</f>
        <v>101.41162650210227</v>
      </c>
      <c r="I40" s="118">
        <v>65500000</v>
      </c>
      <c r="J40" s="118">
        <v>65500000</v>
      </c>
      <c r="K40" s="126">
        <f t="shared" si="2"/>
        <v>0.91218322447243883</v>
      </c>
      <c r="L40" s="126">
        <f t="shared" si="6"/>
        <v>0</v>
      </c>
      <c r="M40" s="118">
        <v>64531491.280000001</v>
      </c>
      <c r="N40" s="126">
        <f t="shared" si="3"/>
        <v>0.88991825442910133</v>
      </c>
      <c r="O40" s="126">
        <f t="shared" si="7"/>
        <v>98.521360732824419</v>
      </c>
      <c r="P40" s="126">
        <f t="shared" si="8"/>
        <v>-968508.71999999881</v>
      </c>
      <c r="Q40" s="126">
        <f t="shared" si="9"/>
        <v>-10239300.939999998</v>
      </c>
      <c r="R40" s="120"/>
    </row>
    <row r="41" spans="1:18" ht="15" hidden="1" customHeight="1" x14ac:dyDescent="0.2">
      <c r="A41" s="124" t="s">
        <v>15</v>
      </c>
      <c r="B41" s="104">
        <f>B42+B43</f>
        <v>0</v>
      </c>
      <c r="C41" s="104">
        <f>C42+C43</f>
        <v>0</v>
      </c>
      <c r="D41" s="105">
        <f t="shared" si="0"/>
        <v>0</v>
      </c>
      <c r="E41" s="98">
        <f t="shared" si="4"/>
        <v>0</v>
      </c>
      <c r="F41" s="104">
        <f>F42+F43</f>
        <v>0</v>
      </c>
      <c r="G41" s="98">
        <f t="shared" si="1"/>
        <v>0</v>
      </c>
      <c r="H41" s="98" t="e">
        <f t="shared" si="18"/>
        <v>#DIV/0!</v>
      </c>
      <c r="I41" s="104">
        <f>I42+I43</f>
        <v>0</v>
      </c>
      <c r="J41" s="104">
        <f>J42+J43</f>
        <v>0</v>
      </c>
      <c r="K41" s="105">
        <f t="shared" si="2"/>
        <v>0</v>
      </c>
      <c r="L41" s="98">
        <f t="shared" si="6"/>
        <v>0</v>
      </c>
      <c r="M41" s="104">
        <f>M42+M43</f>
        <v>0</v>
      </c>
      <c r="N41" s="98">
        <f t="shared" si="3"/>
        <v>0</v>
      </c>
      <c r="O41" s="98" t="e">
        <f t="shared" si="7"/>
        <v>#DIV/0!</v>
      </c>
      <c r="P41" s="98">
        <f t="shared" si="8"/>
        <v>0</v>
      </c>
      <c r="Q41" s="98">
        <f t="shared" si="9"/>
        <v>0</v>
      </c>
      <c r="R41" s="101"/>
    </row>
    <row r="42" spans="1:18" ht="15" hidden="1" customHeight="1" x14ac:dyDescent="0.2">
      <c r="A42" s="125" t="s">
        <v>16</v>
      </c>
      <c r="B42" s="118"/>
      <c r="C42" s="118"/>
      <c r="D42" s="105">
        <f t="shared" si="0"/>
        <v>0</v>
      </c>
      <c r="E42" s="98">
        <f t="shared" si="4"/>
        <v>0</v>
      </c>
      <c r="F42" s="118"/>
      <c r="G42" s="98">
        <f t="shared" si="1"/>
        <v>0</v>
      </c>
      <c r="H42" s="98" t="e">
        <f t="shared" si="18"/>
        <v>#DIV/0!</v>
      </c>
      <c r="I42" s="118"/>
      <c r="J42" s="118"/>
      <c r="K42" s="105">
        <f t="shared" si="2"/>
        <v>0</v>
      </c>
      <c r="L42" s="98">
        <f t="shared" si="6"/>
        <v>0</v>
      </c>
      <c r="M42" s="118"/>
      <c r="N42" s="98">
        <f t="shared" si="3"/>
        <v>0</v>
      </c>
      <c r="O42" s="98" t="e">
        <f t="shared" si="7"/>
        <v>#DIV/0!</v>
      </c>
      <c r="P42" s="98">
        <f t="shared" si="8"/>
        <v>0</v>
      </c>
      <c r="Q42" s="98">
        <f t="shared" si="9"/>
        <v>0</v>
      </c>
      <c r="R42" s="101"/>
    </row>
    <row r="43" spans="1:18" ht="15" hidden="1" customHeight="1" x14ac:dyDescent="0.2">
      <c r="A43" s="125" t="s">
        <v>17</v>
      </c>
      <c r="B43" s="118"/>
      <c r="C43" s="118"/>
      <c r="D43" s="105">
        <f t="shared" si="0"/>
        <v>0</v>
      </c>
      <c r="E43" s="98">
        <f t="shared" si="4"/>
        <v>0</v>
      </c>
      <c r="F43" s="118"/>
      <c r="G43" s="98">
        <f t="shared" si="1"/>
        <v>0</v>
      </c>
      <c r="H43" s="98" t="e">
        <f t="shared" si="18"/>
        <v>#DIV/0!</v>
      </c>
      <c r="I43" s="118"/>
      <c r="J43" s="118"/>
      <c r="K43" s="105">
        <f t="shared" si="2"/>
        <v>0</v>
      </c>
      <c r="L43" s="98">
        <f t="shared" si="6"/>
        <v>0</v>
      </c>
      <c r="M43" s="118"/>
      <c r="N43" s="98">
        <f t="shared" si="3"/>
        <v>0</v>
      </c>
      <c r="O43" s="98" t="e">
        <f t="shared" si="7"/>
        <v>#DIV/0!</v>
      </c>
      <c r="P43" s="98">
        <f t="shared" si="8"/>
        <v>0</v>
      </c>
      <c r="Q43" s="98">
        <f t="shared" si="9"/>
        <v>0</v>
      </c>
      <c r="R43" s="101"/>
    </row>
    <row r="44" spans="1:18" s="88" customFormat="1" ht="14.25" x14ac:dyDescent="0.2">
      <c r="A44" s="122" t="s">
        <v>18</v>
      </c>
      <c r="B44" s="97">
        <f>B45+B46</f>
        <v>16500000</v>
      </c>
      <c r="C44" s="97">
        <f>C45+C46+C47</f>
        <v>23386000</v>
      </c>
      <c r="D44" s="98">
        <f t="shared" si="0"/>
        <v>0.32957542357556185</v>
      </c>
      <c r="E44" s="98">
        <f t="shared" si="4"/>
        <v>6886000</v>
      </c>
      <c r="F44" s="97">
        <f>F45+F46+F47</f>
        <v>22898776.32</v>
      </c>
      <c r="G44" s="98">
        <f t="shared" si="1"/>
        <v>0.32474300644495591</v>
      </c>
      <c r="H44" s="98">
        <f t="shared" si="18"/>
        <v>97.916601043359279</v>
      </c>
      <c r="I44" s="97">
        <f>I45+I47+I46</f>
        <v>21710000</v>
      </c>
      <c r="J44" s="97">
        <f>J45+J46+J47+J48</f>
        <v>21787400</v>
      </c>
      <c r="K44" s="98">
        <f t="shared" si="2"/>
        <v>0.303421386028562</v>
      </c>
      <c r="L44" s="98">
        <f t="shared" si="6"/>
        <v>77400</v>
      </c>
      <c r="M44" s="97">
        <f>M45+M46+M47+M48</f>
        <v>23388854.489999998</v>
      </c>
      <c r="N44" s="98">
        <f t="shared" si="3"/>
        <v>0.32254281046326766</v>
      </c>
      <c r="O44" s="98">
        <f t="shared" si="7"/>
        <v>107.35036989269027</v>
      </c>
      <c r="P44" s="98">
        <f t="shared" si="8"/>
        <v>1601454.4899999984</v>
      </c>
      <c r="Q44" s="98">
        <f t="shared" si="9"/>
        <v>490078.16999999806</v>
      </c>
      <c r="R44" s="101"/>
    </row>
    <row r="45" spans="1:18" ht="45" x14ac:dyDescent="0.2">
      <c r="A45" s="124" t="s">
        <v>19</v>
      </c>
      <c r="B45" s="104">
        <v>16500000</v>
      </c>
      <c r="C45" s="104">
        <v>23376000</v>
      </c>
      <c r="D45" s="105">
        <f t="shared" si="0"/>
        <v>0.32943449506124745</v>
      </c>
      <c r="E45" s="105">
        <f t="shared" si="4"/>
        <v>6876000</v>
      </c>
      <c r="F45" s="104">
        <v>22888776.32</v>
      </c>
      <c r="G45" s="105">
        <f t="shared" si="1"/>
        <v>0.32460118969374313</v>
      </c>
      <c r="H45" s="105">
        <f t="shared" si="18"/>
        <v>97.915709787816567</v>
      </c>
      <c r="I45" s="104">
        <v>21700000</v>
      </c>
      <c r="J45" s="104">
        <v>21700000</v>
      </c>
      <c r="K45" s="105">
        <f t="shared" si="2"/>
        <v>0.30220421329850261</v>
      </c>
      <c r="L45" s="127">
        <f>J45-I45</f>
        <v>0</v>
      </c>
      <c r="M45" s="104">
        <v>23293254.489999998</v>
      </c>
      <c r="N45" s="105">
        <f t="shared" si="3"/>
        <v>0.32122444351658919</v>
      </c>
      <c r="O45" s="105">
        <f t="shared" si="7"/>
        <v>107.34218658986174</v>
      </c>
      <c r="P45" s="105">
        <f t="shared" si="8"/>
        <v>1593254.4899999984</v>
      </c>
      <c r="Q45" s="105">
        <f t="shared" si="9"/>
        <v>404478.16999999806</v>
      </c>
      <c r="R45" s="106"/>
    </row>
    <row r="46" spans="1:18" ht="72" hidden="1" customHeight="1" x14ac:dyDescent="0.2">
      <c r="A46" s="124" t="s">
        <v>109</v>
      </c>
      <c r="B46" s="104"/>
      <c r="C46" s="104"/>
      <c r="D46" s="105">
        <f t="shared" si="0"/>
        <v>0</v>
      </c>
      <c r="E46" s="105">
        <f t="shared" si="4"/>
        <v>0</v>
      </c>
      <c r="F46" s="104"/>
      <c r="G46" s="105">
        <f t="shared" si="1"/>
        <v>0</v>
      </c>
      <c r="H46" s="105"/>
      <c r="I46" s="104"/>
      <c r="J46" s="104"/>
      <c r="K46" s="105">
        <f t="shared" ref="K46" si="19">J46/J$104*100</f>
        <v>0</v>
      </c>
      <c r="L46" s="105">
        <f t="shared" si="6"/>
        <v>0</v>
      </c>
      <c r="M46" s="104"/>
      <c r="N46" s="105">
        <f t="shared" ref="N46" si="20">M46/M$104*100</f>
        <v>0</v>
      </c>
      <c r="O46" s="105"/>
      <c r="P46" s="105">
        <f t="shared" si="8"/>
        <v>0</v>
      </c>
      <c r="Q46" s="105">
        <f t="shared" si="9"/>
        <v>0</v>
      </c>
      <c r="R46" s="106"/>
    </row>
    <row r="47" spans="1:18" ht="32.450000000000003" customHeight="1" x14ac:dyDescent="0.2">
      <c r="A47" s="124" t="s">
        <v>196</v>
      </c>
      <c r="B47" s="104"/>
      <c r="C47" s="104">
        <v>10000</v>
      </c>
      <c r="D47" s="105">
        <f t="shared" si="0"/>
        <v>1.4092851431435978E-4</v>
      </c>
      <c r="E47" s="105">
        <f t="shared" si="4"/>
        <v>10000</v>
      </c>
      <c r="F47" s="104">
        <v>10000</v>
      </c>
      <c r="G47" s="105">
        <f t="shared" si="1"/>
        <v>1.4181675121273724E-4</v>
      </c>
      <c r="H47" s="105">
        <f t="shared" ref="H47" si="21">F47/C47*100</f>
        <v>100</v>
      </c>
      <c r="I47" s="104">
        <v>10000</v>
      </c>
      <c r="J47" s="104">
        <v>81000</v>
      </c>
      <c r="K47" s="105">
        <f t="shared" ref="K47:K68" si="22">J47/J$104*100</f>
        <v>1.128043376828512E-3</v>
      </c>
      <c r="L47" s="105">
        <f t="shared" si="6"/>
        <v>71000</v>
      </c>
      <c r="M47" s="104">
        <v>86000</v>
      </c>
      <c r="N47" s="105">
        <f t="shared" ref="N47:N68" si="23">M47/M$104*100</f>
        <v>1.1859786340413041E-3</v>
      </c>
      <c r="O47" s="105">
        <f t="shared" si="7"/>
        <v>106.17283950617285</v>
      </c>
      <c r="P47" s="105">
        <f t="shared" si="8"/>
        <v>5000</v>
      </c>
      <c r="Q47" s="105">
        <f t="shared" si="9"/>
        <v>76000</v>
      </c>
      <c r="R47" s="106"/>
    </row>
    <row r="48" spans="1:18" ht="90.6" customHeight="1" x14ac:dyDescent="0.2">
      <c r="A48" s="128" t="s">
        <v>208</v>
      </c>
      <c r="B48" s="104"/>
      <c r="C48" s="104"/>
      <c r="D48" s="105"/>
      <c r="E48" s="105"/>
      <c r="F48" s="104"/>
      <c r="G48" s="105"/>
      <c r="H48" s="105"/>
      <c r="I48" s="104"/>
      <c r="J48" s="104">
        <v>6400</v>
      </c>
      <c r="K48" s="105">
        <f t="shared" si="22"/>
        <v>8.912935323089479E-5</v>
      </c>
      <c r="L48" s="105">
        <f t="shared" si="6"/>
        <v>6400</v>
      </c>
      <c r="M48" s="104">
        <v>9600</v>
      </c>
      <c r="N48" s="105">
        <f t="shared" si="23"/>
        <v>1.3238831263716881E-4</v>
      </c>
      <c r="O48" s="105">
        <f t="shared" si="7"/>
        <v>150</v>
      </c>
      <c r="P48" s="105">
        <f t="shared" si="8"/>
        <v>3200</v>
      </c>
      <c r="Q48" s="105"/>
      <c r="R48" s="106"/>
    </row>
    <row r="49" spans="1:18" s="88" customFormat="1" ht="28.5" x14ac:dyDescent="0.2">
      <c r="A49" s="96" t="s">
        <v>171</v>
      </c>
      <c r="B49" s="97"/>
      <c r="C49" s="97"/>
      <c r="D49" s="98">
        <f t="shared" ref="D49:D66" si="24">C49/C$104*100</f>
        <v>0</v>
      </c>
      <c r="E49" s="98">
        <f t="shared" si="4"/>
        <v>0</v>
      </c>
      <c r="F49" s="97">
        <v>-30795.3</v>
      </c>
      <c r="G49" s="98">
        <f t="shared" ref="G49:G66" si="25">F49/F$104*100</f>
        <v>-4.3672893986216075E-4</v>
      </c>
      <c r="H49" s="98"/>
      <c r="I49" s="97"/>
      <c r="J49" s="97"/>
      <c r="K49" s="98">
        <f t="shared" si="22"/>
        <v>0</v>
      </c>
      <c r="L49" s="98">
        <f t="shared" si="6"/>
        <v>0</v>
      </c>
      <c r="M49" s="97"/>
      <c r="N49" s="98">
        <f t="shared" si="23"/>
        <v>0</v>
      </c>
      <c r="O49" s="98"/>
      <c r="P49" s="98">
        <f t="shared" si="8"/>
        <v>0</v>
      </c>
      <c r="Q49" s="98">
        <f t="shared" si="9"/>
        <v>30795.3</v>
      </c>
      <c r="R49" s="101"/>
    </row>
    <row r="50" spans="1:18" s="88" customFormat="1" ht="19.5" customHeight="1" x14ac:dyDescent="0.2">
      <c r="A50" s="122" t="s">
        <v>20</v>
      </c>
      <c r="B50" s="129">
        <f>B51+B58+B60+B63+B68+B91+B103</f>
        <v>285291400</v>
      </c>
      <c r="C50" s="129">
        <f>C51+C58+C60+C63+C68+C91</f>
        <v>433580485</v>
      </c>
      <c r="D50" s="98">
        <f t="shared" si="24"/>
        <v>6.1103853586749564</v>
      </c>
      <c r="E50" s="98">
        <f t="shared" si="4"/>
        <v>148289085</v>
      </c>
      <c r="F50" s="129">
        <f>F51+F58+F60+F63+F68+F91</f>
        <v>448013024.51999998</v>
      </c>
      <c r="G50" s="98">
        <f t="shared" si="25"/>
        <v>6.3535751638418789</v>
      </c>
      <c r="H50" s="98">
        <f t="shared" ref="H50:H81" si="26">F50/C50*100</f>
        <v>103.3286875261464</v>
      </c>
      <c r="I50" s="129">
        <f>I51+I58+I60+I63+I68+I91+I103</f>
        <v>299330000</v>
      </c>
      <c r="J50" s="129">
        <f>J51+J58+J60+J63+J68+J91</f>
        <v>425527844</v>
      </c>
      <c r="K50" s="98">
        <f t="shared" si="22"/>
        <v>5.9260971121026706</v>
      </c>
      <c r="L50" s="98">
        <f t="shared" si="6"/>
        <v>126197844</v>
      </c>
      <c r="M50" s="129">
        <f>M51+M58+M60+M63+M68+M91</f>
        <v>453647852.96000004</v>
      </c>
      <c r="N50" s="98">
        <f t="shared" si="23"/>
        <v>6.2560076859217579</v>
      </c>
      <c r="O50" s="98">
        <f t="shared" si="7"/>
        <v>106.60826532423107</v>
      </c>
      <c r="P50" s="98">
        <f t="shared" si="8"/>
        <v>28120008.960000038</v>
      </c>
      <c r="Q50" s="98">
        <f t="shared" si="9"/>
        <v>5634828.4400000572</v>
      </c>
    </row>
    <row r="51" spans="1:18" ht="30" x14ac:dyDescent="0.2">
      <c r="A51" s="115" t="s">
        <v>21</v>
      </c>
      <c r="B51" s="130">
        <f>B52+B53+B54+B55+B56+B57</f>
        <v>228670000</v>
      </c>
      <c r="C51" s="130">
        <f>C52+C53+C54+C55+C56+C57</f>
        <v>330966740</v>
      </c>
      <c r="D51" s="105">
        <f t="shared" si="24"/>
        <v>4.6642650955666998</v>
      </c>
      <c r="E51" s="105">
        <f t="shared" si="4"/>
        <v>102296740</v>
      </c>
      <c r="F51" s="130">
        <f>F52+F53+F54+F56+F55+F57</f>
        <v>336405505.42000002</v>
      </c>
      <c r="G51" s="105">
        <f t="shared" si="25"/>
        <v>4.7707935868743272</v>
      </c>
      <c r="H51" s="105">
        <f t="shared" si="26"/>
        <v>101.64329667083769</v>
      </c>
      <c r="I51" s="130">
        <v>245100000</v>
      </c>
      <c r="J51" s="130">
        <v>361990202</v>
      </c>
      <c r="K51" s="105">
        <f t="shared" si="22"/>
        <v>5.0412425906532743</v>
      </c>
      <c r="L51" s="105">
        <f t="shared" si="6"/>
        <v>116890202</v>
      </c>
      <c r="M51" s="130">
        <f>M52+M53+M54+M56+M55+M57</f>
        <v>380628540.95999998</v>
      </c>
      <c r="N51" s="105">
        <f t="shared" si="23"/>
        <v>5.2490385707543643</v>
      </c>
      <c r="O51" s="105">
        <f t="shared" si="7"/>
        <v>105.14885178024791</v>
      </c>
      <c r="P51" s="105">
        <f t="shared" si="8"/>
        <v>18638338.959999979</v>
      </c>
      <c r="Q51" s="105">
        <f t="shared" si="9"/>
        <v>44223035.539999962</v>
      </c>
    </row>
    <row r="52" spans="1:18" ht="64.5" customHeight="1" x14ac:dyDescent="0.2">
      <c r="A52" s="115" t="s">
        <v>22</v>
      </c>
      <c r="B52" s="104">
        <v>1000000</v>
      </c>
      <c r="C52" s="104">
        <v>10167290</v>
      </c>
      <c r="D52" s="105">
        <f t="shared" si="24"/>
        <v>0.14328610743032472</v>
      </c>
      <c r="E52" s="105">
        <f t="shared" si="4"/>
        <v>9167290</v>
      </c>
      <c r="F52" s="104">
        <v>10167283.43</v>
      </c>
      <c r="G52" s="105">
        <f t="shared" si="25"/>
        <v>0.14418911047016958</v>
      </c>
      <c r="H52" s="105">
        <f t="shared" si="26"/>
        <v>99.999935381011056</v>
      </c>
      <c r="I52" s="104">
        <v>1000000</v>
      </c>
      <c r="J52" s="104">
        <v>18511800</v>
      </c>
      <c r="K52" s="105">
        <f t="shared" si="22"/>
        <v>0.25780386892807472</v>
      </c>
      <c r="L52" s="105">
        <f t="shared" si="6"/>
        <v>17511800</v>
      </c>
      <c r="M52" s="104">
        <v>18705293.620000001</v>
      </c>
      <c r="N52" s="105">
        <f t="shared" si="23"/>
        <v>0.25795440205568743</v>
      </c>
      <c r="O52" s="105">
        <f t="shared" si="7"/>
        <v>101.04524476279994</v>
      </c>
      <c r="P52" s="105">
        <f t="shared" si="8"/>
        <v>193493.62000000104</v>
      </c>
      <c r="Q52" s="105">
        <f t="shared" si="9"/>
        <v>8538010.1900000013</v>
      </c>
    </row>
    <row r="53" spans="1:18" ht="73.900000000000006" customHeight="1" x14ac:dyDescent="0.2">
      <c r="A53" s="115" t="s">
        <v>23</v>
      </c>
      <c r="B53" s="104">
        <v>207500000</v>
      </c>
      <c r="C53" s="104">
        <v>295000000</v>
      </c>
      <c r="D53" s="105">
        <f t="shared" si="24"/>
        <v>4.1573911722736137</v>
      </c>
      <c r="E53" s="105">
        <f t="shared" si="4"/>
        <v>87500000</v>
      </c>
      <c r="F53" s="104">
        <v>298906232.33999997</v>
      </c>
      <c r="G53" s="105">
        <f t="shared" si="25"/>
        <v>4.2389910787698417</v>
      </c>
      <c r="H53" s="105">
        <f t="shared" si="26"/>
        <v>101.3241465559322</v>
      </c>
      <c r="I53" s="104">
        <v>226000000</v>
      </c>
      <c r="J53" s="104">
        <v>300000000</v>
      </c>
      <c r="K53" s="105">
        <f t="shared" si="22"/>
        <v>4.177938432698193</v>
      </c>
      <c r="L53" s="105">
        <f t="shared" si="6"/>
        <v>74000000</v>
      </c>
      <c r="M53" s="104">
        <v>313274604.35000002</v>
      </c>
      <c r="N53" s="105">
        <f t="shared" si="23"/>
        <v>4.3201975272888724</v>
      </c>
      <c r="O53" s="105">
        <f t="shared" si="7"/>
        <v>104.42486811666667</v>
      </c>
      <c r="P53" s="105">
        <f t="shared" si="8"/>
        <v>13274604.350000024</v>
      </c>
      <c r="Q53" s="105">
        <f t="shared" si="9"/>
        <v>14368372.01000005</v>
      </c>
    </row>
    <row r="54" spans="1:18" ht="76.150000000000006" customHeight="1" x14ac:dyDescent="0.2">
      <c r="A54" s="131" t="s">
        <v>160</v>
      </c>
      <c r="B54" s="104">
        <v>500000</v>
      </c>
      <c r="C54" s="104">
        <v>500000</v>
      </c>
      <c r="D54" s="105">
        <f t="shared" si="24"/>
        <v>7.0464257157179903E-3</v>
      </c>
      <c r="E54" s="105">
        <f t="shared" si="4"/>
        <v>0</v>
      </c>
      <c r="F54" s="104">
        <v>557840.30000000005</v>
      </c>
      <c r="G54" s="105">
        <f t="shared" si="25"/>
        <v>7.9111099041538711E-3</v>
      </c>
      <c r="H54" s="105">
        <f t="shared" si="26"/>
        <v>111.56806000000002</v>
      </c>
      <c r="I54" s="104">
        <v>500000</v>
      </c>
      <c r="J54" s="104">
        <v>700000</v>
      </c>
      <c r="K54" s="105">
        <f t="shared" si="22"/>
        <v>9.7485230096291155E-3</v>
      </c>
      <c r="L54" s="105">
        <f t="shared" si="6"/>
        <v>200000</v>
      </c>
      <c r="M54" s="104">
        <v>693203.08</v>
      </c>
      <c r="N54" s="105">
        <f t="shared" si="23"/>
        <v>9.5595818829258689E-3</v>
      </c>
      <c r="O54" s="105">
        <f t="shared" si="7"/>
        <v>99.029011428571422</v>
      </c>
      <c r="P54" s="105">
        <f t="shared" si="8"/>
        <v>-6796.9200000000419</v>
      </c>
      <c r="Q54" s="105">
        <f t="shared" si="9"/>
        <v>135362.77999999991</v>
      </c>
    </row>
    <row r="55" spans="1:18" ht="60" customHeight="1" x14ac:dyDescent="0.2">
      <c r="A55" s="115" t="s">
        <v>110</v>
      </c>
      <c r="B55" s="104">
        <v>15000000</v>
      </c>
      <c r="C55" s="104">
        <v>21049266</v>
      </c>
      <c r="D55" s="105">
        <f t="shared" si="24"/>
        <v>0.29664417847877672</v>
      </c>
      <c r="E55" s="105">
        <f t="shared" si="4"/>
        <v>6049266</v>
      </c>
      <c r="F55" s="104">
        <v>22425491.66</v>
      </c>
      <c r="G55" s="105">
        <f t="shared" si="25"/>
        <v>0.31803103715695341</v>
      </c>
      <c r="H55" s="105">
        <f t="shared" si="26"/>
        <v>106.53811710109036</v>
      </c>
      <c r="I55" s="104">
        <v>15000000</v>
      </c>
      <c r="J55" s="104">
        <v>39044652</v>
      </c>
      <c r="K55" s="105">
        <f t="shared" si="22"/>
        <v>0.54375384060708787</v>
      </c>
      <c r="L55" s="105">
        <f t="shared" si="6"/>
        <v>24044652</v>
      </c>
      <c r="M55" s="104">
        <v>44119289.130000003</v>
      </c>
      <c r="N55" s="105">
        <f t="shared" si="23"/>
        <v>0.60842481694500883</v>
      </c>
      <c r="O55" s="105">
        <f t="shared" si="7"/>
        <v>112.99700950081461</v>
      </c>
      <c r="P55" s="105">
        <f t="shared" si="8"/>
        <v>5074637.1300000027</v>
      </c>
      <c r="Q55" s="105">
        <f t="shared" si="9"/>
        <v>21693797.470000003</v>
      </c>
    </row>
    <row r="56" spans="1:18" ht="45" customHeight="1" x14ac:dyDescent="0.2">
      <c r="A56" s="115" t="s">
        <v>25</v>
      </c>
      <c r="B56" s="104">
        <v>100000</v>
      </c>
      <c r="C56" s="104">
        <v>750184</v>
      </c>
      <c r="D56" s="105">
        <f t="shared" si="24"/>
        <v>1.0572231658240368E-2</v>
      </c>
      <c r="E56" s="105">
        <f t="shared" si="4"/>
        <v>650184</v>
      </c>
      <c r="F56" s="104">
        <v>750184.91</v>
      </c>
      <c r="G56" s="105">
        <f t="shared" si="25"/>
        <v>1.0638878674501969E-2</v>
      </c>
      <c r="H56" s="105">
        <f t="shared" si="26"/>
        <v>100.00012130357352</v>
      </c>
      <c r="I56" s="104">
        <v>100000</v>
      </c>
      <c r="J56" s="104">
        <v>33750</v>
      </c>
      <c r="K56" s="105">
        <f t="shared" si="22"/>
        <v>4.7001807367854671E-4</v>
      </c>
      <c r="L56" s="105">
        <f t="shared" si="6"/>
        <v>-66250</v>
      </c>
      <c r="M56" s="104">
        <v>33750</v>
      </c>
      <c r="N56" s="105">
        <f t="shared" si="23"/>
        <v>4.6542766161504663E-4</v>
      </c>
      <c r="O56" s="105">
        <f t="shared" si="7"/>
        <v>100</v>
      </c>
      <c r="P56" s="105">
        <f t="shared" si="8"/>
        <v>0</v>
      </c>
      <c r="Q56" s="105">
        <f t="shared" si="9"/>
        <v>-716434.91</v>
      </c>
    </row>
    <row r="57" spans="1:18" ht="76.150000000000006" customHeight="1" x14ac:dyDescent="0.2">
      <c r="A57" s="115" t="s">
        <v>111</v>
      </c>
      <c r="B57" s="104">
        <v>4570000</v>
      </c>
      <c r="C57" s="104">
        <v>3500000</v>
      </c>
      <c r="D57" s="105">
        <f t="shared" si="24"/>
        <v>4.9324980010025922E-2</v>
      </c>
      <c r="E57" s="105">
        <f t="shared" si="4"/>
        <v>-1070000</v>
      </c>
      <c r="F57" s="104">
        <v>3598472.78</v>
      </c>
      <c r="G57" s="105">
        <f t="shared" si="25"/>
        <v>5.1032371898706699E-2</v>
      </c>
      <c r="H57" s="105">
        <f t="shared" si="26"/>
        <v>102.813508</v>
      </c>
      <c r="I57" s="104">
        <v>2500000</v>
      </c>
      <c r="J57" s="104">
        <v>3700000</v>
      </c>
      <c r="K57" s="105">
        <f t="shared" si="22"/>
        <v>5.1527907336611049E-2</v>
      </c>
      <c r="L57" s="105">
        <f t="shared" si="6"/>
        <v>1200000</v>
      </c>
      <c r="M57" s="104">
        <v>3802400.78</v>
      </c>
      <c r="N57" s="105">
        <f t="shared" si="23"/>
        <v>5.2436814920255689E-2</v>
      </c>
      <c r="O57" s="105">
        <f t="shared" si="7"/>
        <v>102.76758864864863</v>
      </c>
      <c r="P57" s="105">
        <f t="shared" si="8"/>
        <v>102400.7799999998</v>
      </c>
      <c r="Q57" s="105">
        <f t="shared" si="9"/>
        <v>203928</v>
      </c>
    </row>
    <row r="58" spans="1:18" s="88" customFormat="1" ht="19.5" customHeight="1" x14ac:dyDescent="0.2">
      <c r="A58" s="122" t="s">
        <v>26</v>
      </c>
      <c r="B58" s="97">
        <f>B59</f>
        <v>7552900</v>
      </c>
      <c r="C58" s="97">
        <f>C59</f>
        <v>8856900</v>
      </c>
      <c r="D58" s="98">
        <f t="shared" si="24"/>
        <v>0.12481897584308534</v>
      </c>
      <c r="E58" s="98">
        <f t="shared" si="4"/>
        <v>1304000</v>
      </c>
      <c r="F58" s="97">
        <f>F59</f>
        <v>10179276.119999999</v>
      </c>
      <c r="G58" s="98">
        <f t="shared" si="25"/>
        <v>0.14435918690357971</v>
      </c>
      <c r="H58" s="98">
        <f t="shared" si="26"/>
        <v>114.93046235138704</v>
      </c>
      <c r="I58" s="97">
        <f>I59</f>
        <v>2613500</v>
      </c>
      <c r="J58" s="97">
        <f>J59</f>
        <v>10850000</v>
      </c>
      <c r="K58" s="98">
        <f t="shared" si="22"/>
        <v>0.15110210664925131</v>
      </c>
      <c r="L58" s="98">
        <f t="shared" si="6"/>
        <v>8236500</v>
      </c>
      <c r="M58" s="97">
        <f>M59</f>
        <v>12517209.74</v>
      </c>
      <c r="N58" s="98">
        <f t="shared" si="23"/>
        <v>0.17261794545876402</v>
      </c>
      <c r="O58" s="98">
        <f t="shared" si="7"/>
        <v>115.36598838709678</v>
      </c>
      <c r="P58" s="98">
        <f t="shared" si="8"/>
        <v>1667209.7400000002</v>
      </c>
      <c r="Q58" s="98">
        <f t="shared" si="9"/>
        <v>2337933.620000001</v>
      </c>
    </row>
    <row r="59" spans="1:18" ht="19.5" customHeight="1" x14ac:dyDescent="0.2">
      <c r="A59" s="115" t="s">
        <v>27</v>
      </c>
      <c r="B59" s="104">
        <v>7552900</v>
      </c>
      <c r="C59" s="104">
        <v>8856900</v>
      </c>
      <c r="D59" s="105">
        <f t="shared" si="24"/>
        <v>0.12481897584308534</v>
      </c>
      <c r="E59" s="105">
        <f t="shared" si="4"/>
        <v>1304000</v>
      </c>
      <c r="F59" s="104">
        <v>10179276.119999999</v>
      </c>
      <c r="G59" s="105">
        <f t="shared" si="25"/>
        <v>0.14435918690357971</v>
      </c>
      <c r="H59" s="105">
        <f t="shared" si="26"/>
        <v>114.93046235138704</v>
      </c>
      <c r="I59" s="104">
        <v>2613500</v>
      </c>
      <c r="J59" s="104">
        <v>10850000</v>
      </c>
      <c r="K59" s="105">
        <f t="shared" si="22"/>
        <v>0.15110210664925131</v>
      </c>
      <c r="L59" s="105">
        <f t="shared" si="6"/>
        <v>8236500</v>
      </c>
      <c r="M59" s="104">
        <v>12517209.74</v>
      </c>
      <c r="N59" s="105">
        <f t="shared" si="23"/>
        <v>0.17261794545876402</v>
      </c>
      <c r="O59" s="105">
        <f t="shared" si="7"/>
        <v>115.36598838709678</v>
      </c>
      <c r="P59" s="105">
        <f t="shared" si="8"/>
        <v>1667209.7400000002</v>
      </c>
      <c r="Q59" s="105">
        <f t="shared" si="9"/>
        <v>2337933.620000001</v>
      </c>
    </row>
    <row r="60" spans="1:18" s="88" customFormat="1" ht="28.5" x14ac:dyDescent="0.2">
      <c r="A60" s="122" t="s">
        <v>179</v>
      </c>
      <c r="B60" s="97">
        <f>B61+B62</f>
        <v>614500</v>
      </c>
      <c r="C60" s="97">
        <f>C61+C62</f>
        <v>7398586</v>
      </c>
      <c r="D60" s="98">
        <f t="shared" si="24"/>
        <v>0.1042671733007022</v>
      </c>
      <c r="E60" s="98">
        <f t="shared" si="4"/>
        <v>6784086</v>
      </c>
      <c r="F60" s="97">
        <f>F61+F62</f>
        <v>7458870.1200000001</v>
      </c>
      <c r="G60" s="98">
        <f t="shared" si="25"/>
        <v>0.10577927281361596</v>
      </c>
      <c r="H60" s="98">
        <f t="shared" si="26"/>
        <v>100.8148059642748</v>
      </c>
      <c r="I60" s="97">
        <f>I61+I62</f>
        <v>534500</v>
      </c>
      <c r="J60" s="97">
        <f>J61+J62</f>
        <v>3999420</v>
      </c>
      <c r="K60" s="98">
        <f t="shared" si="22"/>
        <v>5.5697768421672685E-2</v>
      </c>
      <c r="L60" s="98">
        <f t="shared" si="6"/>
        <v>3464920</v>
      </c>
      <c r="M60" s="97">
        <f>M61+M62</f>
        <v>3984575.3899999997</v>
      </c>
      <c r="N60" s="98">
        <f t="shared" si="23"/>
        <v>5.4949084631009254E-2</v>
      </c>
      <c r="O60" s="98">
        <f t="shared" si="7"/>
        <v>99.628830930484909</v>
      </c>
      <c r="P60" s="98">
        <f t="shared" si="8"/>
        <v>-14844.610000000335</v>
      </c>
      <c r="Q60" s="98">
        <f t="shared" si="9"/>
        <v>-3474294.7300000004</v>
      </c>
    </row>
    <row r="61" spans="1:18" ht="30" x14ac:dyDescent="0.2">
      <c r="A61" s="115" t="s">
        <v>161</v>
      </c>
      <c r="B61" s="104">
        <v>434500</v>
      </c>
      <c r="C61" s="104">
        <v>385000</v>
      </c>
      <c r="D61" s="105">
        <f t="shared" si="24"/>
        <v>5.4257478011028515E-3</v>
      </c>
      <c r="E61" s="105">
        <f t="shared" si="4"/>
        <v>-49500</v>
      </c>
      <c r="F61" s="104">
        <v>276837</v>
      </c>
      <c r="G61" s="105">
        <f t="shared" si="25"/>
        <v>3.9260123955480548E-3</v>
      </c>
      <c r="H61" s="105">
        <f t="shared" si="26"/>
        <v>71.905714285714282</v>
      </c>
      <c r="I61" s="104">
        <v>434500</v>
      </c>
      <c r="J61" s="104">
        <v>465820</v>
      </c>
      <c r="K61" s="105">
        <f t="shared" si="22"/>
        <v>6.4872242690649073E-3</v>
      </c>
      <c r="L61" s="105">
        <f t="shared" si="6"/>
        <v>31320</v>
      </c>
      <c r="M61" s="104">
        <v>485319.26</v>
      </c>
      <c r="N61" s="105">
        <f t="shared" si="23"/>
        <v>6.6927706168457722E-3</v>
      </c>
      <c r="O61" s="105">
        <f t="shared" si="7"/>
        <v>104.18600747069684</v>
      </c>
      <c r="P61" s="105">
        <f t="shared" si="8"/>
        <v>19499.260000000009</v>
      </c>
      <c r="Q61" s="105">
        <f t="shared" si="9"/>
        <v>208482.26</v>
      </c>
    </row>
    <row r="62" spans="1:18" ht="30" x14ac:dyDescent="0.25">
      <c r="A62" s="132" t="s">
        <v>162</v>
      </c>
      <c r="B62" s="104">
        <v>180000</v>
      </c>
      <c r="C62" s="104">
        <v>7013586</v>
      </c>
      <c r="D62" s="105">
        <f t="shared" si="24"/>
        <v>9.8841425499599345E-2</v>
      </c>
      <c r="E62" s="105">
        <f t="shared" si="4"/>
        <v>6833586</v>
      </c>
      <c r="F62" s="104">
        <v>7182033.1200000001</v>
      </c>
      <c r="G62" s="105">
        <f t="shared" si="25"/>
        <v>0.10185326041806791</v>
      </c>
      <c r="H62" s="105">
        <f t="shared" si="26"/>
        <v>102.40172602146748</v>
      </c>
      <c r="I62" s="104">
        <v>100000</v>
      </c>
      <c r="J62" s="104">
        <v>3533600</v>
      </c>
      <c r="K62" s="105">
        <f t="shared" si="22"/>
        <v>4.9210544152607782E-2</v>
      </c>
      <c r="L62" s="105">
        <f t="shared" si="6"/>
        <v>3433600</v>
      </c>
      <c r="M62" s="104">
        <v>3499256.13</v>
      </c>
      <c r="N62" s="105">
        <f t="shared" si="23"/>
        <v>4.8256314014163484E-2</v>
      </c>
      <c r="O62" s="105">
        <f t="shared" si="7"/>
        <v>99.028077031922109</v>
      </c>
      <c r="P62" s="105">
        <f t="shared" si="8"/>
        <v>-34343.870000000112</v>
      </c>
      <c r="Q62" s="105">
        <f t="shared" si="9"/>
        <v>-3682776.99</v>
      </c>
    </row>
    <row r="63" spans="1:18" s="88" customFormat="1" ht="28.5" x14ac:dyDescent="0.2">
      <c r="A63" s="122" t="s">
        <v>28</v>
      </c>
      <c r="B63" s="97">
        <f>B64+B65+B66</f>
        <v>35300000</v>
      </c>
      <c r="C63" s="97">
        <f>C64+C65+C66</f>
        <v>42121000</v>
      </c>
      <c r="D63" s="98">
        <f t="shared" si="24"/>
        <v>0.59360499514351495</v>
      </c>
      <c r="E63" s="98">
        <f t="shared" si="4"/>
        <v>6821000</v>
      </c>
      <c r="F63" s="97">
        <f>F64+F65+F66</f>
        <v>42155549.219999999</v>
      </c>
      <c r="G63" s="98">
        <f t="shared" si="25"/>
        <v>0.59783630359690398</v>
      </c>
      <c r="H63" s="98">
        <f t="shared" si="26"/>
        <v>100.08202374112676</v>
      </c>
      <c r="I63" s="97">
        <f>I64+I65+I66</f>
        <v>35300000</v>
      </c>
      <c r="J63" s="97">
        <f>J64+J65+J66+J67</f>
        <v>22134450</v>
      </c>
      <c r="K63" s="98">
        <f t="shared" si="22"/>
        <v>0.30825456447212174</v>
      </c>
      <c r="L63" s="98">
        <f t="shared" si="6"/>
        <v>-13165550</v>
      </c>
      <c r="M63" s="97">
        <f>M64+M65+M66+M67</f>
        <v>24740237.530000001</v>
      </c>
      <c r="N63" s="98">
        <f t="shared" si="23"/>
        <v>0.34117898967077681</v>
      </c>
      <c r="O63" s="98">
        <f t="shared" si="7"/>
        <v>111.77254248467887</v>
      </c>
      <c r="P63" s="98">
        <f t="shared" si="8"/>
        <v>2605787.5300000012</v>
      </c>
      <c r="Q63" s="98">
        <f t="shared" si="9"/>
        <v>-17415311.689999998</v>
      </c>
    </row>
    <row r="64" spans="1:18" ht="30" x14ac:dyDescent="0.25">
      <c r="A64" s="132" t="s">
        <v>29</v>
      </c>
      <c r="B64" s="104">
        <v>300000</v>
      </c>
      <c r="C64" s="104">
        <v>2900000</v>
      </c>
      <c r="D64" s="105">
        <f t="shared" si="24"/>
        <v>4.0869269151164338E-2</v>
      </c>
      <c r="E64" s="105">
        <f t="shared" si="4"/>
        <v>2600000</v>
      </c>
      <c r="F64" s="104">
        <v>3044292.71</v>
      </c>
      <c r="G64" s="105">
        <f t="shared" si="25"/>
        <v>4.3173170187281965E-2</v>
      </c>
      <c r="H64" s="105">
        <f t="shared" si="26"/>
        <v>104.97561068965517</v>
      </c>
      <c r="I64" s="104">
        <v>300000</v>
      </c>
      <c r="J64" s="104">
        <v>4300000</v>
      </c>
      <c r="K64" s="105">
        <f t="shared" si="22"/>
        <v>5.9883784202007427E-2</v>
      </c>
      <c r="L64" s="105">
        <f t="shared" si="6"/>
        <v>4000000</v>
      </c>
      <c r="M64" s="104">
        <v>5027273.87</v>
      </c>
      <c r="N64" s="105">
        <f t="shared" si="23"/>
        <v>6.9328365084815574E-2</v>
      </c>
      <c r="O64" s="105">
        <f t="shared" si="7"/>
        <v>116.9133458139535</v>
      </c>
      <c r="P64" s="105">
        <f t="shared" si="8"/>
        <v>727273.87000000011</v>
      </c>
      <c r="Q64" s="105">
        <f t="shared" si="9"/>
        <v>1982981.1600000001</v>
      </c>
    </row>
    <row r="65" spans="1:17" ht="90.6" customHeight="1" x14ac:dyDescent="0.2">
      <c r="A65" s="108" t="s">
        <v>113</v>
      </c>
      <c r="B65" s="104">
        <v>10000000</v>
      </c>
      <c r="C65" s="104">
        <v>29221000</v>
      </c>
      <c r="D65" s="105">
        <f t="shared" si="24"/>
        <v>0.41180721167799073</v>
      </c>
      <c r="E65" s="105">
        <f t="shared" si="4"/>
        <v>19221000</v>
      </c>
      <c r="F65" s="104">
        <v>29270056.969999999</v>
      </c>
      <c r="G65" s="105">
        <f t="shared" si="25"/>
        <v>0.41509843872971364</v>
      </c>
      <c r="H65" s="105">
        <f t="shared" si="26"/>
        <v>100.16788258444269</v>
      </c>
      <c r="I65" s="104">
        <v>10000000</v>
      </c>
      <c r="J65" s="104">
        <v>11100000</v>
      </c>
      <c r="K65" s="105">
        <f t="shared" si="22"/>
        <v>0.15458372200983311</v>
      </c>
      <c r="L65" s="105">
        <f t="shared" si="6"/>
        <v>1100000</v>
      </c>
      <c r="M65" s="104">
        <v>13110473.76</v>
      </c>
      <c r="N65" s="105">
        <f t="shared" si="23"/>
        <v>0.18079932280836231</v>
      </c>
      <c r="O65" s="105">
        <f t="shared" si="7"/>
        <v>118.11237621621622</v>
      </c>
      <c r="P65" s="105">
        <f t="shared" si="8"/>
        <v>2010473.7599999998</v>
      </c>
      <c r="Q65" s="105">
        <f t="shared" si="9"/>
        <v>-16159583.209999999</v>
      </c>
    </row>
    <row r="66" spans="1:17" ht="53.45" customHeight="1" x14ac:dyDescent="0.2">
      <c r="A66" s="131" t="s">
        <v>163</v>
      </c>
      <c r="B66" s="104">
        <v>25000000</v>
      </c>
      <c r="C66" s="104">
        <v>10000000</v>
      </c>
      <c r="D66" s="105">
        <f t="shared" si="24"/>
        <v>0.14092851431435979</v>
      </c>
      <c r="E66" s="105">
        <f t="shared" si="4"/>
        <v>-15000000</v>
      </c>
      <c r="F66" s="104">
        <v>9841199.5399999991</v>
      </c>
      <c r="G66" s="105">
        <f t="shared" si="25"/>
        <v>0.13956469467990842</v>
      </c>
      <c r="H66" s="105">
        <f t="shared" si="26"/>
        <v>98.411995399999995</v>
      </c>
      <c r="I66" s="104">
        <v>25000000</v>
      </c>
      <c r="J66" s="104">
        <v>6000000</v>
      </c>
      <c r="K66" s="105">
        <f t="shared" si="22"/>
        <v>8.3558768653963861E-2</v>
      </c>
      <c r="L66" s="105">
        <f t="shared" si="6"/>
        <v>-19000000</v>
      </c>
      <c r="M66" s="104">
        <v>5868040.2999999998</v>
      </c>
      <c r="N66" s="105">
        <f t="shared" si="23"/>
        <v>8.0922911854573523E-2</v>
      </c>
      <c r="O66" s="105">
        <f t="shared" si="7"/>
        <v>97.800671666666659</v>
      </c>
      <c r="P66" s="105">
        <f t="shared" si="8"/>
        <v>-131959.70000000019</v>
      </c>
      <c r="Q66" s="105">
        <f t="shared" si="9"/>
        <v>-3973159.2399999993</v>
      </c>
    </row>
    <row r="67" spans="1:17" ht="60" x14ac:dyDescent="0.25">
      <c r="A67" s="132" t="s">
        <v>204</v>
      </c>
      <c r="B67" s="104"/>
      <c r="C67" s="104"/>
      <c r="D67" s="105"/>
      <c r="E67" s="105"/>
      <c r="F67" s="104"/>
      <c r="G67" s="105"/>
      <c r="H67" s="105"/>
      <c r="I67" s="104">
        <v>0</v>
      </c>
      <c r="J67" s="104">
        <v>734450</v>
      </c>
      <c r="K67" s="105">
        <f t="shared" si="22"/>
        <v>1.0228289606317293E-2</v>
      </c>
      <c r="L67" s="105">
        <f t="shared" si="6"/>
        <v>734450</v>
      </c>
      <c r="M67" s="104">
        <v>734449.6</v>
      </c>
      <c r="N67" s="105">
        <f t="shared" si="23"/>
        <v>1.0128389923025373E-2</v>
      </c>
      <c r="O67" s="105">
        <f t="shared" si="7"/>
        <v>99.999945537477018</v>
      </c>
      <c r="P67" s="105">
        <f t="shared" si="8"/>
        <v>-0.40000000002328306</v>
      </c>
      <c r="Q67" s="105"/>
    </row>
    <row r="68" spans="1:17" s="88" customFormat="1" ht="23.25" customHeight="1" x14ac:dyDescent="0.2">
      <c r="A68" s="122" t="s">
        <v>30</v>
      </c>
      <c r="B68" s="97">
        <f>SUM(B69:B90)</f>
        <v>13154000</v>
      </c>
      <c r="C68" s="97">
        <f>SUM(C69:C90)</f>
        <v>43631259</v>
      </c>
      <c r="D68" s="98">
        <f t="shared" ref="D68:D84" si="27">C68/C$104*100</f>
        <v>0.61488885085350398</v>
      </c>
      <c r="E68" s="98">
        <f t="shared" si="4"/>
        <v>30477259</v>
      </c>
      <c r="F68" s="97">
        <f>SUM(F69:F90)</f>
        <v>51295567.390000001</v>
      </c>
      <c r="G68" s="98">
        <f t="shared" ref="G68:G84" si="28">F68/F$104*100</f>
        <v>0.72745707188638276</v>
      </c>
      <c r="H68" s="98">
        <f t="shared" si="26"/>
        <v>117.5660949641632</v>
      </c>
      <c r="I68" s="97">
        <f>SUM(I69:I90)</f>
        <v>15782000</v>
      </c>
      <c r="J68" s="97">
        <f>SUM(J69:J90)</f>
        <v>25962772</v>
      </c>
      <c r="K68" s="98">
        <f t="shared" si="22"/>
        <v>0.36156954319393508</v>
      </c>
      <c r="L68" s="98">
        <f t="shared" si="6"/>
        <v>10180772</v>
      </c>
      <c r="M68" s="97">
        <f>SUM(M69:M90)</f>
        <v>31231467.299999997</v>
      </c>
      <c r="N68" s="98">
        <f t="shared" si="23"/>
        <v>0.43069596427394946</v>
      </c>
      <c r="O68" s="98">
        <f t="shared" si="7"/>
        <v>120.29326953223638</v>
      </c>
      <c r="P68" s="98">
        <f t="shared" si="8"/>
        <v>5268695.299999997</v>
      </c>
      <c r="Q68" s="98">
        <f t="shared" si="9"/>
        <v>-20064100.090000004</v>
      </c>
    </row>
    <row r="69" spans="1:17" ht="105" hidden="1" customHeight="1" x14ac:dyDescent="0.2">
      <c r="A69" s="124" t="s">
        <v>114</v>
      </c>
      <c r="B69" s="104"/>
      <c r="C69" s="104"/>
      <c r="D69" s="105">
        <f t="shared" si="27"/>
        <v>0</v>
      </c>
      <c r="E69" s="98">
        <f t="shared" si="4"/>
        <v>0</v>
      </c>
      <c r="F69" s="104"/>
      <c r="G69" s="98">
        <f t="shared" si="28"/>
        <v>0</v>
      </c>
      <c r="H69" s="98" t="e">
        <f t="shared" si="26"/>
        <v>#DIV/0!</v>
      </c>
      <c r="I69" s="104"/>
      <c r="J69" s="104"/>
      <c r="K69" s="105">
        <f t="shared" ref="K69:K85" si="29">J69/J$104*100</f>
        <v>0</v>
      </c>
      <c r="L69" s="98">
        <f t="shared" si="6"/>
        <v>0</v>
      </c>
      <c r="M69" s="104"/>
      <c r="N69" s="98">
        <f t="shared" ref="N69:N99" si="30">M69/M$104*100</f>
        <v>0</v>
      </c>
      <c r="O69" s="98" t="e">
        <f t="shared" si="7"/>
        <v>#DIV/0!</v>
      </c>
      <c r="P69" s="98">
        <f t="shared" si="8"/>
        <v>0</v>
      </c>
      <c r="Q69" s="98">
        <f t="shared" si="9"/>
        <v>0</v>
      </c>
    </row>
    <row r="70" spans="1:17" ht="77.25" customHeight="1" x14ac:dyDescent="0.2">
      <c r="A70" s="124" t="s">
        <v>188</v>
      </c>
      <c r="B70" s="104">
        <v>600000</v>
      </c>
      <c r="C70" s="104">
        <v>480000</v>
      </c>
      <c r="D70" s="105">
        <f t="shared" si="27"/>
        <v>6.7645686870892703E-3</v>
      </c>
      <c r="E70" s="105">
        <f t="shared" si="4"/>
        <v>-120000</v>
      </c>
      <c r="F70" s="104">
        <v>537598.91</v>
      </c>
      <c r="G70" s="105">
        <f t="shared" si="28"/>
        <v>7.6240530871708725E-3</v>
      </c>
      <c r="H70" s="105">
        <f t="shared" si="26"/>
        <v>111.99977291666667</v>
      </c>
      <c r="I70" s="104">
        <v>1780000</v>
      </c>
      <c r="J70" s="104">
        <v>650000</v>
      </c>
      <c r="K70" s="105">
        <f t="shared" si="29"/>
        <v>9.0521999375127518E-3</v>
      </c>
      <c r="L70" s="105">
        <f t="shared" si="6"/>
        <v>-1130000</v>
      </c>
      <c r="M70" s="104">
        <v>690591.03</v>
      </c>
      <c r="N70" s="105">
        <f t="shared" si="30"/>
        <v>9.5235605400067116E-3</v>
      </c>
      <c r="O70" s="105">
        <f t="shared" si="7"/>
        <v>106.24477384615385</v>
      </c>
      <c r="P70" s="105">
        <f t="shared" si="8"/>
        <v>40591.030000000028</v>
      </c>
      <c r="Q70" s="105">
        <f t="shared" si="9"/>
        <v>152992.12</v>
      </c>
    </row>
    <row r="71" spans="1:17" ht="67.5" customHeight="1" x14ac:dyDescent="0.2">
      <c r="A71" s="124" t="s">
        <v>32</v>
      </c>
      <c r="B71" s="104">
        <v>50000</v>
      </c>
      <c r="C71" s="104">
        <v>82000</v>
      </c>
      <c r="D71" s="105">
        <f t="shared" si="27"/>
        <v>1.1556138173777503E-3</v>
      </c>
      <c r="E71" s="105">
        <f t="shared" si="4"/>
        <v>32000</v>
      </c>
      <c r="F71" s="104">
        <v>84571.23</v>
      </c>
      <c r="G71" s="105">
        <f t="shared" si="28"/>
        <v>1.199361708466518E-3</v>
      </c>
      <c r="H71" s="105">
        <f t="shared" si="26"/>
        <v>103.13564634146341</v>
      </c>
      <c r="I71" s="104">
        <v>100000</v>
      </c>
      <c r="J71" s="104">
        <v>65000</v>
      </c>
      <c r="K71" s="105">
        <f t="shared" si="29"/>
        <v>9.0521999375127514E-4</v>
      </c>
      <c r="L71" s="105">
        <f t="shared" si="6"/>
        <v>-35000</v>
      </c>
      <c r="M71" s="104">
        <v>70793.759999999995</v>
      </c>
      <c r="N71" s="105">
        <f t="shared" si="30"/>
        <v>9.7627775329590569E-4</v>
      </c>
      <c r="O71" s="105">
        <f t="shared" si="7"/>
        <v>108.91347692307691</v>
      </c>
      <c r="P71" s="105">
        <f t="shared" si="8"/>
        <v>5793.7599999999948</v>
      </c>
      <c r="Q71" s="105">
        <f t="shared" si="9"/>
        <v>-13777.470000000001</v>
      </c>
    </row>
    <row r="72" spans="1:17" ht="60" x14ac:dyDescent="0.2">
      <c r="A72" s="124" t="s">
        <v>115</v>
      </c>
      <c r="B72" s="104">
        <v>800000</v>
      </c>
      <c r="C72" s="104">
        <v>1290000</v>
      </c>
      <c r="D72" s="105">
        <f t="shared" si="27"/>
        <v>1.8179778346552412E-2</v>
      </c>
      <c r="E72" s="105">
        <f t="shared" ref="E72:E104" si="31">C72-B72</f>
        <v>490000</v>
      </c>
      <c r="F72" s="104">
        <v>1324653.6499999999</v>
      </c>
      <c r="G72" s="105">
        <f t="shared" si="28"/>
        <v>1.8785807712509432E-2</v>
      </c>
      <c r="H72" s="105">
        <f t="shared" si="26"/>
        <v>102.68632945736434</v>
      </c>
      <c r="I72" s="104">
        <v>1425000</v>
      </c>
      <c r="J72" s="104">
        <v>1225000</v>
      </c>
      <c r="K72" s="105">
        <f t="shared" si="29"/>
        <v>1.7059915266850953E-2</v>
      </c>
      <c r="L72" s="105">
        <f t="shared" ref="L72:L104" si="32">J72-I72</f>
        <v>-200000</v>
      </c>
      <c r="M72" s="104">
        <v>1273648.24</v>
      </c>
      <c r="N72" s="105">
        <f t="shared" si="30"/>
        <v>1.7564181394468734E-2</v>
      </c>
      <c r="O72" s="105">
        <f t="shared" ref="O72:O104" si="33">M72/J72*100</f>
        <v>103.97128489795919</v>
      </c>
      <c r="P72" s="105">
        <f t="shared" ref="P72:P104" si="34">M72-J72</f>
        <v>48648.239999999991</v>
      </c>
      <c r="Q72" s="105">
        <f t="shared" ref="Q72:Q103" si="35">M72-F72</f>
        <v>-51005.409999999916</v>
      </c>
    </row>
    <row r="73" spans="1:17" ht="60" hidden="1" customHeight="1" x14ac:dyDescent="0.2">
      <c r="A73" s="124" t="s">
        <v>33</v>
      </c>
      <c r="B73" s="104"/>
      <c r="C73" s="104"/>
      <c r="D73" s="105">
        <f t="shared" si="27"/>
        <v>0</v>
      </c>
      <c r="E73" s="105">
        <f t="shared" si="31"/>
        <v>0</v>
      </c>
      <c r="F73" s="104"/>
      <c r="G73" s="105">
        <f t="shared" si="28"/>
        <v>0</v>
      </c>
      <c r="H73" s="105" t="e">
        <f t="shared" si="26"/>
        <v>#DIV/0!</v>
      </c>
      <c r="I73" s="104"/>
      <c r="J73" s="104"/>
      <c r="K73" s="105">
        <f t="shared" si="29"/>
        <v>0</v>
      </c>
      <c r="L73" s="105">
        <f t="shared" si="32"/>
        <v>0</v>
      </c>
      <c r="M73" s="104"/>
      <c r="N73" s="105">
        <f t="shared" si="30"/>
        <v>0</v>
      </c>
      <c r="O73" s="105" t="e">
        <f t="shared" si="33"/>
        <v>#DIV/0!</v>
      </c>
      <c r="P73" s="105">
        <f t="shared" si="34"/>
        <v>0</v>
      </c>
      <c r="Q73" s="105">
        <f t="shared" si="35"/>
        <v>0</v>
      </c>
    </row>
    <row r="74" spans="1:17" ht="56.45" customHeight="1" x14ac:dyDescent="0.2">
      <c r="A74" s="124" t="s">
        <v>189</v>
      </c>
      <c r="B74" s="104">
        <v>350000</v>
      </c>
      <c r="C74" s="104">
        <v>1675000</v>
      </c>
      <c r="D74" s="105">
        <f t="shared" si="27"/>
        <v>2.3605526147655268E-2</v>
      </c>
      <c r="E74" s="105">
        <f t="shared" si="31"/>
        <v>1325000</v>
      </c>
      <c r="F74" s="104">
        <v>1621293.53</v>
      </c>
      <c r="G74" s="105">
        <f t="shared" si="28"/>
        <v>2.2992658118683056E-2</v>
      </c>
      <c r="H74" s="105">
        <f t="shared" si="26"/>
        <v>96.793643582089544</v>
      </c>
      <c r="I74" s="104">
        <v>1300000</v>
      </c>
      <c r="J74" s="104">
        <v>1420000</v>
      </c>
      <c r="K74" s="105">
        <f t="shared" si="29"/>
        <v>1.977557524810478E-2</v>
      </c>
      <c r="L74" s="105">
        <f t="shared" si="32"/>
        <v>120000</v>
      </c>
      <c r="M74" s="104">
        <f>620101.96+967095.77</f>
        <v>1587197.73</v>
      </c>
      <c r="N74" s="105">
        <f t="shared" si="30"/>
        <v>2.1888169718358819E-2</v>
      </c>
      <c r="O74" s="105">
        <f t="shared" si="33"/>
        <v>111.774488028169</v>
      </c>
      <c r="P74" s="105">
        <f t="shared" si="34"/>
        <v>167197.72999999998</v>
      </c>
      <c r="Q74" s="105">
        <f t="shared" si="35"/>
        <v>-34095.800000000047</v>
      </c>
    </row>
    <row r="75" spans="1:17" ht="49.15" customHeight="1" x14ac:dyDescent="0.2">
      <c r="A75" s="124" t="s">
        <v>197</v>
      </c>
      <c r="B75" s="104">
        <v>5000</v>
      </c>
      <c r="C75" s="104">
        <v>40000</v>
      </c>
      <c r="D75" s="105">
        <f t="shared" si="27"/>
        <v>5.6371405725743912E-4</v>
      </c>
      <c r="E75" s="105">
        <f t="shared" si="31"/>
        <v>35000</v>
      </c>
      <c r="F75" s="104">
        <v>25000</v>
      </c>
      <c r="G75" s="105">
        <f t="shared" si="28"/>
        <v>3.5454187803184313E-4</v>
      </c>
      <c r="H75" s="105">
        <f t="shared" si="26"/>
        <v>62.5</v>
      </c>
      <c r="I75" s="104">
        <v>10000</v>
      </c>
      <c r="J75" s="104">
        <v>10000</v>
      </c>
      <c r="K75" s="105">
        <f t="shared" si="29"/>
        <v>1.3926461442327308E-4</v>
      </c>
      <c r="L75" s="105">
        <f t="shared" si="32"/>
        <v>0</v>
      </c>
      <c r="M75" s="104">
        <v>15500</v>
      </c>
      <c r="N75" s="105">
        <f t="shared" si="30"/>
        <v>2.1375196311209551E-4</v>
      </c>
      <c r="O75" s="105">
        <f t="shared" si="33"/>
        <v>155</v>
      </c>
      <c r="P75" s="105">
        <f t="shared" si="34"/>
        <v>5500</v>
      </c>
      <c r="Q75" s="105">
        <f t="shared" si="35"/>
        <v>-9500</v>
      </c>
    </row>
    <row r="76" spans="1:17" ht="45.6" customHeight="1" x14ac:dyDescent="0.2">
      <c r="A76" s="124" t="s">
        <v>34</v>
      </c>
      <c r="B76" s="104"/>
      <c r="C76" s="104">
        <v>23350</v>
      </c>
      <c r="D76" s="105">
        <f t="shared" si="27"/>
        <v>3.2906808092403013E-4</v>
      </c>
      <c r="E76" s="105">
        <f t="shared" si="31"/>
        <v>23350</v>
      </c>
      <c r="F76" s="104">
        <v>23349.55</v>
      </c>
      <c r="G76" s="105">
        <f t="shared" si="28"/>
        <v>3.3113573232793688E-4</v>
      </c>
      <c r="H76" s="105">
        <f t="shared" si="26"/>
        <v>99.998072805139188</v>
      </c>
      <c r="I76" s="104"/>
      <c r="J76" s="104">
        <v>116638</v>
      </c>
      <c r="K76" s="105">
        <f t="shared" si="29"/>
        <v>1.6243546097101727E-3</v>
      </c>
      <c r="L76" s="105">
        <f t="shared" si="32"/>
        <v>116638</v>
      </c>
      <c r="M76" s="104">
        <v>0</v>
      </c>
      <c r="N76" s="105">
        <f t="shared" si="30"/>
        <v>0</v>
      </c>
      <c r="O76" s="105">
        <f t="shared" si="33"/>
        <v>0</v>
      </c>
      <c r="P76" s="105">
        <f t="shared" si="34"/>
        <v>-116638</v>
      </c>
      <c r="Q76" s="105">
        <f t="shared" si="35"/>
        <v>-23349.55</v>
      </c>
    </row>
    <row r="77" spans="1:17" ht="30" x14ac:dyDescent="0.2">
      <c r="A77" s="124" t="s">
        <v>136</v>
      </c>
      <c r="B77" s="104">
        <v>150000</v>
      </c>
      <c r="C77" s="104">
        <v>175000</v>
      </c>
      <c r="D77" s="105">
        <f t="shared" si="27"/>
        <v>2.4662490005012963E-3</v>
      </c>
      <c r="E77" s="105">
        <f t="shared" si="31"/>
        <v>25000</v>
      </c>
      <c r="F77" s="104">
        <v>185318.73</v>
      </c>
      <c r="G77" s="105">
        <f t="shared" si="28"/>
        <v>2.6281300227470428E-3</v>
      </c>
      <c r="H77" s="105">
        <f t="shared" si="26"/>
        <v>105.89641714285716</v>
      </c>
      <c r="I77" s="104">
        <v>160000</v>
      </c>
      <c r="J77" s="104">
        <v>95000</v>
      </c>
      <c r="K77" s="105">
        <f t="shared" si="29"/>
        <v>1.3230138370210944E-3</v>
      </c>
      <c r="L77" s="105">
        <f t="shared" si="32"/>
        <v>-65000</v>
      </c>
      <c r="M77" s="104">
        <v>101487.01</v>
      </c>
      <c r="N77" s="105">
        <f t="shared" si="30"/>
        <v>1.3995514592178623E-3</v>
      </c>
      <c r="O77" s="105">
        <f t="shared" si="33"/>
        <v>106.82843157894737</v>
      </c>
      <c r="P77" s="105">
        <f t="shared" si="34"/>
        <v>6487.0099999999948</v>
      </c>
      <c r="Q77" s="105">
        <f t="shared" si="35"/>
        <v>-83831.720000000016</v>
      </c>
    </row>
    <row r="78" spans="1:17" ht="30" x14ac:dyDescent="0.2">
      <c r="A78" s="124" t="s">
        <v>35</v>
      </c>
      <c r="B78" s="104">
        <v>1465000</v>
      </c>
      <c r="C78" s="104">
        <v>2501000</v>
      </c>
      <c r="D78" s="105">
        <f t="shared" si="27"/>
        <v>3.5246221430021388E-2</v>
      </c>
      <c r="E78" s="105">
        <f t="shared" si="31"/>
        <v>1036000</v>
      </c>
      <c r="F78" s="104">
        <v>2776000</v>
      </c>
      <c r="G78" s="105">
        <f t="shared" si="28"/>
        <v>3.936833013665586E-2</v>
      </c>
      <c r="H78" s="105">
        <f t="shared" si="26"/>
        <v>110.99560175929628</v>
      </c>
      <c r="I78" s="104">
        <v>1680000</v>
      </c>
      <c r="J78" s="104">
        <v>3465000</v>
      </c>
      <c r="K78" s="105">
        <f t="shared" si="29"/>
        <v>4.8255188897664128E-2</v>
      </c>
      <c r="L78" s="105">
        <f t="shared" si="32"/>
        <v>1785000</v>
      </c>
      <c r="M78" s="104">
        <v>3492825.23</v>
      </c>
      <c r="N78" s="105">
        <f t="shared" si="30"/>
        <v>4.8167629014190742E-2</v>
      </c>
      <c r="O78" s="105">
        <f t="shared" si="33"/>
        <v>100.80303694083695</v>
      </c>
      <c r="P78" s="105">
        <f t="shared" si="34"/>
        <v>27825.229999999981</v>
      </c>
      <c r="Q78" s="105">
        <f t="shared" si="35"/>
        <v>716825.23</v>
      </c>
    </row>
    <row r="79" spans="1:17" ht="30" x14ac:dyDescent="0.2">
      <c r="A79" s="124" t="s">
        <v>36</v>
      </c>
      <c r="B79" s="104">
        <v>150000</v>
      </c>
      <c r="C79" s="104">
        <v>190310</v>
      </c>
      <c r="D79" s="105">
        <f t="shared" si="27"/>
        <v>2.6820105559165813E-3</v>
      </c>
      <c r="E79" s="105">
        <f t="shared" si="31"/>
        <v>40310</v>
      </c>
      <c r="F79" s="104">
        <v>217508.66</v>
      </c>
      <c r="G79" s="105">
        <f t="shared" si="28"/>
        <v>3.0846371521835855E-3</v>
      </c>
      <c r="H79" s="105">
        <f t="shared" si="26"/>
        <v>114.29176606589249</v>
      </c>
      <c r="I79" s="104">
        <v>150000</v>
      </c>
      <c r="J79" s="104">
        <v>690900</v>
      </c>
      <c r="K79" s="105">
        <f t="shared" si="29"/>
        <v>9.6217922105039377E-3</v>
      </c>
      <c r="L79" s="105">
        <f t="shared" si="32"/>
        <v>540900</v>
      </c>
      <c r="M79" s="104">
        <v>910900</v>
      </c>
      <c r="N79" s="105">
        <f t="shared" si="30"/>
        <v>1.2561720206374695E-2</v>
      </c>
      <c r="O79" s="105">
        <f t="shared" si="33"/>
        <v>131.84252424374006</v>
      </c>
      <c r="P79" s="105">
        <f t="shared" si="34"/>
        <v>220000</v>
      </c>
      <c r="Q79" s="105">
        <f t="shared" si="35"/>
        <v>693391.34</v>
      </c>
    </row>
    <row r="80" spans="1:17" ht="60" x14ac:dyDescent="0.2">
      <c r="A80" s="124" t="s">
        <v>37</v>
      </c>
      <c r="B80" s="104">
        <v>500000</v>
      </c>
      <c r="C80" s="104">
        <v>768000</v>
      </c>
      <c r="D80" s="105">
        <f t="shared" si="27"/>
        <v>1.0823309899342833E-2</v>
      </c>
      <c r="E80" s="105">
        <f t="shared" si="31"/>
        <v>268000</v>
      </c>
      <c r="F80" s="104">
        <v>938651.97</v>
      </c>
      <c r="G80" s="105">
        <f t="shared" si="28"/>
        <v>1.3311657290483571E-2</v>
      </c>
      <c r="H80" s="105">
        <f t="shared" si="26"/>
        <v>122.22030859374999</v>
      </c>
      <c r="I80" s="104">
        <v>350000</v>
      </c>
      <c r="J80" s="104">
        <v>954210</v>
      </c>
      <c r="K80" s="105">
        <f t="shared" si="29"/>
        <v>1.3288768772883142E-2</v>
      </c>
      <c r="L80" s="105">
        <f t="shared" si="32"/>
        <v>604210</v>
      </c>
      <c r="M80" s="104">
        <f>1143448.2+107870</f>
        <v>1251318.2</v>
      </c>
      <c r="N80" s="105">
        <f t="shared" si="30"/>
        <v>1.7256240111477014E-2</v>
      </c>
      <c r="O80" s="105">
        <f t="shared" si="33"/>
        <v>131.13656323031617</v>
      </c>
      <c r="P80" s="105">
        <f t="shared" si="34"/>
        <v>297108.19999999995</v>
      </c>
      <c r="Q80" s="105">
        <f t="shared" si="35"/>
        <v>312666.23</v>
      </c>
    </row>
    <row r="81" spans="1:17" ht="60" x14ac:dyDescent="0.25">
      <c r="A81" s="133" t="s">
        <v>164</v>
      </c>
      <c r="B81" s="104">
        <v>660000</v>
      </c>
      <c r="C81" s="104">
        <v>1500000</v>
      </c>
      <c r="D81" s="105">
        <f t="shared" si="27"/>
        <v>2.1139277147153971E-2</v>
      </c>
      <c r="E81" s="105">
        <f t="shared" si="31"/>
        <v>840000</v>
      </c>
      <c r="F81" s="104">
        <v>1423000</v>
      </c>
      <c r="G81" s="105">
        <f t="shared" si="28"/>
        <v>2.0180523697572512E-2</v>
      </c>
      <c r="H81" s="105">
        <f t="shared" si="26"/>
        <v>94.86666666666666</v>
      </c>
      <c r="I81" s="104">
        <v>800000</v>
      </c>
      <c r="J81" s="104">
        <v>1800000</v>
      </c>
      <c r="K81" s="105">
        <f t="shared" si="29"/>
        <v>2.5067630596189158E-2</v>
      </c>
      <c r="L81" s="105">
        <f t="shared" si="32"/>
        <v>1000000</v>
      </c>
      <c r="M81" s="104">
        <v>2381500</v>
      </c>
      <c r="N81" s="105">
        <f t="shared" si="30"/>
        <v>3.2841954848480993E-2</v>
      </c>
      <c r="O81" s="105">
        <f t="shared" si="33"/>
        <v>132.30555555555557</v>
      </c>
      <c r="P81" s="105">
        <f t="shared" si="34"/>
        <v>581500</v>
      </c>
      <c r="Q81" s="105">
        <f t="shared" si="35"/>
        <v>958500</v>
      </c>
    </row>
    <row r="82" spans="1:17" ht="34.5" customHeight="1" x14ac:dyDescent="0.2">
      <c r="A82" s="124" t="s">
        <v>181</v>
      </c>
      <c r="B82" s="104">
        <v>150000</v>
      </c>
      <c r="C82" s="104"/>
      <c r="D82" s="105">
        <f t="shared" si="27"/>
        <v>0</v>
      </c>
      <c r="E82" s="105">
        <f t="shared" si="31"/>
        <v>-150000</v>
      </c>
      <c r="F82" s="104"/>
      <c r="G82" s="105">
        <f t="shared" si="28"/>
        <v>0</v>
      </c>
      <c r="H82" s="105"/>
      <c r="I82" s="104"/>
      <c r="J82" s="104"/>
      <c r="K82" s="105">
        <f t="shared" si="29"/>
        <v>0</v>
      </c>
      <c r="L82" s="105">
        <f t="shared" si="32"/>
        <v>0</v>
      </c>
      <c r="M82" s="104"/>
      <c r="N82" s="105">
        <f t="shared" si="30"/>
        <v>0</v>
      </c>
      <c r="O82" s="105"/>
      <c r="P82" s="105">
        <f t="shared" ref="P82:P83" si="36">M82-J82</f>
        <v>0</v>
      </c>
      <c r="Q82" s="105">
        <f t="shared" ref="Q82:Q83" si="37">M82-F82</f>
        <v>0</v>
      </c>
    </row>
    <row r="83" spans="1:17" ht="76.5" customHeight="1" x14ac:dyDescent="0.2">
      <c r="A83" s="124" t="s">
        <v>209</v>
      </c>
      <c r="B83" s="104"/>
      <c r="C83" s="104"/>
      <c r="D83" s="105"/>
      <c r="E83" s="105"/>
      <c r="F83" s="104"/>
      <c r="G83" s="105"/>
      <c r="H83" s="105"/>
      <c r="I83" s="104"/>
      <c r="J83" s="104"/>
      <c r="K83" s="105"/>
      <c r="L83" s="105"/>
      <c r="M83" s="104">
        <v>20000</v>
      </c>
      <c r="N83" s="105">
        <f t="shared" si="30"/>
        <v>2.7580898466076834E-4</v>
      </c>
      <c r="O83" s="105"/>
      <c r="P83" s="105">
        <f t="shared" si="36"/>
        <v>20000</v>
      </c>
      <c r="Q83" s="105">
        <f t="shared" si="37"/>
        <v>20000</v>
      </c>
    </row>
    <row r="84" spans="1:17" ht="59.25" customHeight="1" x14ac:dyDescent="0.25">
      <c r="A84" s="133" t="s">
        <v>165</v>
      </c>
      <c r="B84" s="104">
        <v>1000000</v>
      </c>
      <c r="C84" s="104">
        <v>210000</v>
      </c>
      <c r="D84" s="105">
        <f t="shared" si="27"/>
        <v>2.9594988006015556E-3</v>
      </c>
      <c r="E84" s="105">
        <f t="shared" si="31"/>
        <v>-790000</v>
      </c>
      <c r="F84" s="104">
        <v>298089.18</v>
      </c>
      <c r="G84" s="105">
        <f t="shared" si="28"/>
        <v>4.227403907926885E-3</v>
      </c>
      <c r="H84" s="105">
        <f t="shared" ref="H84:H89" si="38">F84/C84*100</f>
        <v>141.94722857142855</v>
      </c>
      <c r="I84" s="104">
        <v>1040000</v>
      </c>
      <c r="J84" s="104">
        <v>700000</v>
      </c>
      <c r="K84" s="105">
        <f t="shared" si="29"/>
        <v>9.7485230096291155E-3</v>
      </c>
      <c r="L84" s="105">
        <f t="shared" si="32"/>
        <v>-340000</v>
      </c>
      <c r="M84" s="104">
        <f>101000+1478191.13</f>
        <v>1579191.13</v>
      </c>
      <c r="N84" s="105">
        <f t="shared" si="30"/>
        <v>2.1777755107529571E-2</v>
      </c>
      <c r="O84" s="105">
        <f t="shared" si="33"/>
        <v>225.59873285714283</v>
      </c>
      <c r="P84" s="105">
        <f t="shared" si="34"/>
        <v>879191.12999999989</v>
      </c>
      <c r="Q84" s="105">
        <f t="shared" si="35"/>
        <v>1281101.95</v>
      </c>
    </row>
    <row r="85" spans="1:17" ht="72" customHeight="1" x14ac:dyDescent="0.2">
      <c r="A85" s="124" t="s">
        <v>205</v>
      </c>
      <c r="B85" s="104"/>
      <c r="C85" s="104"/>
      <c r="D85" s="105"/>
      <c r="E85" s="105"/>
      <c r="F85" s="104"/>
      <c r="G85" s="105"/>
      <c r="H85" s="105"/>
      <c r="I85" s="104"/>
      <c r="J85" s="104">
        <v>230462</v>
      </c>
      <c r="K85" s="105">
        <f t="shared" si="29"/>
        <v>3.2095201569216367E-3</v>
      </c>
      <c r="L85" s="105">
        <f t="shared" si="32"/>
        <v>230462</v>
      </c>
      <c r="M85" s="104">
        <f>19461.54+76000+115000</f>
        <v>210461.54</v>
      </c>
      <c r="N85" s="105">
        <f t="shared" si="30"/>
        <v>2.9023591828770848E-3</v>
      </c>
      <c r="O85" s="105">
        <f t="shared" si="33"/>
        <v>91.321580130346874</v>
      </c>
      <c r="P85" s="105">
        <f t="shared" si="34"/>
        <v>-20000.459999999992</v>
      </c>
      <c r="Q85" s="105"/>
    </row>
    <row r="86" spans="1:17" ht="60" x14ac:dyDescent="0.2">
      <c r="A86" s="124" t="s">
        <v>85</v>
      </c>
      <c r="B86" s="104"/>
      <c r="C86" s="104">
        <v>1775000</v>
      </c>
      <c r="D86" s="105">
        <f>C86/C$104*100</f>
        <v>2.5014811290798862E-2</v>
      </c>
      <c r="E86" s="105">
        <f t="shared" si="31"/>
        <v>1775000</v>
      </c>
      <c r="F86" s="104">
        <v>1976877.06</v>
      </c>
      <c r="G86" s="105">
        <f>F86/F$104*100</f>
        <v>2.8035428219618744E-2</v>
      </c>
      <c r="H86" s="105">
        <f t="shared" si="38"/>
        <v>111.37335549295774</v>
      </c>
      <c r="I86" s="104"/>
      <c r="J86" s="134"/>
      <c r="K86" s="105"/>
      <c r="L86" s="105"/>
      <c r="M86" s="104">
        <v>0</v>
      </c>
      <c r="N86" s="105">
        <f t="shared" si="30"/>
        <v>0</v>
      </c>
      <c r="O86" s="105">
        <f>M86/J85*100</f>
        <v>0</v>
      </c>
      <c r="P86" s="105">
        <f>M86-J85</f>
        <v>-230462</v>
      </c>
      <c r="Q86" s="105">
        <f t="shared" si="35"/>
        <v>-1976877.06</v>
      </c>
    </row>
    <row r="87" spans="1:17" ht="80.25" customHeight="1" x14ac:dyDescent="0.2">
      <c r="A87" s="124" t="s">
        <v>206</v>
      </c>
      <c r="B87" s="104"/>
      <c r="C87" s="104"/>
      <c r="D87" s="105"/>
      <c r="E87" s="105"/>
      <c r="F87" s="104"/>
      <c r="G87" s="105"/>
      <c r="H87" s="105"/>
      <c r="I87" s="104">
        <v>0</v>
      </c>
      <c r="J87" s="104">
        <v>3000000</v>
      </c>
      <c r="K87" s="135">
        <f>J86/J$104*100</f>
        <v>0</v>
      </c>
      <c r="L87" s="135">
        <f>J86-I87</f>
        <v>0</v>
      </c>
      <c r="M87" s="104">
        <v>3074841.31</v>
      </c>
      <c r="N87" s="105">
        <f t="shared" si="30"/>
        <v>4.2403442985204348E-2</v>
      </c>
      <c r="O87" s="105" t="e">
        <f>M87/J86*100</f>
        <v>#DIV/0!</v>
      </c>
      <c r="P87" s="105">
        <f>M87-J86</f>
        <v>3074841.31</v>
      </c>
      <c r="Q87" s="105"/>
    </row>
    <row r="88" spans="1:17" ht="45" x14ac:dyDescent="0.2">
      <c r="A88" s="124" t="s">
        <v>38</v>
      </c>
      <c r="B88" s="104">
        <v>6714000</v>
      </c>
      <c r="C88" s="104">
        <v>32301599</v>
      </c>
      <c r="D88" s="105">
        <f t="shared" ref="D88:D99" si="39">C88/C$104*100</f>
        <v>0.45522163570482099</v>
      </c>
      <c r="E88" s="105">
        <f t="shared" si="31"/>
        <v>25587599</v>
      </c>
      <c r="F88" s="104">
        <v>39273754.920000002</v>
      </c>
      <c r="G88" s="105">
        <f t="shared" ref="G88:G99" si="40">F88/F$104*100</f>
        <v>0.5569676330679656</v>
      </c>
      <c r="H88" s="105">
        <f t="shared" si="38"/>
        <v>121.58455350770716</v>
      </c>
      <c r="I88" s="104">
        <v>6947000</v>
      </c>
      <c r="J88" s="104">
        <v>11500562</v>
      </c>
      <c r="K88" s="105">
        <f t="shared" ref="K88:K104" si="41">J88/J$104*100</f>
        <v>0.16016213325809464</v>
      </c>
      <c r="L88" s="105">
        <f t="shared" si="32"/>
        <v>4553562</v>
      </c>
      <c r="M88" s="104">
        <v>13809142.119999999</v>
      </c>
      <c r="N88" s="105">
        <f t="shared" si="30"/>
        <v>0.19043427335767249</v>
      </c>
      <c r="O88" s="105">
        <f t="shared" si="33"/>
        <v>120.07362874962111</v>
      </c>
      <c r="P88" s="105">
        <f t="shared" si="34"/>
        <v>2308580.1199999992</v>
      </c>
      <c r="Q88" s="105">
        <f t="shared" si="35"/>
        <v>-25464612.800000004</v>
      </c>
    </row>
    <row r="89" spans="1:17" ht="30" x14ac:dyDescent="0.2">
      <c r="A89" s="124" t="s">
        <v>191</v>
      </c>
      <c r="B89" s="104">
        <v>560000</v>
      </c>
      <c r="C89" s="104">
        <v>620000</v>
      </c>
      <c r="D89" s="105">
        <f t="shared" si="39"/>
        <v>8.7375678874903086E-3</v>
      </c>
      <c r="E89" s="105">
        <f t="shared" si="31"/>
        <v>60000</v>
      </c>
      <c r="F89" s="104">
        <v>620000</v>
      </c>
      <c r="G89" s="105">
        <f t="shared" si="40"/>
        <v>8.7926385751897103E-3</v>
      </c>
      <c r="H89" s="105">
        <f t="shared" si="38"/>
        <v>100</v>
      </c>
      <c r="I89" s="104">
        <v>40000</v>
      </c>
      <c r="J89" s="104">
        <v>40000</v>
      </c>
      <c r="K89" s="105">
        <f t="shared" si="41"/>
        <v>5.5705845769309233E-4</v>
      </c>
      <c r="L89" s="105">
        <f t="shared" si="32"/>
        <v>0</v>
      </c>
      <c r="M89" s="104">
        <v>750000</v>
      </c>
      <c r="N89" s="105">
        <f t="shared" si="30"/>
        <v>1.0342836924778814E-2</v>
      </c>
      <c r="O89" s="105">
        <f t="shared" si="33"/>
        <v>1875</v>
      </c>
      <c r="P89" s="105">
        <f t="shared" si="34"/>
        <v>710000</v>
      </c>
      <c r="Q89" s="105">
        <f t="shared" si="35"/>
        <v>130000</v>
      </c>
    </row>
    <row r="90" spans="1:17" ht="30" x14ac:dyDescent="0.2">
      <c r="A90" s="124" t="s">
        <v>190</v>
      </c>
      <c r="B90" s="104"/>
      <c r="C90" s="104"/>
      <c r="D90" s="105">
        <f t="shared" si="39"/>
        <v>0</v>
      </c>
      <c r="E90" s="105">
        <f t="shared" si="31"/>
        <v>0</v>
      </c>
      <c r="F90" s="104">
        <v>-30100</v>
      </c>
      <c r="G90" s="105">
        <f t="shared" si="40"/>
        <v>-4.2686842115033916E-4</v>
      </c>
      <c r="H90" s="105"/>
      <c r="I90" s="104"/>
      <c r="J90" s="104"/>
      <c r="K90" s="105">
        <f t="shared" si="41"/>
        <v>0</v>
      </c>
      <c r="L90" s="105">
        <f t="shared" si="32"/>
        <v>0</v>
      </c>
      <c r="M90" s="104">
        <v>12070</v>
      </c>
      <c r="N90" s="105">
        <f t="shared" si="30"/>
        <v>1.6645072224277371E-4</v>
      </c>
      <c r="O90" s="105"/>
      <c r="P90" s="105">
        <f t="shared" si="34"/>
        <v>12070</v>
      </c>
      <c r="Q90" s="105">
        <f t="shared" si="35"/>
        <v>42170</v>
      </c>
    </row>
    <row r="91" spans="1:17" s="88" customFormat="1" ht="24" customHeight="1" x14ac:dyDescent="0.2">
      <c r="A91" s="96" t="s">
        <v>39</v>
      </c>
      <c r="B91" s="97"/>
      <c r="C91" s="97">
        <f>C93</f>
        <v>606000</v>
      </c>
      <c r="D91" s="98">
        <f t="shared" si="39"/>
        <v>8.5402679674502022E-3</v>
      </c>
      <c r="E91" s="98">
        <f t="shared" si="31"/>
        <v>606000</v>
      </c>
      <c r="F91" s="97">
        <f>F92+F93</f>
        <v>518256.25</v>
      </c>
      <c r="G91" s="98">
        <f t="shared" si="40"/>
        <v>7.3497417670696161E-3</v>
      </c>
      <c r="H91" s="98">
        <f t="shared" ref="H91" si="42">F91/C91*100</f>
        <v>85.520833333333329</v>
      </c>
      <c r="I91" s="97"/>
      <c r="J91" s="97">
        <f>J93</f>
        <v>591000</v>
      </c>
      <c r="K91" s="98">
        <f t="shared" si="41"/>
        <v>8.2305387124154399E-3</v>
      </c>
      <c r="L91" s="98">
        <f t="shared" si="32"/>
        <v>591000</v>
      </c>
      <c r="M91" s="97">
        <f>M92+M93</f>
        <v>545822.04</v>
      </c>
      <c r="N91" s="98">
        <f t="shared" si="30"/>
        <v>7.5271311328934656E-3</v>
      </c>
      <c r="O91" s="98">
        <f t="shared" si="33"/>
        <v>92.355675126903563</v>
      </c>
      <c r="P91" s="98">
        <f t="shared" si="34"/>
        <v>-45177.959999999963</v>
      </c>
      <c r="Q91" s="98">
        <f t="shared" si="35"/>
        <v>27565.790000000037</v>
      </c>
    </row>
    <row r="92" spans="1:17" ht="30" x14ac:dyDescent="0.2">
      <c r="A92" s="124" t="s">
        <v>58</v>
      </c>
      <c r="B92" s="104"/>
      <c r="C92" s="104"/>
      <c r="D92" s="105">
        <f t="shared" si="39"/>
        <v>0</v>
      </c>
      <c r="E92" s="105">
        <f t="shared" si="31"/>
        <v>0</v>
      </c>
      <c r="F92" s="104">
        <v>-74666.25</v>
      </c>
      <c r="G92" s="105">
        <f t="shared" si="40"/>
        <v>-1.0588925000238043E-3</v>
      </c>
      <c r="H92" s="105"/>
      <c r="I92" s="104"/>
      <c r="J92" s="104"/>
      <c r="K92" s="105">
        <f t="shared" si="41"/>
        <v>0</v>
      </c>
      <c r="L92" s="105">
        <f t="shared" si="32"/>
        <v>0</v>
      </c>
      <c r="M92" s="104"/>
      <c r="N92" s="105">
        <f t="shared" si="30"/>
        <v>0</v>
      </c>
      <c r="O92" s="105"/>
      <c r="P92" s="105">
        <f t="shared" si="34"/>
        <v>0</v>
      </c>
      <c r="Q92" s="105">
        <f t="shared" si="35"/>
        <v>74666.25</v>
      </c>
    </row>
    <row r="93" spans="1:17" x14ac:dyDescent="0.2">
      <c r="A93" s="124" t="s">
        <v>59</v>
      </c>
      <c r="B93" s="104"/>
      <c r="C93" s="104">
        <v>606000</v>
      </c>
      <c r="D93" s="105">
        <f t="shared" si="39"/>
        <v>8.5402679674502022E-3</v>
      </c>
      <c r="E93" s="105">
        <f t="shared" si="31"/>
        <v>606000</v>
      </c>
      <c r="F93" s="104">
        <v>592922.5</v>
      </c>
      <c r="G93" s="105">
        <f t="shared" si="40"/>
        <v>8.4086342670934202E-3</v>
      </c>
      <c r="H93" s="105">
        <f t="shared" ref="H93:H104" si="43">F93/C93*100</f>
        <v>97.841996699669963</v>
      </c>
      <c r="I93" s="104"/>
      <c r="J93" s="104">
        <v>591000</v>
      </c>
      <c r="K93" s="105">
        <f t="shared" si="41"/>
        <v>8.2305387124154399E-3</v>
      </c>
      <c r="L93" s="105">
        <f t="shared" si="32"/>
        <v>591000</v>
      </c>
      <c r="M93" s="104">
        <v>545822.04</v>
      </c>
      <c r="N93" s="105">
        <f t="shared" si="30"/>
        <v>7.5271311328934656E-3</v>
      </c>
      <c r="O93" s="105">
        <f t="shared" si="33"/>
        <v>92.355675126903563</v>
      </c>
      <c r="P93" s="105">
        <f t="shared" si="34"/>
        <v>-45177.959999999963</v>
      </c>
      <c r="Q93" s="105">
        <f t="shared" si="35"/>
        <v>-47100.459999999963</v>
      </c>
    </row>
    <row r="94" spans="1:17" s="88" customFormat="1" ht="14.25" x14ac:dyDescent="0.2">
      <c r="A94" s="96" t="s">
        <v>40</v>
      </c>
      <c r="B94" s="97">
        <f>SUM(B95:B103)</f>
        <v>3511442100</v>
      </c>
      <c r="C94" s="97">
        <f>SUM(C95:C103)</f>
        <v>4207795244.0299997</v>
      </c>
      <c r="D94" s="98">
        <f t="shared" si="39"/>
        <v>59.299833228017683</v>
      </c>
      <c r="E94" s="98">
        <f t="shared" si="31"/>
        <v>696353144.02999973</v>
      </c>
      <c r="F94" s="97">
        <f>SUM(F95:F103)</f>
        <v>4183098408.25</v>
      </c>
      <c r="G94" s="98">
        <f t="shared" si="40"/>
        <v>59.323342626118745</v>
      </c>
      <c r="H94" s="98">
        <f t="shared" si="43"/>
        <v>99.413069449730486</v>
      </c>
      <c r="I94" s="97">
        <f>SUM(I95:I103)</f>
        <v>4006357200</v>
      </c>
      <c r="J94" s="97">
        <f>J95+J96+J97+J98+J99+J100+J103</f>
        <v>4991998493.4400005</v>
      </c>
      <c r="K94" s="98">
        <f t="shared" si="41"/>
        <v>69.520874539048179</v>
      </c>
      <c r="L94" s="98">
        <f t="shared" si="32"/>
        <v>985641293.44000053</v>
      </c>
      <c r="M94" s="97">
        <f>SUM(M95:M103)-M100</f>
        <v>4929621368.79</v>
      </c>
      <c r="N94" s="98">
        <f>M94/M$104*100</f>
        <v>67.981693224399848</v>
      </c>
      <c r="O94" s="98">
        <f t="shared" si="33"/>
        <v>98.750457863078879</v>
      </c>
      <c r="P94" s="98">
        <f t="shared" si="34"/>
        <v>-62377124.650000572</v>
      </c>
      <c r="Q94" s="98">
        <f t="shared" si="35"/>
        <v>746522960.53999996</v>
      </c>
    </row>
    <row r="95" spans="1:17" x14ac:dyDescent="0.25">
      <c r="A95" s="136" t="s">
        <v>213</v>
      </c>
      <c r="B95" s="104">
        <v>0</v>
      </c>
      <c r="C95" s="104">
        <v>23420900</v>
      </c>
      <c r="D95" s="105">
        <f t="shared" si="39"/>
        <v>0.33006726409051895</v>
      </c>
      <c r="E95" s="105">
        <f t="shared" si="31"/>
        <v>23420900</v>
      </c>
      <c r="F95" s="104">
        <v>23420882.98</v>
      </c>
      <c r="G95" s="105">
        <f t="shared" si="40"/>
        <v>0.33214735347572921</v>
      </c>
      <c r="H95" s="105">
        <f t="shared" si="43"/>
        <v>99.999927329863496</v>
      </c>
      <c r="I95" s="104">
        <v>835465200</v>
      </c>
      <c r="J95" s="104">
        <v>882395700</v>
      </c>
      <c r="K95" s="105">
        <f t="shared" si="41"/>
        <v>12.288649692925416</v>
      </c>
      <c r="L95" s="105">
        <f t="shared" si="32"/>
        <v>46930500</v>
      </c>
      <c r="M95" s="104">
        <v>882395700</v>
      </c>
      <c r="N95" s="105">
        <f t="shared" si="30"/>
        <v>12.168633104301399</v>
      </c>
      <c r="O95" s="105">
        <f t="shared" si="33"/>
        <v>100</v>
      </c>
      <c r="P95" s="105">
        <f t="shared" si="34"/>
        <v>0</v>
      </c>
      <c r="Q95" s="105">
        <f t="shared" si="35"/>
        <v>858974817.01999998</v>
      </c>
    </row>
    <row r="96" spans="1:17" ht="18.75" customHeight="1" x14ac:dyDescent="0.2">
      <c r="A96" s="124" t="s">
        <v>214</v>
      </c>
      <c r="B96" s="104">
        <v>684818600</v>
      </c>
      <c r="C96" s="104">
        <v>1171775927.2</v>
      </c>
      <c r="D96" s="105">
        <f t="shared" si="39"/>
        <v>16.513664052962742</v>
      </c>
      <c r="E96" s="105">
        <f t="shared" si="31"/>
        <v>486957327.20000005</v>
      </c>
      <c r="F96" s="104">
        <v>1168575589.3199999</v>
      </c>
      <c r="G96" s="105">
        <f t="shared" si="40"/>
        <v>16.572359362387225</v>
      </c>
      <c r="H96" s="105">
        <f t="shared" si="43"/>
        <v>99.72688141088139</v>
      </c>
      <c r="I96" s="104">
        <v>539023800</v>
      </c>
      <c r="J96" s="104">
        <v>1085282808.4400001</v>
      </c>
      <c r="K96" s="105">
        <f t="shared" si="41"/>
        <v>15.114149185760356</v>
      </c>
      <c r="L96" s="105">
        <f t="shared" si="32"/>
        <v>546259008.44000006</v>
      </c>
      <c r="M96" s="104">
        <v>1069248299.13</v>
      </c>
      <c r="N96" s="105">
        <f t="shared" si="30"/>
        <v>14.745414386664942</v>
      </c>
      <c r="O96" s="105">
        <f t="shared" si="33"/>
        <v>98.522550142202263</v>
      </c>
      <c r="P96" s="105">
        <f t="shared" si="34"/>
        <v>-16034509.310000062</v>
      </c>
      <c r="Q96" s="105">
        <f t="shared" si="35"/>
        <v>-99327290.189999938</v>
      </c>
    </row>
    <row r="97" spans="1:17" ht="18.75" customHeight="1" x14ac:dyDescent="0.2">
      <c r="A97" s="124" t="s">
        <v>215</v>
      </c>
      <c r="B97" s="104">
        <v>2824510500</v>
      </c>
      <c r="C97" s="104">
        <v>2545577347.8299999</v>
      </c>
      <c r="D97" s="105">
        <f t="shared" si="39"/>
        <v>35.874443370197021</v>
      </c>
      <c r="E97" s="105">
        <f t="shared" si="31"/>
        <v>-278933152.17000008</v>
      </c>
      <c r="F97" s="104">
        <v>2524291488.3699999</v>
      </c>
      <c r="G97" s="105">
        <f t="shared" si="40"/>
        <v>35.79868179945985</v>
      </c>
      <c r="H97" s="105">
        <f t="shared" si="43"/>
        <v>99.163810147896498</v>
      </c>
      <c r="I97" s="104">
        <v>2629923800</v>
      </c>
      <c r="J97" s="104">
        <v>2599256530</v>
      </c>
      <c r="K97" s="105">
        <f t="shared" si="41"/>
        <v>36.198445843762478</v>
      </c>
      <c r="L97" s="105">
        <f t="shared" si="32"/>
        <v>-30667270</v>
      </c>
      <c r="M97" s="104">
        <v>2597666957.98</v>
      </c>
      <c r="N97" s="105">
        <f t="shared" si="30"/>
        <v>35.822994308364535</v>
      </c>
      <c r="O97" s="105">
        <f t="shared" si="33"/>
        <v>99.938845127379565</v>
      </c>
      <c r="P97" s="105">
        <f t="shared" si="34"/>
        <v>-1589572.0199999809</v>
      </c>
      <c r="Q97" s="105">
        <f t="shared" si="35"/>
        <v>73375469.610000134</v>
      </c>
    </row>
    <row r="98" spans="1:17" ht="18.75" customHeight="1" x14ac:dyDescent="0.2">
      <c r="A98" s="108" t="s">
        <v>143</v>
      </c>
      <c r="B98" s="104">
        <v>2113000</v>
      </c>
      <c r="C98" s="104">
        <v>27608376</v>
      </c>
      <c r="D98" s="105">
        <f t="shared" si="39"/>
        <v>0.38908074123122272</v>
      </c>
      <c r="E98" s="105">
        <f t="shared" si="31"/>
        <v>25495376</v>
      </c>
      <c r="F98" s="104">
        <v>27416754.059999999</v>
      </c>
      <c r="G98" s="105">
        <f t="shared" si="40"/>
        <v>0.38881549895878237</v>
      </c>
      <c r="H98" s="105">
        <f t="shared" si="43"/>
        <v>99.305928244384958</v>
      </c>
      <c r="I98" s="104">
        <v>1944400</v>
      </c>
      <c r="J98" s="104">
        <v>94278091</v>
      </c>
      <c r="K98" s="105">
        <f t="shared" si="41"/>
        <v>1.3129601991677253</v>
      </c>
      <c r="L98" s="105">
        <f t="shared" si="32"/>
        <v>92333691</v>
      </c>
      <c r="M98" s="104">
        <v>94277423</v>
      </c>
      <c r="N98" s="105">
        <f t="shared" si="30"/>
        <v>1.3001280157031887</v>
      </c>
      <c r="O98" s="105">
        <f t="shared" si="33"/>
        <v>99.999291457863734</v>
      </c>
      <c r="P98" s="105">
        <f t="shared" si="34"/>
        <v>-668</v>
      </c>
      <c r="Q98" s="105">
        <f t="shared" si="35"/>
        <v>66860668.939999998</v>
      </c>
    </row>
    <row r="99" spans="1:17" ht="29.25" customHeight="1" x14ac:dyDescent="0.2">
      <c r="A99" s="124" t="s">
        <v>166</v>
      </c>
      <c r="B99" s="104"/>
      <c r="C99" s="104">
        <v>439761000</v>
      </c>
      <c r="D99" s="105">
        <f t="shared" si="39"/>
        <v>6.1974864383397179</v>
      </c>
      <c r="E99" s="105">
        <f t="shared" si="31"/>
        <v>439761000</v>
      </c>
      <c r="F99" s="104">
        <v>439724723.73000002</v>
      </c>
      <c r="G99" s="105">
        <f t="shared" si="40"/>
        <v>6.2360331747307036</v>
      </c>
      <c r="H99" s="105">
        <f t="shared" si="43"/>
        <v>99.991750912427435</v>
      </c>
      <c r="I99" s="104"/>
      <c r="J99" s="104">
        <v>341930463</v>
      </c>
      <c r="K99" s="105">
        <f t="shared" si="41"/>
        <v>4.7618814089266248</v>
      </c>
      <c r="L99" s="105">
        <f t="shared" si="32"/>
        <v>341930463</v>
      </c>
      <c r="M99" s="104">
        <v>341930462.44999999</v>
      </c>
      <c r="N99" s="105">
        <f t="shared" si="30"/>
        <v>4.7153746836460746</v>
      </c>
      <c r="O99" s="105">
        <f t="shared" si="33"/>
        <v>99.999999839148586</v>
      </c>
      <c r="P99" s="105">
        <f t="shared" si="34"/>
        <v>-0.55000001192092896</v>
      </c>
      <c r="Q99" s="105">
        <f t="shared" si="35"/>
        <v>-97794261.280000031</v>
      </c>
    </row>
    <row r="100" spans="1:17" ht="33" customHeight="1" x14ac:dyDescent="0.2">
      <c r="A100" s="124" t="s">
        <v>207</v>
      </c>
      <c r="B100" s="104"/>
      <c r="C100" s="104"/>
      <c r="D100" s="105"/>
      <c r="E100" s="105"/>
      <c r="F100" s="104"/>
      <c r="G100" s="105"/>
      <c r="H100" s="105"/>
      <c r="I100" s="104"/>
      <c r="J100" s="104">
        <f>J101+J102</f>
        <v>20768</v>
      </c>
      <c r="K100" s="105">
        <f t="shared" si="41"/>
        <v>2.8922475123425355E-4</v>
      </c>
      <c r="L100" s="105">
        <f t="shared" si="32"/>
        <v>20768</v>
      </c>
      <c r="M100" s="104">
        <f>M101+M102</f>
        <v>20767.239999999998</v>
      </c>
      <c r="N100" s="105"/>
      <c r="O100" s="105"/>
      <c r="P100" s="105"/>
      <c r="Q100" s="105"/>
    </row>
    <row r="101" spans="1:17" ht="30" x14ac:dyDescent="0.2">
      <c r="A101" s="124" t="s">
        <v>180</v>
      </c>
      <c r="B101" s="104"/>
      <c r="C101" s="104">
        <v>46215</v>
      </c>
      <c r="D101" s="105">
        <f>C101/C$104*100</f>
        <v>6.513011289038138E-4</v>
      </c>
      <c r="E101" s="105">
        <f t="shared" si="31"/>
        <v>46215</v>
      </c>
      <c r="F101" s="104">
        <v>63492.15</v>
      </c>
      <c r="G101" s="105">
        <f>F101/F$104*100</f>
        <v>9.0042504405117964E-4</v>
      </c>
      <c r="H101" s="105">
        <f t="shared" si="43"/>
        <v>137.38429081467055</v>
      </c>
      <c r="I101" s="104"/>
      <c r="J101" s="104">
        <v>16187</v>
      </c>
      <c r="K101" s="105">
        <f t="shared" si="41"/>
        <v>2.2542763136695215E-4</v>
      </c>
      <c r="L101" s="105">
        <f t="shared" si="32"/>
        <v>16187</v>
      </c>
      <c r="M101" s="104">
        <v>16186.16</v>
      </c>
      <c r="N101" s="105">
        <f>M101/M$104*100</f>
        <v>2.2321441775783712E-4</v>
      </c>
      <c r="O101" s="105">
        <f t="shared" si="33"/>
        <v>99.994810650522027</v>
      </c>
      <c r="P101" s="105">
        <f t="shared" si="34"/>
        <v>-0.84000000000014552</v>
      </c>
      <c r="Q101" s="105">
        <f t="shared" si="35"/>
        <v>-47305.990000000005</v>
      </c>
    </row>
    <row r="102" spans="1:17" ht="30" x14ac:dyDescent="0.2">
      <c r="A102" s="124" t="s">
        <v>192</v>
      </c>
      <c r="B102" s="104"/>
      <c r="C102" s="104">
        <v>9000</v>
      </c>
      <c r="D102" s="105">
        <f>C102/C$104*100</f>
        <v>1.2683566288292382E-4</v>
      </c>
      <c r="E102" s="105">
        <f t="shared" si="31"/>
        <v>9000</v>
      </c>
      <c r="F102" s="104">
        <v>9000</v>
      </c>
      <c r="G102" s="105">
        <f>F102/F$104*100</f>
        <v>1.2763507609146353E-4</v>
      </c>
      <c r="H102" s="105">
        <f t="shared" si="43"/>
        <v>100</v>
      </c>
      <c r="I102" s="104"/>
      <c r="J102" s="104">
        <v>4581</v>
      </c>
      <c r="K102" s="105">
        <f t="shared" si="41"/>
        <v>6.37971198673014E-5</v>
      </c>
      <c r="L102" s="105">
        <f t="shared" si="32"/>
        <v>4581</v>
      </c>
      <c r="M102" s="104">
        <v>4581.08</v>
      </c>
      <c r="N102" s="105">
        <f>M102/M$104*100</f>
        <v>6.3175151172487645E-5</v>
      </c>
      <c r="O102" s="105">
        <f t="shared" si="33"/>
        <v>100.00174634359308</v>
      </c>
      <c r="P102" s="105">
        <f t="shared" si="34"/>
        <v>7.999999999992724E-2</v>
      </c>
      <c r="Q102" s="105">
        <f t="shared" si="35"/>
        <v>-4418.92</v>
      </c>
    </row>
    <row r="103" spans="1:17" ht="45" x14ac:dyDescent="0.2">
      <c r="A103" s="124" t="s">
        <v>97</v>
      </c>
      <c r="B103" s="104"/>
      <c r="C103" s="104">
        <v>-403522</v>
      </c>
      <c r="D103" s="105">
        <f>C103/C$104*100</f>
        <v>-5.6867755953159092E-3</v>
      </c>
      <c r="E103" s="105">
        <f t="shared" si="31"/>
        <v>-403522</v>
      </c>
      <c r="F103" s="104">
        <v>-403522.36</v>
      </c>
      <c r="G103" s="105">
        <f>F103/F$104*100</f>
        <v>-5.7226230136896601E-3</v>
      </c>
      <c r="H103" s="105">
        <f t="shared" si="43"/>
        <v>100.00008921446661</v>
      </c>
      <c r="I103" s="104"/>
      <c r="J103" s="104">
        <v>-11165867</v>
      </c>
      <c r="K103" s="105">
        <f t="shared" si="41"/>
        <v>-0.1555010162456549</v>
      </c>
      <c r="L103" s="105">
        <f t="shared" si="32"/>
        <v>-11165867</v>
      </c>
      <c r="M103" s="104">
        <v>-55918241.009999998</v>
      </c>
      <c r="N103" s="105">
        <f>M103/M$104*100</f>
        <v>-0.7711376638492119</v>
      </c>
      <c r="O103" s="105">
        <f t="shared" si="33"/>
        <v>500.79623024347325</v>
      </c>
      <c r="P103" s="105">
        <f t="shared" si="34"/>
        <v>-44752374.009999998</v>
      </c>
      <c r="Q103" s="105">
        <f t="shared" si="35"/>
        <v>-55514718.649999999</v>
      </c>
    </row>
    <row r="104" spans="1:17" s="88" customFormat="1" ht="25.5" customHeight="1" x14ac:dyDescent="0.2">
      <c r="A104" s="122" t="s">
        <v>48</v>
      </c>
      <c r="B104" s="97">
        <f>B9+B50+B94</f>
        <v>6352407400</v>
      </c>
      <c r="C104" s="97">
        <f>C9+C50+C94</f>
        <v>7095796084.0299997</v>
      </c>
      <c r="D104" s="98">
        <f>C104/C$104*100</f>
        <v>100</v>
      </c>
      <c r="E104" s="98">
        <f t="shared" si="31"/>
        <v>743388684.02999973</v>
      </c>
      <c r="F104" s="97">
        <f>F9+F50+F94</f>
        <v>7051353182.5299997</v>
      </c>
      <c r="G104" s="98">
        <f>F104/F$104*100</f>
        <v>100</v>
      </c>
      <c r="H104" s="98">
        <f t="shared" si="43"/>
        <v>99.373672791978564</v>
      </c>
      <c r="I104" s="97">
        <f>I9+I50+I94</f>
        <v>6009435000</v>
      </c>
      <c r="J104" s="97">
        <f>J9+J50+J94</f>
        <v>7180574937.4400005</v>
      </c>
      <c r="K104" s="98">
        <f t="shared" si="41"/>
        <v>100</v>
      </c>
      <c r="L104" s="98">
        <f t="shared" si="32"/>
        <v>1171139937.4400005</v>
      </c>
      <c r="M104" s="97">
        <f>M9+M50+M94</f>
        <v>7251395390.3999996</v>
      </c>
      <c r="N104" s="98">
        <f>M104/M$104*100</f>
        <v>100</v>
      </c>
      <c r="O104" s="98">
        <f t="shared" si="33"/>
        <v>100.98627830747557</v>
      </c>
      <c r="P104" s="98">
        <f t="shared" si="34"/>
        <v>70820452.959999084</v>
      </c>
      <c r="Q104" s="98">
        <f>M104-F104</f>
        <v>200042207.86999989</v>
      </c>
    </row>
    <row r="105" spans="1:17" x14ac:dyDescent="0.25">
      <c r="M105" s="139"/>
    </row>
    <row r="106" spans="1:17" x14ac:dyDescent="0.25">
      <c r="C106" s="140"/>
      <c r="J106" s="141"/>
      <c r="M106" s="139"/>
    </row>
    <row r="107" spans="1:17" x14ac:dyDescent="0.25">
      <c r="J107" s="142"/>
    </row>
    <row r="108" spans="1:17" x14ac:dyDescent="0.25">
      <c r="J108" s="142"/>
      <c r="M108" s="139"/>
      <c r="P108" s="139"/>
    </row>
    <row r="109" spans="1:17" x14ac:dyDescent="0.25">
      <c r="J109" s="142"/>
    </row>
  </sheetData>
  <mergeCells count="6">
    <mergeCell ref="P1:Q2"/>
    <mergeCell ref="A4:Q4"/>
    <mergeCell ref="B6:H6"/>
    <mergeCell ref="P6:Q6"/>
    <mergeCell ref="A6:A7"/>
    <mergeCell ref="I6:O6"/>
  </mergeCells>
  <pageMargins left="0.39370078740157483" right="0.39370078740157483" top="0.98425196850393704" bottom="0.39370078740157483" header="0.31496062992125984" footer="0.31496062992125984"/>
  <pageSetup paperSize="9" scale="45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58" t="s">
        <v>73</v>
      </c>
      <c r="T1" s="158"/>
    </row>
    <row r="2" spans="1:20" s="29" customFormat="1" ht="12.75" x14ac:dyDescent="0.2">
      <c r="A2" s="155" t="s">
        <v>150</v>
      </c>
      <c r="B2" s="156"/>
      <c r="C2" s="156"/>
      <c r="D2" s="156"/>
      <c r="E2" s="156"/>
      <c r="F2" s="156"/>
      <c r="G2" s="156"/>
      <c r="H2" s="156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59" t="s">
        <v>0</v>
      </c>
      <c r="B4" s="151" t="s">
        <v>107</v>
      </c>
      <c r="C4" s="151"/>
      <c r="D4" s="151"/>
      <c r="E4" s="151"/>
      <c r="F4" s="151"/>
      <c r="G4" s="151"/>
      <c r="H4" s="152"/>
      <c r="L4" s="151" t="s">
        <v>149</v>
      </c>
      <c r="M4" s="151"/>
      <c r="N4" s="151"/>
      <c r="O4" s="151"/>
      <c r="P4" s="151"/>
      <c r="Q4" s="151"/>
      <c r="R4" s="152"/>
      <c r="S4" s="153" t="s">
        <v>56</v>
      </c>
      <c r="T4" s="154"/>
    </row>
    <row r="5" spans="1:20" ht="120" x14ac:dyDescent="0.2">
      <c r="A5" s="160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170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60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28.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45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2017-04-28T04:07:20Z</cp:lastPrinted>
  <dcterms:created xsi:type="dcterms:W3CDTF">1996-10-08T23:32:33Z</dcterms:created>
  <dcterms:modified xsi:type="dcterms:W3CDTF">2017-04-28T04:20:54Z</dcterms:modified>
</cp:coreProperties>
</file>