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нешняя проверка 2016 год\Заключение по отчёту об исполнении бюджета Внешняя проверка 2016 год\Приложения к заключению № 1,2,3,4,5,6,7\"/>
    </mc:Choice>
  </mc:AlternateContent>
  <bookViews>
    <workbookView xWindow="120" yWindow="360" windowWidth="9720" windowHeight="7080"/>
  </bookViews>
  <sheets>
    <sheet name="расходы" sheetId="6" r:id="rId1"/>
  </sheets>
  <definedNames>
    <definedName name="_xlnm.Print_Titles" localSheetId="0">расходы!$6:$8</definedName>
  </definedNames>
  <calcPr calcId="162913"/>
</workbook>
</file>

<file path=xl/calcChain.xml><?xml version="1.0" encoding="utf-8"?>
<calcChain xmlns="http://schemas.openxmlformats.org/spreadsheetml/2006/main">
  <c r="P10" i="6" l="1"/>
  <c r="P11" i="6"/>
  <c r="P12" i="6"/>
  <c r="P13" i="6"/>
  <c r="P14" i="6"/>
  <c r="P15" i="6"/>
  <c r="P16" i="6"/>
  <c r="P17" i="6"/>
  <c r="P19" i="6"/>
  <c r="P20" i="6"/>
  <c r="P21" i="6"/>
  <c r="P23" i="6"/>
  <c r="P24" i="6"/>
  <c r="P25" i="6"/>
  <c r="P26" i="6"/>
  <c r="P27" i="6"/>
  <c r="P28" i="6"/>
  <c r="P30" i="6"/>
  <c r="P31" i="6"/>
  <c r="P32" i="6"/>
  <c r="P33" i="6"/>
  <c r="P35" i="6"/>
  <c r="P36" i="6"/>
  <c r="P37" i="6"/>
  <c r="P38" i="6"/>
  <c r="P40" i="6"/>
  <c r="P41" i="6"/>
  <c r="P43" i="6"/>
  <c r="P45" i="6"/>
  <c r="P46" i="6"/>
  <c r="P47" i="6"/>
  <c r="P48" i="6"/>
  <c r="P50" i="6"/>
  <c r="P51" i="6"/>
  <c r="P52" i="6"/>
  <c r="P54" i="6"/>
  <c r="P55" i="6"/>
  <c r="P57" i="6"/>
  <c r="P9" i="6"/>
  <c r="O10" i="6"/>
  <c r="O11" i="6"/>
  <c r="O12" i="6"/>
  <c r="O13" i="6"/>
  <c r="O14" i="6"/>
  <c r="O15" i="6"/>
  <c r="O16" i="6"/>
  <c r="O17" i="6"/>
  <c r="O19" i="6"/>
  <c r="O20" i="6"/>
  <c r="O21" i="6"/>
  <c r="O23" i="6"/>
  <c r="O24" i="6"/>
  <c r="O25" i="6"/>
  <c r="O26" i="6"/>
  <c r="O27" i="6"/>
  <c r="O28" i="6"/>
  <c r="O30" i="6"/>
  <c r="O31" i="6"/>
  <c r="O32" i="6"/>
  <c r="O33" i="6"/>
  <c r="O35" i="6"/>
  <c r="O36" i="6"/>
  <c r="O37" i="6"/>
  <c r="O38" i="6"/>
  <c r="O40" i="6"/>
  <c r="O41" i="6"/>
  <c r="O43" i="6"/>
  <c r="O45" i="6"/>
  <c r="O46" i="6"/>
  <c r="O47" i="6"/>
  <c r="O48" i="6"/>
  <c r="O50" i="6"/>
  <c r="O51" i="6"/>
  <c r="O52" i="6"/>
  <c r="O54" i="6"/>
  <c r="O55" i="6"/>
  <c r="O57" i="6"/>
  <c r="K11" i="6"/>
  <c r="K12" i="6"/>
  <c r="K13" i="6"/>
  <c r="K14" i="6"/>
  <c r="K15" i="6"/>
  <c r="K16" i="6"/>
  <c r="K17" i="6"/>
  <c r="K19" i="6"/>
  <c r="K20" i="6"/>
  <c r="K21" i="6"/>
  <c r="K23" i="6"/>
  <c r="K24" i="6"/>
  <c r="K25" i="6"/>
  <c r="K26" i="6"/>
  <c r="K27" i="6"/>
  <c r="K28" i="6"/>
  <c r="K30" i="6"/>
  <c r="K31" i="6"/>
  <c r="K32" i="6"/>
  <c r="K33" i="6"/>
  <c r="K35" i="6"/>
  <c r="K36" i="6"/>
  <c r="K37" i="6"/>
  <c r="K38" i="6"/>
  <c r="K40" i="6"/>
  <c r="K41" i="6"/>
  <c r="K43" i="6"/>
  <c r="K45" i="6"/>
  <c r="K46" i="6"/>
  <c r="K47" i="6"/>
  <c r="K48" i="6"/>
  <c r="K50" i="6"/>
  <c r="K51" i="6"/>
  <c r="K52" i="6"/>
  <c r="K54" i="6"/>
  <c r="K55" i="6"/>
  <c r="K57" i="6"/>
  <c r="K10" i="6"/>
  <c r="H20" i="6"/>
  <c r="H19" i="6"/>
  <c r="H17" i="6"/>
  <c r="H12" i="6"/>
  <c r="H11" i="6"/>
  <c r="H10" i="6"/>
  <c r="E15" i="6"/>
  <c r="J9" i="6"/>
  <c r="L9" i="6"/>
  <c r="N9" i="6" s="1"/>
  <c r="N15" i="6"/>
  <c r="F56" i="6"/>
  <c r="E57" i="6"/>
  <c r="D56" i="6"/>
  <c r="C56" i="6"/>
  <c r="L56" i="6"/>
  <c r="P56" i="6" s="1"/>
  <c r="J56" i="6"/>
  <c r="O56" i="6" s="1"/>
  <c r="I56" i="6"/>
  <c r="H55" i="6"/>
  <c r="E55" i="6"/>
  <c r="H54" i="6"/>
  <c r="E54" i="6"/>
  <c r="F53" i="6"/>
  <c r="D53" i="6"/>
  <c r="C53" i="6"/>
  <c r="H52" i="6"/>
  <c r="E52" i="6"/>
  <c r="H51" i="6"/>
  <c r="E51" i="6"/>
  <c r="H50" i="6"/>
  <c r="E50" i="6"/>
  <c r="F49" i="6"/>
  <c r="D49" i="6"/>
  <c r="C49" i="6"/>
  <c r="H48" i="6"/>
  <c r="E48" i="6"/>
  <c r="H47" i="6"/>
  <c r="E47" i="6"/>
  <c r="E46" i="6"/>
  <c r="D46" i="6"/>
  <c r="H46" i="6" s="1"/>
  <c r="H45" i="6"/>
  <c r="E45" i="6"/>
  <c r="F44" i="6"/>
  <c r="H44" i="6" s="1"/>
  <c r="D44" i="6"/>
  <c r="C44" i="6"/>
  <c r="E44" i="6" s="1"/>
  <c r="H43" i="6"/>
  <c r="E43" i="6"/>
  <c r="F42" i="6"/>
  <c r="D42" i="6"/>
  <c r="E42" i="6" s="1"/>
  <c r="C42" i="6"/>
  <c r="H41" i="6"/>
  <c r="E41" i="6"/>
  <c r="H40" i="6"/>
  <c r="E40" i="6"/>
  <c r="F39" i="6"/>
  <c r="H39" i="6" s="1"/>
  <c r="D39" i="6"/>
  <c r="C39" i="6"/>
  <c r="H38" i="6"/>
  <c r="E38" i="6"/>
  <c r="H37" i="6"/>
  <c r="E37" i="6"/>
  <c r="H36" i="6"/>
  <c r="E36" i="6"/>
  <c r="D35" i="6"/>
  <c r="H35" i="6" s="1"/>
  <c r="F34" i="6"/>
  <c r="C34" i="6"/>
  <c r="H33" i="6"/>
  <c r="E33" i="6"/>
  <c r="H32" i="6"/>
  <c r="E32" i="6"/>
  <c r="D31" i="6"/>
  <c r="H31" i="6" s="1"/>
  <c r="H30" i="6"/>
  <c r="E30" i="6"/>
  <c r="F29" i="6"/>
  <c r="D29" i="6"/>
  <c r="E29" i="6" s="1"/>
  <c r="C29" i="6"/>
  <c r="D28" i="6"/>
  <c r="E28" i="6" s="1"/>
  <c r="E27" i="6"/>
  <c r="D26" i="6"/>
  <c r="H26" i="6" s="1"/>
  <c r="H25" i="6"/>
  <c r="E25" i="6"/>
  <c r="D24" i="6"/>
  <c r="E24" i="6" s="1"/>
  <c r="H23" i="6"/>
  <c r="E23" i="6"/>
  <c r="F22" i="6"/>
  <c r="C22" i="6"/>
  <c r="H21" i="6"/>
  <c r="E21" i="6"/>
  <c r="E20" i="6"/>
  <c r="E19" i="6"/>
  <c r="F18" i="6"/>
  <c r="H18" i="6" s="1"/>
  <c r="D18" i="6"/>
  <c r="C18" i="6"/>
  <c r="E17" i="6"/>
  <c r="H16" i="6"/>
  <c r="E16" i="6"/>
  <c r="H14" i="6"/>
  <c r="E14" i="6"/>
  <c r="H13" i="6"/>
  <c r="E13" i="6"/>
  <c r="E12" i="6"/>
  <c r="E11" i="6"/>
  <c r="E10" i="6"/>
  <c r="F9" i="6"/>
  <c r="D9" i="6"/>
  <c r="H9" i="6" s="1"/>
  <c r="C9" i="6"/>
  <c r="K56" i="6" l="1"/>
  <c r="O9" i="6"/>
  <c r="E56" i="6"/>
  <c r="E18" i="6"/>
  <c r="H49" i="6"/>
  <c r="C58" i="6"/>
  <c r="H24" i="6"/>
  <c r="H28" i="6"/>
  <c r="H29" i="6"/>
  <c r="E39" i="6"/>
  <c r="H42" i="6"/>
  <c r="E49" i="6"/>
  <c r="E53" i="6"/>
  <c r="H53" i="6"/>
  <c r="F58" i="6"/>
  <c r="G58" i="6" s="1"/>
  <c r="G53" i="6"/>
  <c r="G50" i="6"/>
  <c r="G47" i="6"/>
  <c r="G43" i="6"/>
  <c r="G40" i="6"/>
  <c r="G37" i="6"/>
  <c r="G34" i="6"/>
  <c r="G33" i="6"/>
  <c r="G31" i="6"/>
  <c r="G22" i="6"/>
  <c r="G16" i="6"/>
  <c r="G54" i="6"/>
  <c r="G48" i="6"/>
  <c r="G46" i="6"/>
  <c r="G45" i="6"/>
  <c r="G38" i="6"/>
  <c r="G36" i="6"/>
  <c r="G32" i="6"/>
  <c r="G27" i="6"/>
  <c r="G24" i="6"/>
  <c r="G23" i="6"/>
  <c r="G17" i="6"/>
  <c r="G14" i="6"/>
  <c r="G12" i="6"/>
  <c r="G26" i="6"/>
  <c r="G25" i="6"/>
  <c r="G21" i="6"/>
  <c r="G13" i="6"/>
  <c r="G11" i="6"/>
  <c r="E9" i="6"/>
  <c r="D22" i="6"/>
  <c r="E22" i="6" s="1"/>
  <c r="E26" i="6"/>
  <c r="G29" i="6"/>
  <c r="E31" i="6"/>
  <c r="D34" i="6"/>
  <c r="E34" i="6" s="1"/>
  <c r="E35" i="6"/>
  <c r="G39" i="6"/>
  <c r="G42" i="6"/>
  <c r="G49" i="6"/>
  <c r="N10" i="6"/>
  <c r="N11" i="6"/>
  <c r="N12" i="6"/>
  <c r="N13" i="6"/>
  <c r="N14" i="6"/>
  <c r="N16" i="6"/>
  <c r="N17" i="6"/>
  <c r="N19" i="6"/>
  <c r="N20" i="6"/>
  <c r="N21" i="6"/>
  <c r="N23" i="6"/>
  <c r="N24" i="6"/>
  <c r="N25" i="6"/>
  <c r="N26" i="6"/>
  <c r="N27" i="6"/>
  <c r="N28" i="6"/>
  <c r="N30" i="6"/>
  <c r="N31" i="6"/>
  <c r="N32" i="6"/>
  <c r="N33" i="6"/>
  <c r="N35" i="6"/>
  <c r="N36" i="6"/>
  <c r="N37" i="6"/>
  <c r="N38" i="6"/>
  <c r="N40" i="6"/>
  <c r="N41" i="6"/>
  <c r="N43" i="6"/>
  <c r="N45" i="6"/>
  <c r="N46" i="6"/>
  <c r="N47" i="6"/>
  <c r="N48" i="6"/>
  <c r="N50" i="6"/>
  <c r="N51" i="6"/>
  <c r="N52" i="6"/>
  <c r="N54" i="6"/>
  <c r="N55" i="6"/>
  <c r="G19" i="6" l="1"/>
  <c r="G10" i="6"/>
  <c r="G20" i="6"/>
  <c r="G28" i="6"/>
  <c r="G41" i="6"/>
  <c r="G51" i="6"/>
  <c r="G30" i="6"/>
  <c r="G35" i="6"/>
  <c r="G44" i="6"/>
  <c r="G57" i="6"/>
  <c r="G15" i="6"/>
  <c r="G9" i="6"/>
  <c r="G52" i="6"/>
  <c r="G55" i="6"/>
  <c r="G18" i="6"/>
  <c r="G56" i="6"/>
  <c r="D58" i="6"/>
  <c r="H22" i="6"/>
  <c r="H34" i="6"/>
  <c r="L22" i="6"/>
  <c r="P22" i="6" s="1"/>
  <c r="E58" i="6" l="1"/>
  <c r="H58" i="6"/>
  <c r="J22" i="6" l="1"/>
  <c r="I9" i="6"/>
  <c r="K9" i="6" s="1"/>
  <c r="O22" i="6" l="1"/>
  <c r="N22" i="6"/>
  <c r="L18" i="6"/>
  <c r="P18" i="6" s="1"/>
  <c r="J18" i="6"/>
  <c r="I18" i="6"/>
  <c r="I22" i="6"/>
  <c r="K22" i="6" s="1"/>
  <c r="L53" i="6"/>
  <c r="P53" i="6" s="1"/>
  <c r="J53" i="6"/>
  <c r="I53" i="6"/>
  <c r="L49" i="6"/>
  <c r="P49" i="6" s="1"/>
  <c r="J49" i="6"/>
  <c r="I49" i="6"/>
  <c r="L44" i="6"/>
  <c r="P44" i="6" s="1"/>
  <c r="J44" i="6"/>
  <c r="I44" i="6"/>
  <c r="L42" i="6"/>
  <c r="P42" i="6" s="1"/>
  <c r="J42" i="6"/>
  <c r="I42" i="6"/>
  <c r="L39" i="6"/>
  <c r="P39" i="6" s="1"/>
  <c r="J39" i="6"/>
  <c r="I39" i="6"/>
  <c r="L34" i="6"/>
  <c r="P34" i="6" s="1"/>
  <c r="J34" i="6"/>
  <c r="I34" i="6"/>
  <c r="L29" i="6"/>
  <c r="P29" i="6" s="1"/>
  <c r="J29" i="6"/>
  <c r="I29" i="6"/>
  <c r="K49" i="6" l="1"/>
  <c r="O49" i="6"/>
  <c r="K29" i="6"/>
  <c r="O29" i="6"/>
  <c r="O44" i="6"/>
  <c r="K44" i="6"/>
  <c r="K34" i="6"/>
  <c r="O34" i="6"/>
  <c r="K42" i="6"/>
  <c r="O42" i="6"/>
  <c r="K39" i="6"/>
  <c r="O39" i="6"/>
  <c r="K53" i="6"/>
  <c r="O53" i="6"/>
  <c r="K18" i="6"/>
  <c r="O18" i="6"/>
  <c r="L58" i="6"/>
  <c r="J58" i="6"/>
  <c r="I58" i="6"/>
  <c r="N53" i="6"/>
  <c r="N49" i="6"/>
  <c r="N44" i="6"/>
  <c r="N42" i="6"/>
  <c r="N39" i="6"/>
  <c r="N34" i="6"/>
  <c r="N29" i="6"/>
  <c r="N18" i="6"/>
  <c r="K58" i="6" l="1"/>
  <c r="O58" i="6"/>
  <c r="P58" i="6"/>
  <c r="M9" i="6"/>
  <c r="M15" i="6"/>
  <c r="M56" i="6"/>
  <c r="M57" i="6"/>
  <c r="M10" i="6"/>
  <c r="M11" i="6"/>
  <c r="M12" i="6"/>
  <c r="M13" i="6"/>
  <c r="M14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5" i="6"/>
  <c r="M38" i="6"/>
  <c r="M40" i="6"/>
  <c r="M43" i="6"/>
  <c r="M45" i="6"/>
  <c r="M50" i="6"/>
  <c r="M52" i="6"/>
  <c r="M54" i="6"/>
  <c r="M33" i="6"/>
  <c r="M34" i="6"/>
  <c r="M36" i="6"/>
  <c r="M37" i="6"/>
  <c r="M39" i="6"/>
  <c r="M41" i="6"/>
  <c r="M42" i="6"/>
  <c r="M44" i="6"/>
  <c r="M46" i="6"/>
  <c r="M47" i="6"/>
  <c r="M48" i="6"/>
  <c r="M49" i="6"/>
  <c r="M51" i="6"/>
  <c r="M53" i="6"/>
  <c r="M55" i="6"/>
  <c r="M58" i="6"/>
  <c r="N58" i="6"/>
</calcChain>
</file>

<file path=xl/sharedStrings.xml><?xml version="1.0" encoding="utf-8"?>
<sst xmlns="http://schemas.openxmlformats.org/spreadsheetml/2006/main" count="120" uniqueCount="114">
  <si>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</si>
  <si>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</si>
  <si>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</si>
  <si>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</si>
  <si>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</si>
  <si>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</si>
  <si>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</si>
  <si>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</si>
  <si>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</si>
  <si>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</si>
  <si>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</si>
  <si>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</si>
  <si>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</si>
  <si>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</si>
  <si>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</si>
  <si>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</si>
  <si>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</si>
  <si>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</si>
  <si>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</si>
  <si>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</si>
  <si>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</si>
  <si>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</si>
  <si>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</si>
  <si>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</si>
  <si>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</si>
  <si>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</si>
  <si>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</si>
  <si>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</si>
  <si>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</si>
  <si>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</si>
  <si>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</si>
  <si>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</si>
  <si>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</si>
  <si>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</si>
  <si>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</si>
  <si>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</si>
  <si>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</si>
  <si>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</si>
  <si>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</si>
  <si>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</si>
  <si>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</si>
  <si>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</si>
  <si>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</si>
  <si>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</si>
  <si>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</si>
  <si>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</si>
  <si>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</si>
  <si>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</si>
  <si>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</si>
  <si>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</si>
  <si>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</si>
  <si>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</si>
  <si>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</si>
  <si>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</si>
  <si>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</si>
  <si>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</si>
  <si>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</si>
  <si>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</si>
  <si>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</si>
  <si>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</si>
  <si>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</si>
  <si>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</si>
  <si>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</si>
  <si>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</si>
  <si>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</si>
  <si>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</si>
  <si>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</si>
  <si>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</si>
  <si>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</si>
  <si>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</si>
  <si>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</si>
  <si>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</si>
  <si>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</si>
  <si>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Молодёжная политика и оздоровление детей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</si>
  <si>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</si>
  <si>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</si>
  <si>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</si>
  <si>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</si>
  <si>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</si>
  <si>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</si>
  <si>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</si>
  <si>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</si>
  <si>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</si>
  <si>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</si>
  <si>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</si>
  <si>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</si>
  <si>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</si>
  <si>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</si>
  <si>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</si>
  <si>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</si>
  <si>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</si>
  <si>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</si>
  <si>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</si>
  <si>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</si>
  <si>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</si>
  <si>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</si>
  <si>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</si>
  <si>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</si>
  <si>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</si>
  <si>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Связь и информатика</t>
  </si>
  <si>
    <t>0410</t>
  </si>
  <si>
    <t>Уточненный план по сводной бюджетной росписи, руб.</t>
  </si>
  <si>
    <t>2015 год</t>
  </si>
  <si>
    <t>2016 год</t>
  </si>
  <si>
    <t>исполнения 2016 года и 2015 года, руб.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</si>
  <si>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</si>
  <si>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</si>
  <si>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</si>
  <si>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</si>
  <si>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0107</t>
  </si>
  <si>
    <t>Обеспечение проведения выборов и референдумов</t>
  </si>
  <si>
    <t>Сравнительный анализ исполнения расходной части бюджета по разделам, подразделам за 2015-2016 годы</t>
  </si>
  <si>
    <t xml:space="preserve"> уточненного плана и исполнения 2016 года, руб.</t>
  </si>
  <si>
    <t>Приложение № 4                                                        к заключению Счётной палаты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</si>
</sst>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tabSelected="1" topLeftCell="A10" zoomScale="90" zoomScaleNormal="90" workbookViewId="0">
      <pane xSplit="2" topLeftCell="I1" activePane="topRight" state="frozen"/>
      <selection pane="topRight" activeCell="P17" sqref="P17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16" customWidth="1"/>
    <col min="4" max="4" width="18.42578125" style="17" customWidth="1"/>
    <col min="5" max="5" width="18.140625" style="18" customWidth="1"/>
    <col min="6" max="6" width="18.140625" style="17" customWidth="1"/>
    <col min="7" max="7" width="11.28515625" style="17" customWidth="1"/>
    <col min="8" max="8" width="9.42578125" style="17" customWidth="1"/>
    <col min="9" max="9" width="19.5703125" style="16" customWidth="1"/>
    <col min="10" max="10" width="18.42578125" style="17" customWidth="1"/>
    <col min="11" max="11" width="18.140625" style="18" customWidth="1"/>
    <col min="12" max="12" width="18.140625" style="17" customWidth="1"/>
    <col min="13" max="14" width="9.42578125" style="17" customWidth="1"/>
    <col min="15" max="15" width="20" style="17" customWidth="1"/>
    <col min="16" max="16" width="18.7109375" style="17" customWidth="1"/>
  </cols>
  <sheetData>
    <row r="1" spans="1:17" x14ac:dyDescent="0.2">
      <c r="O1" s="42" t="s">
        <v>113</v>
      </c>
      <c r="P1" s="43"/>
    </row>
    <row r="2" spans="1:17" x14ac:dyDescent="0.2">
      <c r="O2" s="43"/>
      <c r="P2" s="43"/>
    </row>
    <row r="4" spans="1:17" ht="15" customHeight="1" x14ac:dyDescent="0.25">
      <c r="A4" s="1"/>
      <c r="B4" s="46" t="s">
        <v>111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x14ac:dyDescent="0.2">
      <c r="B5" s="15"/>
    </row>
    <row r="6" spans="1:17" s="33" customFormat="1" ht="12.75" customHeight="1" x14ac:dyDescent="0.2">
      <c r="A6" s="53" t="s">
        <v>19</v>
      </c>
      <c r="B6" s="53" t="s">
        <v>15</v>
      </c>
      <c r="C6" s="48" t="s">
        <v>102</v>
      </c>
      <c r="D6" s="49"/>
      <c r="E6" s="49"/>
      <c r="F6" s="49"/>
      <c r="G6" s="49"/>
      <c r="H6" s="50"/>
      <c r="I6" s="48" t="s">
        <v>103</v>
      </c>
      <c r="J6" s="49"/>
      <c r="K6" s="49"/>
      <c r="L6" s="49"/>
      <c r="M6" s="49"/>
      <c r="N6" s="50"/>
      <c r="O6" s="51" t="s">
        <v>16</v>
      </c>
      <c r="P6" s="52"/>
    </row>
    <row r="7" spans="1:17" s="33" customFormat="1" ht="99.75" customHeight="1" x14ac:dyDescent="0.2">
      <c r="A7" s="53"/>
      <c r="B7" s="53"/>
      <c r="C7" s="34" t="s">
        <v>94</v>
      </c>
      <c r="D7" s="34" t="s">
        <v>101</v>
      </c>
      <c r="E7" s="35" t="s">
        <v>79</v>
      </c>
      <c r="F7" s="36" t="s">
        <v>17</v>
      </c>
      <c r="G7" s="36" t="s">
        <v>18</v>
      </c>
      <c r="H7" s="37" t="s">
        <v>95</v>
      </c>
      <c r="I7" s="34" t="s">
        <v>94</v>
      </c>
      <c r="J7" s="34" t="s">
        <v>101</v>
      </c>
      <c r="K7" s="35" t="s">
        <v>79</v>
      </c>
      <c r="L7" s="36" t="s">
        <v>17</v>
      </c>
      <c r="M7" s="36" t="s">
        <v>18</v>
      </c>
      <c r="N7" s="37" t="s">
        <v>95</v>
      </c>
      <c r="O7" s="41" t="s">
        <v>112</v>
      </c>
      <c r="P7" s="32" t="s">
        <v>104</v>
      </c>
    </row>
    <row r="8" spans="1:17" s="26" customFormat="1" ht="15" x14ac:dyDescent="0.2">
      <c r="A8" s="23">
        <v>1</v>
      </c>
      <c r="B8" s="23">
        <v>2</v>
      </c>
      <c r="C8" s="24">
        <v>3</v>
      </c>
      <c r="D8" s="24">
        <v>4</v>
      </c>
      <c r="E8" s="25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5">
        <v>11</v>
      </c>
      <c r="L8" s="24">
        <v>12</v>
      </c>
      <c r="M8" s="24">
        <v>13</v>
      </c>
      <c r="N8" s="24">
        <v>14</v>
      </c>
      <c r="O8" s="28">
        <v>15</v>
      </c>
      <c r="P8" s="28">
        <v>16</v>
      </c>
    </row>
    <row r="9" spans="1:17" s="7" customFormat="1" ht="18" customHeight="1" x14ac:dyDescent="0.2">
      <c r="A9" s="11" t="s">
        <v>0</v>
      </c>
      <c r="B9" s="5" t="s">
        <v>1</v>
      </c>
      <c r="C9" s="19">
        <f>SUM(C10:C17)</f>
        <v>634550625</v>
      </c>
      <c r="D9" s="19">
        <f>SUM(D10:D17)</f>
        <v>661900903</v>
      </c>
      <c r="E9" s="20">
        <f>D9-C9</f>
        <v>27350278</v>
      </c>
      <c r="F9" s="19">
        <f>SUM(F10:F17)</f>
        <v>616814458.63</v>
      </c>
      <c r="G9" s="21">
        <f>F9/F$58*100</f>
        <v>8.4749122949071882</v>
      </c>
      <c r="H9" s="21">
        <f>F9/D9*100</f>
        <v>93.188339196147012</v>
      </c>
      <c r="I9" s="19">
        <f>SUM(I10:I17)</f>
        <v>627350130</v>
      </c>
      <c r="J9" s="19">
        <f>SUM(J10:J17)</f>
        <v>666187003</v>
      </c>
      <c r="K9" s="20">
        <f>J9-I9</f>
        <v>38836873</v>
      </c>
      <c r="L9" s="19">
        <f>SUM(L10:L17)</f>
        <v>657585816.08000004</v>
      </c>
      <c r="M9" s="21">
        <f>L9/L$58*100</f>
        <v>9.1448110423345987</v>
      </c>
      <c r="N9" s="21">
        <f>L9/J9*100</f>
        <v>98.708893016335239</v>
      </c>
      <c r="O9" s="38">
        <f>J9-L9</f>
        <v>8601186.9199999571</v>
      </c>
      <c r="P9" s="38">
        <f>L9-F9</f>
        <v>40771357.450000048</v>
      </c>
    </row>
    <row r="10" spans="1:17" s="31" customFormat="1" ht="30" customHeight="1" x14ac:dyDescent="0.2">
      <c r="A10" s="12" t="s">
        <v>20</v>
      </c>
      <c r="B10" s="3" t="s">
        <v>21</v>
      </c>
      <c r="C10" s="27">
        <v>4979400</v>
      </c>
      <c r="D10" s="27">
        <v>5224400</v>
      </c>
      <c r="E10" s="29">
        <f t="shared" ref="E10:E58" si="0">D10-C10</f>
        <v>245000</v>
      </c>
      <c r="F10" s="27">
        <v>5177919.68</v>
      </c>
      <c r="G10" s="30">
        <f t="shared" ref="G10:G58" si="1">F10/F$58*100</f>
        <v>7.11436227606283E-2</v>
      </c>
      <c r="H10" s="30">
        <f>F10/D10*100</f>
        <v>99.110322333665096</v>
      </c>
      <c r="I10" s="27">
        <v>5184300</v>
      </c>
      <c r="J10" s="27">
        <v>5868610</v>
      </c>
      <c r="K10" s="29">
        <f>J10-I10</f>
        <v>684310</v>
      </c>
      <c r="L10" s="27">
        <v>5862088.6699999999</v>
      </c>
      <c r="M10" s="30">
        <f t="shared" ref="M10:M58" si="2">L10/L$58*100</f>
        <v>8.1521973086534444E-2</v>
      </c>
      <c r="N10" s="30">
        <f t="shared" ref="N10:N58" si="3">L10/J10*100</f>
        <v>99.888877775146071</v>
      </c>
      <c r="O10" s="27">
        <f t="shared" ref="O10:O58" si="4">J10-L10</f>
        <v>6521.3300000000745</v>
      </c>
      <c r="P10" s="27">
        <f t="shared" ref="P10:P58" si="5">L10-F10</f>
        <v>684168.99000000022</v>
      </c>
    </row>
    <row r="11" spans="1:17" s="31" customFormat="1" ht="45" customHeight="1" x14ac:dyDescent="0.2">
      <c r="A11" s="12" t="s">
        <v>22</v>
      </c>
      <c r="B11" s="3" t="s">
        <v>23</v>
      </c>
      <c r="C11" s="27">
        <v>33874300</v>
      </c>
      <c r="D11" s="27">
        <v>34704810</v>
      </c>
      <c r="E11" s="29">
        <f t="shared" si="0"/>
        <v>830510</v>
      </c>
      <c r="F11" s="27">
        <v>34628831.350000001</v>
      </c>
      <c r="G11" s="30">
        <f t="shared" si="1"/>
        <v>0.47579349747770111</v>
      </c>
      <c r="H11" s="30">
        <f>F11/D11*100</f>
        <v>99.781071701588345</v>
      </c>
      <c r="I11" s="27">
        <v>34697800</v>
      </c>
      <c r="J11" s="27">
        <v>35189274</v>
      </c>
      <c r="K11" s="29">
        <f t="shared" ref="K11:K58" si="6">J11-I11</f>
        <v>491474</v>
      </c>
      <c r="L11" s="27">
        <v>34431658.539999999</v>
      </c>
      <c r="M11" s="30">
        <f t="shared" si="2"/>
        <v>0.47882877568664001</v>
      </c>
      <c r="N11" s="30">
        <f t="shared" si="3"/>
        <v>97.847027307241405</v>
      </c>
      <c r="O11" s="27">
        <f t="shared" si="4"/>
        <v>757615.46000000089</v>
      </c>
      <c r="P11" s="27">
        <f t="shared" si="5"/>
        <v>-197172.81000000238</v>
      </c>
    </row>
    <row r="12" spans="1:17" s="31" customFormat="1" ht="61.5" customHeight="1" x14ac:dyDescent="0.2">
      <c r="A12" s="12" t="s">
        <v>24</v>
      </c>
      <c r="B12" s="3" t="s">
        <v>25</v>
      </c>
      <c r="C12" s="27">
        <v>163706000</v>
      </c>
      <c r="D12" s="27">
        <v>163503578</v>
      </c>
      <c r="E12" s="29">
        <f t="shared" si="0"/>
        <v>-202422</v>
      </c>
      <c r="F12" s="27">
        <v>162157118.34</v>
      </c>
      <c r="G12" s="30">
        <f t="shared" si="1"/>
        <v>2.2280076880473203</v>
      </c>
      <c r="H12" s="30">
        <f>F12/D12*100</f>
        <v>99.176495293577005</v>
      </c>
      <c r="I12" s="27">
        <v>165212840</v>
      </c>
      <c r="J12" s="27">
        <v>169711592</v>
      </c>
      <c r="K12" s="29">
        <f t="shared" si="6"/>
        <v>4498752</v>
      </c>
      <c r="L12" s="27">
        <v>169013365.71000001</v>
      </c>
      <c r="M12" s="30">
        <f t="shared" si="2"/>
        <v>2.3504085022097119</v>
      </c>
      <c r="N12" s="30">
        <f t="shared" si="3"/>
        <v>99.588580672792233</v>
      </c>
      <c r="O12" s="27">
        <f t="shared" si="4"/>
        <v>698226.28999999166</v>
      </c>
      <c r="P12" s="27">
        <f t="shared" si="5"/>
        <v>6856247.3700000048</v>
      </c>
    </row>
    <row r="13" spans="1:17" s="31" customFormat="1" ht="15" customHeight="1" x14ac:dyDescent="0.2">
      <c r="A13" s="12" t="s">
        <v>26</v>
      </c>
      <c r="B13" s="4" t="s">
        <v>27</v>
      </c>
      <c r="C13" s="27"/>
      <c r="D13" s="27">
        <v>8300</v>
      </c>
      <c r="E13" s="29">
        <f t="shared" si="0"/>
        <v>8300</v>
      </c>
      <c r="F13" s="27">
        <v>8300</v>
      </c>
      <c r="G13" s="30">
        <f t="shared" si="1"/>
        <v>1.1404040723034447E-4</v>
      </c>
      <c r="H13" s="30">
        <f t="shared" ref="H13:H58" si="7">F13/D13*100</f>
        <v>100</v>
      </c>
      <c r="I13" s="27">
        <v>38500</v>
      </c>
      <c r="J13" s="27">
        <v>38500</v>
      </c>
      <c r="K13" s="29">
        <f t="shared" si="6"/>
        <v>0</v>
      </c>
      <c r="L13" s="27">
        <v>38500</v>
      </c>
      <c r="M13" s="30">
        <f t="shared" si="2"/>
        <v>5.3540574708358616E-4</v>
      </c>
      <c r="N13" s="30">
        <f t="shared" si="3"/>
        <v>100</v>
      </c>
      <c r="O13" s="27">
        <f t="shared" si="4"/>
        <v>0</v>
      </c>
      <c r="P13" s="27">
        <f t="shared" si="5"/>
        <v>30200</v>
      </c>
    </row>
    <row r="14" spans="1:17" s="31" customFormat="1" ht="45" x14ac:dyDescent="0.2">
      <c r="A14" s="12" t="s">
        <v>28</v>
      </c>
      <c r="B14" s="3" t="s">
        <v>29</v>
      </c>
      <c r="C14" s="27">
        <v>81350500</v>
      </c>
      <c r="D14" s="27">
        <v>85528598</v>
      </c>
      <c r="E14" s="29">
        <f t="shared" si="0"/>
        <v>4178098</v>
      </c>
      <c r="F14" s="27">
        <v>84907257.75999999</v>
      </c>
      <c r="G14" s="30">
        <f t="shared" si="1"/>
        <v>1.1666094279231596</v>
      </c>
      <c r="H14" s="30">
        <f t="shared" si="7"/>
        <v>99.273529258599552</v>
      </c>
      <c r="I14" s="27">
        <v>83845300</v>
      </c>
      <c r="J14" s="27">
        <v>77465308</v>
      </c>
      <c r="K14" s="29">
        <f t="shared" si="6"/>
        <v>-6379992</v>
      </c>
      <c r="L14" s="27">
        <v>76750157.409999996</v>
      </c>
      <c r="M14" s="30">
        <f t="shared" si="2"/>
        <v>1.0673370225164645</v>
      </c>
      <c r="N14" s="30">
        <f t="shared" si="3"/>
        <v>99.076811790382351</v>
      </c>
      <c r="O14" s="27">
        <f t="shared" si="4"/>
        <v>715150.59000000358</v>
      </c>
      <c r="P14" s="27">
        <f t="shared" si="5"/>
        <v>-8157100.349999994</v>
      </c>
    </row>
    <row r="15" spans="1:17" s="31" customFormat="1" ht="15" x14ac:dyDescent="0.2">
      <c r="A15" s="12" t="s">
        <v>109</v>
      </c>
      <c r="B15" s="3" t="s">
        <v>110</v>
      </c>
      <c r="C15" s="27">
        <v>0</v>
      </c>
      <c r="D15" s="27">
        <v>0</v>
      </c>
      <c r="E15" s="29">
        <f t="shared" si="0"/>
        <v>0</v>
      </c>
      <c r="F15" s="27">
        <v>0</v>
      </c>
      <c r="G15" s="30">
        <f t="shared" si="1"/>
        <v>0</v>
      </c>
      <c r="H15" s="30">
        <v>0</v>
      </c>
      <c r="I15" s="27"/>
      <c r="J15" s="27">
        <v>14827200</v>
      </c>
      <c r="K15" s="29">
        <f t="shared" si="6"/>
        <v>14827200</v>
      </c>
      <c r="L15" s="27">
        <v>14827200</v>
      </c>
      <c r="M15" s="30">
        <f t="shared" si="2"/>
        <v>0.20619657384825324</v>
      </c>
      <c r="N15" s="30">
        <f t="shared" si="3"/>
        <v>100</v>
      </c>
      <c r="O15" s="27">
        <f t="shared" si="4"/>
        <v>0</v>
      </c>
      <c r="P15" s="27">
        <f t="shared" si="5"/>
        <v>14827200</v>
      </c>
    </row>
    <row r="16" spans="1:17" s="31" customFormat="1" ht="19.5" customHeight="1" x14ac:dyDescent="0.2">
      <c r="A16" s="12" t="s">
        <v>72</v>
      </c>
      <c r="B16" s="3" t="s">
        <v>30</v>
      </c>
      <c r="C16" s="27">
        <v>5000000</v>
      </c>
      <c r="D16" s="27">
        <v>4224885</v>
      </c>
      <c r="E16" s="29">
        <f t="shared" si="0"/>
        <v>-775115</v>
      </c>
      <c r="F16" s="27"/>
      <c r="G16" s="30">
        <f t="shared" si="1"/>
        <v>0</v>
      </c>
      <c r="H16" s="30">
        <f t="shared" si="7"/>
        <v>0</v>
      </c>
      <c r="I16" s="27">
        <v>5000000</v>
      </c>
      <c r="J16" s="27">
        <v>3341326</v>
      </c>
      <c r="K16" s="29">
        <f t="shared" si="6"/>
        <v>-1658674</v>
      </c>
      <c r="L16" s="27">
        <v>0</v>
      </c>
      <c r="M16" s="30">
        <f t="shared" si="2"/>
        <v>0</v>
      </c>
      <c r="N16" s="30">
        <f t="shared" si="3"/>
        <v>0</v>
      </c>
      <c r="O16" s="27">
        <f t="shared" si="4"/>
        <v>3341326</v>
      </c>
      <c r="P16" s="27">
        <f t="shared" si="5"/>
        <v>0</v>
      </c>
    </row>
    <row r="17" spans="1:16" s="31" customFormat="1" ht="15" x14ac:dyDescent="0.2">
      <c r="A17" s="12" t="s">
        <v>74</v>
      </c>
      <c r="B17" s="3" t="s">
        <v>31</v>
      </c>
      <c r="C17" s="27">
        <v>345640425</v>
      </c>
      <c r="D17" s="27">
        <v>368706332</v>
      </c>
      <c r="E17" s="29">
        <f t="shared" si="0"/>
        <v>23065907</v>
      </c>
      <c r="F17" s="27">
        <v>329935031.5</v>
      </c>
      <c r="G17" s="30">
        <f t="shared" si="1"/>
        <v>4.533244018291148</v>
      </c>
      <c r="H17" s="30">
        <f>F17/D17*100</f>
        <v>89.484503754060825</v>
      </c>
      <c r="I17" s="27">
        <v>333371390</v>
      </c>
      <c r="J17" s="27">
        <v>359745193</v>
      </c>
      <c r="K17" s="29">
        <f t="shared" si="6"/>
        <v>26373803</v>
      </c>
      <c r="L17" s="27">
        <v>356662845.75</v>
      </c>
      <c r="M17" s="30">
        <f t="shared" si="2"/>
        <v>4.9599827892399118</v>
      </c>
      <c r="N17" s="30">
        <f t="shared" si="3"/>
        <v>99.143185979972216</v>
      </c>
      <c r="O17" s="27">
        <f t="shared" si="4"/>
        <v>3082347.25</v>
      </c>
      <c r="P17" s="27">
        <f t="shared" si="5"/>
        <v>26727814.25</v>
      </c>
    </row>
    <row r="18" spans="1:16" s="7" customFormat="1" ht="30" customHeight="1" x14ac:dyDescent="0.2">
      <c r="A18" s="11" t="s">
        <v>2</v>
      </c>
      <c r="B18" s="6" t="s">
        <v>3</v>
      </c>
      <c r="C18" s="19">
        <f>+C20+C21+C19</f>
        <v>39859800</v>
      </c>
      <c r="D18" s="19">
        <f>+D20+D21+D19</f>
        <v>40045291</v>
      </c>
      <c r="E18" s="20">
        <f t="shared" si="0"/>
        <v>185491</v>
      </c>
      <c r="F18" s="19">
        <f>F20+F21+F19</f>
        <v>39573458.82</v>
      </c>
      <c r="G18" s="21">
        <f t="shared" si="1"/>
        <v>0.54373173004169484</v>
      </c>
      <c r="H18" s="21">
        <f>F18/D18*100</f>
        <v>98.82175364888721</v>
      </c>
      <c r="I18" s="19">
        <f>+I20+I21+I19</f>
        <v>41111800</v>
      </c>
      <c r="J18" s="19">
        <f>+J20+J21+J19</f>
        <v>41922299</v>
      </c>
      <c r="K18" s="20">
        <f t="shared" si="6"/>
        <v>810499</v>
      </c>
      <c r="L18" s="19">
        <f>L20+L21+L19</f>
        <v>36446622.869999997</v>
      </c>
      <c r="M18" s="21">
        <f t="shared" si="2"/>
        <v>0.50685016484119649</v>
      </c>
      <c r="N18" s="21">
        <f t="shared" si="3"/>
        <v>86.938511816825695</v>
      </c>
      <c r="O18" s="41">
        <f t="shared" si="4"/>
        <v>5475676.1300000027</v>
      </c>
      <c r="P18" s="41">
        <f t="shared" si="5"/>
        <v>-3126835.950000003</v>
      </c>
    </row>
    <row r="19" spans="1:16" s="31" customFormat="1" ht="18.75" customHeight="1" x14ac:dyDescent="0.2">
      <c r="A19" s="12" t="s">
        <v>96</v>
      </c>
      <c r="B19" s="3" t="s">
        <v>97</v>
      </c>
      <c r="C19" s="22">
        <v>13153600</v>
      </c>
      <c r="D19" s="22">
        <v>13702457</v>
      </c>
      <c r="E19" s="29">
        <f t="shared" si="0"/>
        <v>548857</v>
      </c>
      <c r="F19" s="22">
        <v>13702450.41</v>
      </c>
      <c r="G19" s="30">
        <f t="shared" si="1"/>
        <v>0.18826903913373502</v>
      </c>
      <c r="H19" s="30">
        <f>F19/D19*100</f>
        <v>99.99995190643547</v>
      </c>
      <c r="I19" s="22">
        <v>13372800</v>
      </c>
      <c r="J19" s="22">
        <v>14401898</v>
      </c>
      <c r="K19" s="29">
        <f t="shared" si="6"/>
        <v>1029098</v>
      </c>
      <c r="L19" s="22">
        <v>14377234.869999999</v>
      </c>
      <c r="M19" s="30">
        <f t="shared" si="2"/>
        <v>0.19993906952126064</v>
      </c>
      <c r="N19" s="30">
        <f t="shared" si="3"/>
        <v>99.82875083548015</v>
      </c>
      <c r="O19" s="27">
        <f t="shared" si="4"/>
        <v>24663.13000000082</v>
      </c>
      <c r="P19" s="27">
        <f t="shared" si="5"/>
        <v>674784.45999999903</v>
      </c>
    </row>
    <row r="20" spans="1:16" s="31" customFormat="1" ht="48.75" customHeight="1" x14ac:dyDescent="0.2">
      <c r="A20" s="12" t="s">
        <v>32</v>
      </c>
      <c r="B20" s="3" t="s">
        <v>33</v>
      </c>
      <c r="C20" s="27">
        <v>21595900</v>
      </c>
      <c r="D20" s="27">
        <v>21119624</v>
      </c>
      <c r="E20" s="29">
        <f t="shared" si="0"/>
        <v>-476276</v>
      </c>
      <c r="F20" s="27">
        <v>20647887.43</v>
      </c>
      <c r="G20" s="30">
        <f t="shared" si="1"/>
        <v>0.28369801095945912</v>
      </c>
      <c r="H20" s="30">
        <f>F20/D20*100</f>
        <v>97.766359050710378</v>
      </c>
      <c r="I20" s="27">
        <v>22299400</v>
      </c>
      <c r="J20" s="27">
        <v>22779801</v>
      </c>
      <c r="K20" s="29">
        <f t="shared" si="6"/>
        <v>480401</v>
      </c>
      <c r="L20" s="27">
        <v>20916321.969999999</v>
      </c>
      <c r="M20" s="30">
        <f t="shared" si="2"/>
        <v>0.29087581793736822</v>
      </c>
      <c r="N20" s="30">
        <f t="shared" si="3"/>
        <v>91.819599170335152</v>
      </c>
      <c r="O20" s="27">
        <f t="shared" si="4"/>
        <v>1863479.0300000012</v>
      </c>
      <c r="P20" s="27">
        <f t="shared" si="5"/>
        <v>268434.53999999911</v>
      </c>
    </row>
    <row r="21" spans="1:16" s="31" customFormat="1" ht="31.5" customHeight="1" x14ac:dyDescent="0.2">
      <c r="A21" s="12" t="s">
        <v>75</v>
      </c>
      <c r="B21" s="3" t="s">
        <v>76</v>
      </c>
      <c r="C21" s="27">
        <v>5110300</v>
      </c>
      <c r="D21" s="27">
        <v>5223210</v>
      </c>
      <c r="E21" s="29">
        <f t="shared" si="0"/>
        <v>112910</v>
      </c>
      <c r="F21" s="27">
        <v>5223120.9800000004</v>
      </c>
      <c r="G21" s="30">
        <f t="shared" si="1"/>
        <v>7.1764679948500706E-2</v>
      </c>
      <c r="H21" s="30">
        <f t="shared" si="7"/>
        <v>99.998295684071678</v>
      </c>
      <c r="I21" s="27">
        <v>5439600</v>
      </c>
      <c r="J21" s="27">
        <v>4740600</v>
      </c>
      <c r="K21" s="29">
        <f t="shared" si="6"/>
        <v>-699000</v>
      </c>
      <c r="L21" s="27">
        <v>1153066.03</v>
      </c>
      <c r="M21" s="30">
        <f t="shared" si="2"/>
        <v>1.6035277382567659E-2</v>
      </c>
      <c r="N21" s="30">
        <f t="shared" si="3"/>
        <v>24.323208665569759</v>
      </c>
      <c r="O21" s="27">
        <f t="shared" si="4"/>
        <v>3587533.9699999997</v>
      </c>
      <c r="P21" s="27">
        <f t="shared" si="5"/>
        <v>-4070054.95</v>
      </c>
    </row>
    <row r="22" spans="1:16" s="7" customFormat="1" ht="15" customHeight="1" x14ac:dyDescent="0.2">
      <c r="A22" s="11" t="s">
        <v>4</v>
      </c>
      <c r="B22" s="6" t="s">
        <v>5</v>
      </c>
      <c r="C22" s="19">
        <f>C23+C24+C25+C26+C28+C27</f>
        <v>520339400</v>
      </c>
      <c r="D22" s="19">
        <f>D23+D24+D25+D26+D28+D27</f>
        <v>643188920</v>
      </c>
      <c r="E22" s="20">
        <f t="shared" si="0"/>
        <v>122849520</v>
      </c>
      <c r="F22" s="19">
        <f>F23+F24+F25+F26+F28+F27</f>
        <v>625569811.00999987</v>
      </c>
      <c r="G22" s="21">
        <f t="shared" si="1"/>
        <v>8.5952091564566278</v>
      </c>
      <c r="H22" s="21">
        <f t="shared" si="7"/>
        <v>97.260663478158165</v>
      </c>
      <c r="I22" s="19">
        <f>I23+I24+I25+I26+I28+I27</f>
        <v>512061987</v>
      </c>
      <c r="J22" s="19">
        <f>J23+J24+J25+J26+J28+J27</f>
        <v>696804553</v>
      </c>
      <c r="K22" s="20">
        <f t="shared" si="6"/>
        <v>184742566</v>
      </c>
      <c r="L22" s="19">
        <f>L23+L24+L25+L26+L28+L27</f>
        <v>600167375.99000013</v>
      </c>
      <c r="M22" s="21">
        <f t="shared" si="2"/>
        <v>8.3463133069382227</v>
      </c>
      <c r="N22" s="21">
        <f t="shared" si="3"/>
        <v>86.131379797399248</v>
      </c>
      <c r="O22" s="41">
        <f t="shared" si="4"/>
        <v>96637177.009999871</v>
      </c>
      <c r="P22" s="41">
        <f t="shared" si="5"/>
        <v>-25402435.019999743</v>
      </c>
    </row>
    <row r="23" spans="1:16" s="31" customFormat="1" ht="15" x14ac:dyDescent="0.2">
      <c r="A23" s="12" t="s">
        <v>34</v>
      </c>
      <c r="B23" s="4" t="s">
        <v>39</v>
      </c>
      <c r="C23" s="27">
        <v>1813600</v>
      </c>
      <c r="D23" s="27">
        <v>1944221</v>
      </c>
      <c r="E23" s="29">
        <f t="shared" si="0"/>
        <v>130621</v>
      </c>
      <c r="F23" s="27">
        <v>1944219.79</v>
      </c>
      <c r="G23" s="30">
        <f t="shared" si="1"/>
        <v>2.671320681890299E-2</v>
      </c>
      <c r="H23" s="30">
        <f t="shared" si="7"/>
        <v>99.999937764276808</v>
      </c>
      <c r="I23" s="27">
        <v>1907100</v>
      </c>
      <c r="J23" s="27">
        <v>1770437</v>
      </c>
      <c r="K23" s="29">
        <f t="shared" si="6"/>
        <v>-136663</v>
      </c>
      <c r="L23" s="27">
        <v>1770435.28</v>
      </c>
      <c r="M23" s="30">
        <f t="shared" si="2"/>
        <v>2.4620811006533454E-2</v>
      </c>
      <c r="N23" s="30">
        <f t="shared" si="3"/>
        <v>99.99990284884467</v>
      </c>
      <c r="O23" s="27">
        <f t="shared" si="4"/>
        <v>1.7199999999720603</v>
      </c>
      <c r="P23" s="27">
        <f t="shared" si="5"/>
        <v>-173784.51</v>
      </c>
    </row>
    <row r="24" spans="1:16" s="31" customFormat="1" ht="15" x14ac:dyDescent="0.2">
      <c r="A24" s="12" t="s">
        <v>35</v>
      </c>
      <c r="B24" s="3" t="s">
        <v>40</v>
      </c>
      <c r="C24" s="22">
        <v>9305400</v>
      </c>
      <c r="D24" s="22">
        <f>44452003+1307400</f>
        <v>45759403</v>
      </c>
      <c r="E24" s="29">
        <f t="shared" si="0"/>
        <v>36454003</v>
      </c>
      <c r="F24" s="22">
        <v>45551051.590000004</v>
      </c>
      <c r="G24" s="30">
        <f t="shared" si="1"/>
        <v>0.62586270760169038</v>
      </c>
      <c r="H24" s="30">
        <f t="shared" si="7"/>
        <v>99.544680663775281</v>
      </c>
      <c r="I24" s="22">
        <v>23372000</v>
      </c>
      <c r="J24" s="22">
        <v>46124300</v>
      </c>
      <c r="K24" s="29">
        <f t="shared" si="6"/>
        <v>22752300</v>
      </c>
      <c r="L24" s="22">
        <v>46089419.640000001</v>
      </c>
      <c r="M24" s="30">
        <f t="shared" si="2"/>
        <v>0.64094909493514574</v>
      </c>
      <c r="N24" s="30">
        <f t="shared" si="3"/>
        <v>99.924377475647333</v>
      </c>
      <c r="O24" s="27">
        <f t="shared" si="4"/>
        <v>34880.359999999404</v>
      </c>
      <c r="P24" s="27">
        <f t="shared" si="5"/>
        <v>538368.04999999702</v>
      </c>
    </row>
    <row r="25" spans="1:16" s="31" customFormat="1" ht="16.5" customHeight="1" x14ac:dyDescent="0.2">
      <c r="A25" s="12" t="s">
        <v>36</v>
      </c>
      <c r="B25" s="3" t="s">
        <v>41</v>
      </c>
      <c r="C25" s="22">
        <v>151252000</v>
      </c>
      <c r="D25" s="22">
        <v>186075836</v>
      </c>
      <c r="E25" s="29">
        <f t="shared" si="0"/>
        <v>34823836</v>
      </c>
      <c r="F25" s="22">
        <v>185892621.13999999</v>
      </c>
      <c r="G25" s="30">
        <f t="shared" si="1"/>
        <v>2.5541289416773179</v>
      </c>
      <c r="H25" s="30">
        <f t="shared" si="7"/>
        <v>99.901537532256469</v>
      </c>
      <c r="I25" s="22">
        <v>151252000</v>
      </c>
      <c r="J25" s="22">
        <v>182340805</v>
      </c>
      <c r="K25" s="29">
        <f t="shared" si="6"/>
        <v>31088805</v>
      </c>
      <c r="L25" s="22">
        <v>182237067</v>
      </c>
      <c r="M25" s="30">
        <f t="shared" si="2"/>
        <v>2.5343057922975727</v>
      </c>
      <c r="N25" s="30">
        <f t="shared" si="3"/>
        <v>99.94310763298428</v>
      </c>
      <c r="O25" s="27">
        <f t="shared" si="4"/>
        <v>103738</v>
      </c>
      <c r="P25" s="27">
        <f t="shared" si="5"/>
        <v>-3655554.1399999857</v>
      </c>
    </row>
    <row r="26" spans="1:16" s="31" customFormat="1" ht="18" customHeight="1" x14ac:dyDescent="0.2">
      <c r="A26" s="12" t="s">
        <v>37</v>
      </c>
      <c r="B26" s="3" t="s">
        <v>98</v>
      </c>
      <c r="C26" s="27">
        <v>298740100</v>
      </c>
      <c r="D26" s="27">
        <f>333588136</f>
        <v>333588136</v>
      </c>
      <c r="E26" s="29">
        <f t="shared" si="0"/>
        <v>34848036</v>
      </c>
      <c r="F26" s="27">
        <v>327494804.81999999</v>
      </c>
      <c r="G26" s="30">
        <f t="shared" si="1"/>
        <v>4.4997157719873471</v>
      </c>
      <c r="H26" s="30">
        <f t="shared" si="7"/>
        <v>98.173396916010219</v>
      </c>
      <c r="I26" s="27">
        <v>274257287</v>
      </c>
      <c r="J26" s="27">
        <v>395155563</v>
      </c>
      <c r="K26" s="29">
        <f t="shared" si="6"/>
        <v>120898276</v>
      </c>
      <c r="L26" s="27">
        <v>308105781.68000001</v>
      </c>
      <c r="M26" s="30">
        <f t="shared" si="2"/>
        <v>4.2847170447052649</v>
      </c>
      <c r="N26" s="30">
        <f t="shared" si="3"/>
        <v>77.970756463828408</v>
      </c>
      <c r="O26" s="27">
        <f t="shared" si="4"/>
        <v>87049781.319999993</v>
      </c>
      <c r="P26" s="27">
        <f t="shared" si="5"/>
        <v>-19389023.139999986</v>
      </c>
    </row>
    <row r="27" spans="1:16" s="31" customFormat="1" ht="18" customHeight="1" x14ac:dyDescent="0.2">
      <c r="A27" s="12" t="s">
        <v>100</v>
      </c>
      <c r="B27" s="4" t="s">
        <v>99</v>
      </c>
      <c r="C27" s="27">
        <v>0</v>
      </c>
      <c r="D27" s="27">
        <v>0</v>
      </c>
      <c r="E27" s="29">
        <f t="shared" si="0"/>
        <v>0</v>
      </c>
      <c r="F27" s="27">
        <v>0</v>
      </c>
      <c r="G27" s="30">
        <f t="shared" si="1"/>
        <v>0</v>
      </c>
      <c r="H27" s="30">
        <v>0</v>
      </c>
      <c r="I27" s="27">
        <v>0</v>
      </c>
      <c r="J27" s="27">
        <v>7694283</v>
      </c>
      <c r="K27" s="29">
        <f t="shared" si="6"/>
        <v>7694283</v>
      </c>
      <c r="L27" s="27">
        <v>7482073.4400000004</v>
      </c>
      <c r="M27" s="30">
        <f t="shared" si="2"/>
        <v>0.10405052259421968</v>
      </c>
      <c r="N27" s="30">
        <f t="shared" si="3"/>
        <v>97.241983950941247</v>
      </c>
      <c r="O27" s="27">
        <f t="shared" si="4"/>
        <v>212209.55999999959</v>
      </c>
      <c r="P27" s="27">
        <f t="shared" si="5"/>
        <v>7482073.4400000004</v>
      </c>
    </row>
    <row r="28" spans="1:16" s="31" customFormat="1" ht="17.25" customHeight="1" x14ac:dyDescent="0.2">
      <c r="A28" s="12" t="s">
        <v>38</v>
      </c>
      <c r="B28" s="3" t="s">
        <v>42</v>
      </c>
      <c r="C28" s="27">
        <v>59228300</v>
      </c>
      <c r="D28" s="27">
        <f>75390020+431304</f>
        <v>75821324</v>
      </c>
      <c r="E28" s="29">
        <f t="shared" si="0"/>
        <v>16593024</v>
      </c>
      <c r="F28" s="27">
        <v>64687113.670000002</v>
      </c>
      <c r="G28" s="30">
        <f t="shared" si="1"/>
        <v>0.88878852837137134</v>
      </c>
      <c r="H28" s="30">
        <f t="shared" si="7"/>
        <v>85.315199283515554</v>
      </c>
      <c r="I28" s="27">
        <v>61273600</v>
      </c>
      <c r="J28" s="27">
        <v>63719165</v>
      </c>
      <c r="K28" s="29">
        <f t="shared" si="6"/>
        <v>2445565</v>
      </c>
      <c r="L28" s="27">
        <v>54482598.950000003</v>
      </c>
      <c r="M28" s="30">
        <f t="shared" si="2"/>
        <v>0.75767004139948468</v>
      </c>
      <c r="N28" s="30">
        <f t="shared" si="3"/>
        <v>85.50425754951435</v>
      </c>
      <c r="O28" s="27">
        <f t="shared" si="4"/>
        <v>9236566.049999997</v>
      </c>
      <c r="P28" s="27">
        <f t="shared" si="5"/>
        <v>-10204514.719999999</v>
      </c>
    </row>
    <row r="29" spans="1:16" s="7" customFormat="1" ht="13.5" customHeight="1" x14ac:dyDescent="0.2">
      <c r="A29" s="11" t="s">
        <v>6</v>
      </c>
      <c r="B29" s="6" t="s">
        <v>7</v>
      </c>
      <c r="C29" s="19">
        <f>C30+C31+C32+C33</f>
        <v>694004775</v>
      </c>
      <c r="D29" s="19">
        <f>D30+D31+D32+D33</f>
        <v>1455126745</v>
      </c>
      <c r="E29" s="20">
        <f t="shared" si="0"/>
        <v>761121970</v>
      </c>
      <c r="F29" s="19">
        <f>F30+F31+F32+F33</f>
        <v>1305893762.9699998</v>
      </c>
      <c r="G29" s="21">
        <f t="shared" si="1"/>
        <v>17.942729702248879</v>
      </c>
      <c r="H29" s="21">
        <f t="shared" si="7"/>
        <v>89.744331032139741</v>
      </c>
      <c r="I29" s="19">
        <f>I30+I31+I32+I33</f>
        <v>532904885</v>
      </c>
      <c r="J29" s="19">
        <f>J30+J31+J32+J33</f>
        <v>1499556641.76</v>
      </c>
      <c r="K29" s="20">
        <f t="shared" si="6"/>
        <v>966651756.75999999</v>
      </c>
      <c r="L29" s="19">
        <f>L30+L31+L32+L33</f>
        <v>1355930550.8</v>
      </c>
      <c r="M29" s="21">
        <f t="shared" si="2"/>
        <v>18.856441806351494</v>
      </c>
      <c r="N29" s="21">
        <f t="shared" si="3"/>
        <v>90.422096307650719</v>
      </c>
      <c r="O29" s="41">
        <f t="shared" si="4"/>
        <v>143626090.96000004</v>
      </c>
      <c r="P29" s="41">
        <f t="shared" si="5"/>
        <v>50036787.830000162</v>
      </c>
    </row>
    <row r="30" spans="1:16" s="31" customFormat="1" ht="15" x14ac:dyDescent="0.2">
      <c r="A30" s="12" t="s">
        <v>43</v>
      </c>
      <c r="B30" s="3" t="s">
        <v>47</v>
      </c>
      <c r="C30" s="27">
        <v>135986800</v>
      </c>
      <c r="D30" s="27">
        <v>503224644</v>
      </c>
      <c r="E30" s="29">
        <f t="shared" si="0"/>
        <v>367237844</v>
      </c>
      <c r="F30" s="27">
        <v>464052789.33999997</v>
      </c>
      <c r="G30" s="30">
        <f t="shared" si="1"/>
        <v>6.3759962738205846</v>
      </c>
      <c r="H30" s="30">
        <f t="shared" si="7"/>
        <v>92.215831413057742</v>
      </c>
      <c r="I30" s="27">
        <v>90056053</v>
      </c>
      <c r="J30" s="27">
        <v>611270676.75999999</v>
      </c>
      <c r="K30" s="29">
        <f t="shared" si="6"/>
        <v>521214623.75999999</v>
      </c>
      <c r="L30" s="27">
        <v>574781318.79999995</v>
      </c>
      <c r="M30" s="30">
        <f t="shared" si="2"/>
        <v>7.9932784779689054</v>
      </c>
      <c r="N30" s="30">
        <f t="shared" si="3"/>
        <v>94.030572813764039</v>
      </c>
      <c r="O30" s="27">
        <f t="shared" si="4"/>
        <v>36489357.960000038</v>
      </c>
      <c r="P30" s="27">
        <f t="shared" si="5"/>
        <v>110728529.45999998</v>
      </c>
    </row>
    <row r="31" spans="1:16" s="31" customFormat="1" ht="14.25" customHeight="1" x14ac:dyDescent="0.2">
      <c r="A31" s="12" t="s">
        <v>44</v>
      </c>
      <c r="B31" s="3" t="s">
        <v>48</v>
      </c>
      <c r="C31" s="27">
        <v>292095600</v>
      </c>
      <c r="D31" s="27">
        <f>509375922+95076500</f>
        <v>604452422</v>
      </c>
      <c r="E31" s="29">
        <f t="shared" si="0"/>
        <v>312356822</v>
      </c>
      <c r="F31" s="27">
        <v>517791675.04000002</v>
      </c>
      <c r="G31" s="30">
        <f t="shared" si="1"/>
        <v>7.1143582508486496</v>
      </c>
      <c r="H31" s="30">
        <f t="shared" si="7"/>
        <v>85.662933292043292</v>
      </c>
      <c r="I31" s="27">
        <v>173512700</v>
      </c>
      <c r="J31" s="27">
        <v>363522896</v>
      </c>
      <c r="K31" s="29">
        <f t="shared" si="6"/>
        <v>190010196</v>
      </c>
      <c r="L31" s="27">
        <v>307723943.22000003</v>
      </c>
      <c r="M31" s="30">
        <f t="shared" si="2"/>
        <v>4.279406953641848</v>
      </c>
      <c r="N31" s="30">
        <f t="shared" si="3"/>
        <v>84.650498388415144</v>
      </c>
      <c r="O31" s="27">
        <f t="shared" si="4"/>
        <v>55798952.779999971</v>
      </c>
      <c r="P31" s="27">
        <f t="shared" si="5"/>
        <v>-210067731.81999999</v>
      </c>
    </row>
    <row r="32" spans="1:16" s="31" customFormat="1" ht="15" x14ac:dyDescent="0.2">
      <c r="A32" s="12" t="s">
        <v>45</v>
      </c>
      <c r="B32" s="3" t="s">
        <v>49</v>
      </c>
      <c r="C32" s="27">
        <v>147206900</v>
      </c>
      <c r="D32" s="27">
        <v>218101939</v>
      </c>
      <c r="E32" s="29">
        <f t="shared" si="0"/>
        <v>70895039</v>
      </c>
      <c r="F32" s="27">
        <v>196795688.50999999</v>
      </c>
      <c r="G32" s="30">
        <f t="shared" si="1"/>
        <v>2.7039349950429425</v>
      </c>
      <c r="H32" s="30">
        <f t="shared" si="7"/>
        <v>90.231058656475298</v>
      </c>
      <c r="I32" s="27">
        <v>148840632</v>
      </c>
      <c r="J32" s="27">
        <v>402148115</v>
      </c>
      <c r="K32" s="29">
        <f t="shared" si="6"/>
        <v>253307483</v>
      </c>
      <c r="L32" s="27">
        <v>351797410.44999999</v>
      </c>
      <c r="M32" s="30">
        <f t="shared" si="2"/>
        <v>4.8923209185468375</v>
      </c>
      <c r="N32" s="30">
        <f t="shared" si="3"/>
        <v>87.479562213041831</v>
      </c>
      <c r="O32" s="27">
        <f t="shared" si="4"/>
        <v>50350704.550000012</v>
      </c>
      <c r="P32" s="27">
        <f t="shared" si="5"/>
        <v>155001721.94</v>
      </c>
    </row>
    <row r="33" spans="1:16" s="31" customFormat="1" ht="30" customHeight="1" x14ac:dyDescent="0.2">
      <c r="A33" s="12" t="s">
        <v>46</v>
      </c>
      <c r="B33" s="3" t="s">
        <v>50</v>
      </c>
      <c r="C33" s="27">
        <v>118715475</v>
      </c>
      <c r="D33" s="27">
        <v>129347740</v>
      </c>
      <c r="E33" s="29">
        <f t="shared" si="0"/>
        <v>10632265</v>
      </c>
      <c r="F33" s="27">
        <v>127253610.08</v>
      </c>
      <c r="G33" s="30">
        <f t="shared" si="1"/>
        <v>1.7484401825367071</v>
      </c>
      <c r="H33" s="30">
        <f t="shared" si="7"/>
        <v>98.381007723830351</v>
      </c>
      <c r="I33" s="27">
        <v>120495500</v>
      </c>
      <c r="J33" s="27">
        <v>122614954</v>
      </c>
      <c r="K33" s="29">
        <f t="shared" si="6"/>
        <v>2119454</v>
      </c>
      <c r="L33" s="27">
        <v>121627878.33</v>
      </c>
      <c r="M33" s="30">
        <f t="shared" si="2"/>
        <v>1.6914354561939005</v>
      </c>
      <c r="N33" s="30">
        <f t="shared" si="3"/>
        <v>99.19497937421238</v>
      </c>
      <c r="O33" s="27">
        <f t="shared" si="4"/>
        <v>987075.67000000179</v>
      </c>
      <c r="P33" s="27">
        <f t="shared" si="5"/>
        <v>-5625731.75</v>
      </c>
    </row>
    <row r="34" spans="1:16" s="7" customFormat="1" ht="14.25" customHeight="1" x14ac:dyDescent="0.2">
      <c r="A34" s="11" t="s">
        <v>8</v>
      </c>
      <c r="B34" s="6" t="s">
        <v>9</v>
      </c>
      <c r="C34" s="19">
        <f>C35+C36+C37+C38</f>
        <v>3523485607</v>
      </c>
      <c r="D34" s="19">
        <f>D35+D36+D37+D38</f>
        <v>3400647583</v>
      </c>
      <c r="E34" s="20">
        <f t="shared" si="0"/>
        <v>-122838024</v>
      </c>
      <c r="F34" s="19">
        <f>F35+F36+F37+F38</f>
        <v>3378236407.2900004</v>
      </c>
      <c r="G34" s="21">
        <f t="shared" si="1"/>
        <v>46.416319952738249</v>
      </c>
      <c r="H34" s="21">
        <f t="shared" si="7"/>
        <v>99.340973295144309</v>
      </c>
      <c r="I34" s="19">
        <f>I35+I36+I37+I38</f>
        <v>3624729892</v>
      </c>
      <c r="J34" s="19">
        <f>J35+J36+J37+J38</f>
        <v>3656117962</v>
      </c>
      <c r="K34" s="20">
        <f t="shared" si="6"/>
        <v>31388070</v>
      </c>
      <c r="L34" s="19">
        <f>L35+L36+L37+L38</f>
        <v>3619897894.4099998</v>
      </c>
      <c r="M34" s="21">
        <f t="shared" si="2"/>
        <v>50.340626922672371</v>
      </c>
      <c r="N34" s="21">
        <f t="shared" si="3"/>
        <v>99.009329896725035</v>
      </c>
      <c r="O34" s="41">
        <f t="shared" si="4"/>
        <v>36220067.590000153</v>
      </c>
      <c r="P34" s="41">
        <f t="shared" si="5"/>
        <v>241661487.11999941</v>
      </c>
    </row>
    <row r="35" spans="1:16" s="31" customFormat="1" ht="15" x14ac:dyDescent="0.2">
      <c r="A35" s="12" t="s">
        <v>51</v>
      </c>
      <c r="B35" s="3" t="s">
        <v>55</v>
      </c>
      <c r="C35" s="27">
        <v>941539720</v>
      </c>
      <c r="D35" s="27">
        <f>887546585+1050000</f>
        <v>888596585</v>
      </c>
      <c r="E35" s="29">
        <f t="shared" si="0"/>
        <v>-52943135</v>
      </c>
      <c r="F35" s="27">
        <v>884850835.54999995</v>
      </c>
      <c r="G35" s="30">
        <f t="shared" si="1"/>
        <v>12.15768067761838</v>
      </c>
      <c r="H35" s="30">
        <f t="shared" si="7"/>
        <v>99.578464568373278</v>
      </c>
      <c r="I35" s="27">
        <v>973464100</v>
      </c>
      <c r="J35" s="27">
        <v>950297794</v>
      </c>
      <c r="K35" s="29">
        <f t="shared" si="6"/>
        <v>-23166306</v>
      </c>
      <c r="L35" s="27">
        <v>939972347.60000002</v>
      </c>
      <c r="M35" s="30">
        <f t="shared" si="2"/>
        <v>13.07185966245949</v>
      </c>
      <c r="N35" s="30">
        <f t="shared" si="3"/>
        <v>98.913451502761248</v>
      </c>
      <c r="O35" s="27">
        <f t="shared" si="4"/>
        <v>10325446.399999976</v>
      </c>
      <c r="P35" s="27">
        <f t="shared" si="5"/>
        <v>55121512.050000072</v>
      </c>
    </row>
    <row r="36" spans="1:16" s="31" customFormat="1" ht="15" x14ac:dyDescent="0.2">
      <c r="A36" s="12" t="s">
        <v>52</v>
      </c>
      <c r="B36" s="3" t="s">
        <v>56</v>
      </c>
      <c r="C36" s="27">
        <v>2392780525</v>
      </c>
      <c r="D36" s="27">
        <v>2322844119</v>
      </c>
      <c r="E36" s="29">
        <f t="shared" si="0"/>
        <v>-69936406</v>
      </c>
      <c r="F36" s="27">
        <v>2304338015.5900002</v>
      </c>
      <c r="G36" s="30">
        <f t="shared" si="1"/>
        <v>31.661162131837045</v>
      </c>
      <c r="H36" s="30">
        <f t="shared" si="7"/>
        <v>99.203299814282559</v>
      </c>
      <c r="I36" s="27">
        <v>2458349376</v>
      </c>
      <c r="J36" s="27">
        <v>2508805148</v>
      </c>
      <c r="K36" s="29">
        <f t="shared" si="6"/>
        <v>50455772</v>
      </c>
      <c r="L36" s="27">
        <v>2485216842.3099999</v>
      </c>
      <c r="M36" s="30">
        <f>L36/L$58*100</f>
        <v>34.561022860303801</v>
      </c>
      <c r="N36" s="30">
        <f>L36/J36*100</f>
        <v>99.059779285417832</v>
      </c>
      <c r="O36" s="27">
        <f t="shared" si="4"/>
        <v>23588305.690000057</v>
      </c>
      <c r="P36" s="27">
        <f t="shared" si="5"/>
        <v>180878826.71999979</v>
      </c>
    </row>
    <row r="37" spans="1:16" s="31" customFormat="1" ht="15.75" customHeight="1" x14ac:dyDescent="0.2">
      <c r="A37" s="12" t="s">
        <v>53</v>
      </c>
      <c r="B37" s="3" t="s">
        <v>73</v>
      </c>
      <c r="C37" s="27">
        <v>74027562</v>
      </c>
      <c r="D37" s="27">
        <v>75606344</v>
      </c>
      <c r="E37" s="29">
        <f t="shared" si="0"/>
        <v>1578782</v>
      </c>
      <c r="F37" s="27">
        <v>75475217.540000007</v>
      </c>
      <c r="G37" s="30">
        <f t="shared" si="1"/>
        <v>1.0370150053084866</v>
      </c>
      <c r="H37" s="30">
        <f t="shared" si="7"/>
        <v>99.8265668552893</v>
      </c>
      <c r="I37" s="27">
        <v>80434916</v>
      </c>
      <c r="J37" s="27">
        <v>83545177</v>
      </c>
      <c r="K37" s="29">
        <f t="shared" si="6"/>
        <v>3110261</v>
      </c>
      <c r="L37" s="27">
        <v>81805111.459999993</v>
      </c>
      <c r="M37" s="30">
        <f t="shared" si="2"/>
        <v>1.1376344627661645</v>
      </c>
      <c r="N37" s="30">
        <f t="shared" si="3"/>
        <v>97.917216047073538</v>
      </c>
      <c r="O37" s="27">
        <f t="shared" si="4"/>
        <v>1740065.5400000066</v>
      </c>
      <c r="P37" s="27">
        <f t="shared" si="5"/>
        <v>6329893.9199999869</v>
      </c>
    </row>
    <row r="38" spans="1:16" s="31" customFormat="1" ht="17.25" customHeight="1" x14ac:dyDescent="0.2">
      <c r="A38" s="12" t="s">
        <v>54</v>
      </c>
      <c r="B38" s="3" t="s">
        <v>57</v>
      </c>
      <c r="C38" s="27">
        <v>115137800</v>
      </c>
      <c r="D38" s="27">
        <v>113600535</v>
      </c>
      <c r="E38" s="29">
        <f t="shared" si="0"/>
        <v>-1537265</v>
      </c>
      <c r="F38" s="27">
        <v>113572338.61</v>
      </c>
      <c r="G38" s="30">
        <f t="shared" si="1"/>
        <v>1.5604621379743342</v>
      </c>
      <c r="H38" s="30">
        <f t="shared" si="7"/>
        <v>99.975179351047956</v>
      </c>
      <c r="I38" s="27">
        <v>112481500</v>
      </c>
      <c r="J38" s="27">
        <v>113469843</v>
      </c>
      <c r="K38" s="29">
        <f t="shared" si="6"/>
        <v>988343</v>
      </c>
      <c r="L38" s="27">
        <v>112903593.04000001</v>
      </c>
      <c r="M38" s="30">
        <f t="shared" si="2"/>
        <v>1.5701099371429188</v>
      </c>
      <c r="N38" s="30">
        <f t="shared" si="3"/>
        <v>99.50096876400896</v>
      </c>
      <c r="O38" s="27">
        <f t="shared" si="4"/>
        <v>566249.95999999344</v>
      </c>
      <c r="P38" s="27">
        <f t="shared" si="5"/>
        <v>-668745.56999999285</v>
      </c>
    </row>
    <row r="39" spans="1:16" s="7" customFormat="1" ht="19.5" customHeight="1" x14ac:dyDescent="0.2">
      <c r="A39" s="11" t="s">
        <v>10</v>
      </c>
      <c r="B39" s="6" t="s">
        <v>77</v>
      </c>
      <c r="C39" s="19">
        <f>C40+C41</f>
        <v>309919179</v>
      </c>
      <c r="D39" s="19">
        <f>D40+D41</f>
        <v>309633890</v>
      </c>
      <c r="E39" s="20">
        <f t="shared" si="0"/>
        <v>-285289</v>
      </c>
      <c r="F39" s="19">
        <f>F40+F41</f>
        <v>309440136.49000001</v>
      </c>
      <c r="G39" s="21">
        <f t="shared" si="1"/>
        <v>4.2516480938232499</v>
      </c>
      <c r="H39" s="21">
        <f t="shared" si="7"/>
        <v>99.937424966627532</v>
      </c>
      <c r="I39" s="19">
        <f>I40+I41</f>
        <v>280157313</v>
      </c>
      <c r="J39" s="19">
        <f>J40+J41</f>
        <v>290402529</v>
      </c>
      <c r="K39" s="20">
        <f t="shared" si="6"/>
        <v>10245216</v>
      </c>
      <c r="L39" s="19">
        <f>L40+L41</f>
        <v>289964132.57999998</v>
      </c>
      <c r="M39" s="21">
        <f t="shared" si="2"/>
        <v>4.032427611206205</v>
      </c>
      <c r="N39" s="21">
        <f t="shared" si="3"/>
        <v>99.849038360130805</v>
      </c>
      <c r="O39" s="41">
        <f t="shared" si="4"/>
        <v>438396.42000001669</v>
      </c>
      <c r="P39" s="41">
        <f t="shared" si="5"/>
        <v>-19476003.910000026</v>
      </c>
    </row>
    <row r="40" spans="1:16" s="31" customFormat="1" ht="16.5" customHeight="1" x14ac:dyDescent="0.2">
      <c r="A40" s="12" t="s">
        <v>58</v>
      </c>
      <c r="B40" s="3" t="s">
        <v>60</v>
      </c>
      <c r="C40" s="27">
        <v>287268779</v>
      </c>
      <c r="D40" s="27">
        <v>286197053</v>
      </c>
      <c r="E40" s="29">
        <f t="shared" si="0"/>
        <v>-1071726</v>
      </c>
      <c r="F40" s="27">
        <v>286010356.31</v>
      </c>
      <c r="G40" s="30">
        <f t="shared" si="1"/>
        <v>3.9297274103238946</v>
      </c>
      <c r="H40" s="30">
        <f t="shared" si="7"/>
        <v>99.934766382797108</v>
      </c>
      <c r="I40" s="27">
        <v>257266713</v>
      </c>
      <c r="J40" s="27">
        <v>267186123</v>
      </c>
      <c r="K40" s="29">
        <f t="shared" si="6"/>
        <v>9919410</v>
      </c>
      <c r="L40" s="27">
        <v>267015205.81999999</v>
      </c>
      <c r="M40" s="30">
        <f t="shared" si="2"/>
        <v>3.7132850845385619</v>
      </c>
      <c r="N40" s="30">
        <f t="shared" si="3"/>
        <v>99.936030667281315</v>
      </c>
      <c r="O40" s="27">
        <f t="shared" si="4"/>
        <v>170917.18000000715</v>
      </c>
      <c r="P40" s="27">
        <f t="shared" si="5"/>
        <v>-18995150.49000001</v>
      </c>
    </row>
    <row r="41" spans="1:16" s="31" customFormat="1" ht="15" x14ac:dyDescent="0.2">
      <c r="A41" s="12" t="s">
        <v>59</v>
      </c>
      <c r="B41" s="3" t="s">
        <v>78</v>
      </c>
      <c r="C41" s="27">
        <v>22650400</v>
      </c>
      <c r="D41" s="27">
        <v>23436837</v>
      </c>
      <c r="E41" s="29">
        <f t="shared" si="0"/>
        <v>786437</v>
      </c>
      <c r="F41" s="27">
        <v>23429780.18</v>
      </c>
      <c r="G41" s="30">
        <f t="shared" si="1"/>
        <v>0.32192068349935582</v>
      </c>
      <c r="H41" s="30">
        <f t="shared" si="7"/>
        <v>99.969890049583057</v>
      </c>
      <c r="I41" s="27">
        <v>22890600</v>
      </c>
      <c r="J41" s="27">
        <v>23216406</v>
      </c>
      <c r="K41" s="29">
        <f t="shared" si="6"/>
        <v>325806</v>
      </c>
      <c r="L41" s="27">
        <v>22948926.760000002</v>
      </c>
      <c r="M41" s="30">
        <f t="shared" si="2"/>
        <v>0.31914252666764426</v>
      </c>
      <c r="N41" s="30">
        <f t="shared" si="3"/>
        <v>98.847886964071876</v>
      </c>
      <c r="O41" s="27">
        <f t="shared" si="4"/>
        <v>267479.23999999836</v>
      </c>
      <c r="P41" s="27">
        <f t="shared" si="5"/>
        <v>-480853.41999999806</v>
      </c>
    </row>
    <row r="42" spans="1:16" s="7" customFormat="1" x14ac:dyDescent="0.2">
      <c r="A42" s="13" t="s">
        <v>11</v>
      </c>
      <c r="B42" s="5" t="s">
        <v>80</v>
      </c>
      <c r="C42" s="19">
        <f>SUM(C43:C43)</f>
        <v>0</v>
      </c>
      <c r="D42" s="19">
        <f>SUM(D43:D43)</f>
        <v>109417988</v>
      </c>
      <c r="E42" s="20">
        <f t="shared" si="0"/>
        <v>109417988</v>
      </c>
      <c r="F42" s="19">
        <f>SUM(F43:F43)</f>
        <v>101657639.17</v>
      </c>
      <c r="G42" s="21">
        <f t="shared" si="1"/>
        <v>1.3967564540990625</v>
      </c>
      <c r="H42" s="21">
        <f t="shared" si="7"/>
        <v>92.907611470611215</v>
      </c>
      <c r="I42" s="19">
        <f>SUM(I43:I43)</f>
        <v>0</v>
      </c>
      <c r="J42" s="19">
        <f>SUM(J43:J43)</f>
        <v>15633290</v>
      </c>
      <c r="K42" s="20">
        <f t="shared" si="6"/>
        <v>15633290</v>
      </c>
      <c r="L42" s="19">
        <f>SUM(L43:L43)</f>
        <v>12824272</v>
      </c>
      <c r="M42" s="21">
        <f t="shared" si="2"/>
        <v>0.1783425696354056</v>
      </c>
      <c r="N42" s="21">
        <f t="shared" si="3"/>
        <v>82.031817998642637</v>
      </c>
      <c r="O42" s="41">
        <f t="shared" si="4"/>
        <v>2809018</v>
      </c>
      <c r="P42" s="41">
        <f t="shared" si="5"/>
        <v>-88833367.170000002</v>
      </c>
    </row>
    <row r="43" spans="1:16" s="31" customFormat="1" ht="15.75" customHeight="1" x14ac:dyDescent="0.2">
      <c r="A43" s="12" t="s">
        <v>81</v>
      </c>
      <c r="B43" s="3" t="s">
        <v>82</v>
      </c>
      <c r="C43" s="27">
        <v>0</v>
      </c>
      <c r="D43" s="27">
        <v>109417988</v>
      </c>
      <c r="E43" s="29">
        <f t="shared" si="0"/>
        <v>109417988</v>
      </c>
      <c r="F43" s="27">
        <v>101657639.17</v>
      </c>
      <c r="G43" s="30">
        <f t="shared" si="1"/>
        <v>1.3967564540990625</v>
      </c>
      <c r="H43" s="30">
        <f t="shared" si="7"/>
        <v>92.907611470611215</v>
      </c>
      <c r="I43" s="27">
        <v>0</v>
      </c>
      <c r="J43" s="27">
        <v>15633290</v>
      </c>
      <c r="K43" s="29">
        <f t="shared" si="6"/>
        <v>15633290</v>
      </c>
      <c r="L43" s="27">
        <v>12824272</v>
      </c>
      <c r="M43" s="30">
        <f t="shared" si="2"/>
        <v>0.1783425696354056</v>
      </c>
      <c r="N43" s="30">
        <f t="shared" si="3"/>
        <v>82.031817998642637</v>
      </c>
      <c r="O43" s="27">
        <f t="shared" si="4"/>
        <v>2809018</v>
      </c>
      <c r="P43" s="27">
        <f t="shared" si="5"/>
        <v>-88833367.170000002</v>
      </c>
    </row>
    <row r="44" spans="1:16" s="7" customFormat="1" x14ac:dyDescent="0.2">
      <c r="A44" s="13" t="s">
        <v>12</v>
      </c>
      <c r="B44" s="5" t="s">
        <v>13</v>
      </c>
      <c r="C44" s="19">
        <f>C45+C46+C47+C48</f>
        <v>402782523</v>
      </c>
      <c r="D44" s="19">
        <f>D45+D46+D47+D48</f>
        <v>403460420.02999997</v>
      </c>
      <c r="E44" s="20">
        <f t="shared" si="0"/>
        <v>677897.02999997139</v>
      </c>
      <c r="F44" s="19">
        <f>F45+F46+F47+F48</f>
        <v>326659941.05000001</v>
      </c>
      <c r="G44" s="21">
        <f t="shared" si="1"/>
        <v>4.4882449039978702</v>
      </c>
      <c r="H44" s="21">
        <f t="shared" si="7"/>
        <v>80.964556827088686</v>
      </c>
      <c r="I44" s="19">
        <f>I45+I46+I47+I48</f>
        <v>241328338</v>
      </c>
      <c r="J44" s="19">
        <f>J45+J46+J47+J48</f>
        <v>291194504.68000001</v>
      </c>
      <c r="K44" s="20">
        <f t="shared" si="6"/>
        <v>49866166.680000007</v>
      </c>
      <c r="L44" s="19">
        <f>L45+L46+L47+L48</f>
        <v>273227520.25</v>
      </c>
      <c r="M44" s="21">
        <f t="shared" si="2"/>
        <v>3.7996775221622578</v>
      </c>
      <c r="N44" s="21">
        <f t="shared" si="3"/>
        <v>93.829902645400438</v>
      </c>
      <c r="O44" s="41">
        <f t="shared" si="4"/>
        <v>17966984.430000007</v>
      </c>
      <c r="P44" s="41">
        <f t="shared" si="5"/>
        <v>-53432420.800000012</v>
      </c>
    </row>
    <row r="45" spans="1:16" s="31" customFormat="1" ht="18" customHeight="1" x14ac:dyDescent="0.2">
      <c r="A45" s="12" t="s">
        <v>64</v>
      </c>
      <c r="B45" s="3" t="s">
        <v>71</v>
      </c>
      <c r="C45" s="27">
        <v>5065200</v>
      </c>
      <c r="D45" s="27">
        <v>4934980</v>
      </c>
      <c r="E45" s="29">
        <f t="shared" si="0"/>
        <v>-130220</v>
      </c>
      <c r="F45" s="27">
        <v>4934173.3899999997</v>
      </c>
      <c r="G45" s="30">
        <f t="shared" si="1"/>
        <v>6.7794595510931241E-2</v>
      </c>
      <c r="H45" s="30">
        <f t="shared" si="7"/>
        <v>99.983655252908818</v>
      </c>
      <c r="I45" s="27">
        <v>5065200</v>
      </c>
      <c r="J45" s="27">
        <v>5045200</v>
      </c>
      <c r="K45" s="29">
        <f t="shared" si="6"/>
        <v>-20000</v>
      </c>
      <c r="L45" s="27">
        <v>5044323.54</v>
      </c>
      <c r="M45" s="30">
        <f t="shared" si="2"/>
        <v>7.0149605544545982E-2</v>
      </c>
      <c r="N45" s="30">
        <f t="shared" si="3"/>
        <v>99.982627844287634</v>
      </c>
      <c r="O45" s="27">
        <f t="shared" si="4"/>
        <v>876.45999999996275</v>
      </c>
      <c r="P45" s="27">
        <f t="shared" si="5"/>
        <v>110150.15000000037</v>
      </c>
    </row>
    <row r="46" spans="1:16" s="31" customFormat="1" ht="17.25" customHeight="1" x14ac:dyDescent="0.2">
      <c r="A46" s="12" t="s">
        <v>65</v>
      </c>
      <c r="B46" s="3" t="s">
        <v>68</v>
      </c>
      <c r="C46" s="27">
        <v>32979723</v>
      </c>
      <c r="D46" s="27">
        <f>152729110-742887.8</f>
        <v>151986222.19999999</v>
      </c>
      <c r="E46" s="29">
        <f t="shared" si="0"/>
        <v>119006499.19999999</v>
      </c>
      <c r="F46" s="27">
        <v>96465320.140000001</v>
      </c>
      <c r="G46" s="30">
        <f t="shared" si="1"/>
        <v>1.3254149870326688</v>
      </c>
      <c r="H46" s="30">
        <f t="shared" si="7"/>
        <v>63.469779525844416</v>
      </c>
      <c r="I46" s="27">
        <v>59620038</v>
      </c>
      <c r="J46" s="27">
        <v>124325983.68000001</v>
      </c>
      <c r="K46" s="29">
        <f t="shared" si="6"/>
        <v>64705945.680000007</v>
      </c>
      <c r="L46" s="27">
        <v>117640217.77</v>
      </c>
      <c r="M46" s="30">
        <f t="shared" si="2"/>
        <v>1.6359804852525355</v>
      </c>
      <c r="N46" s="30">
        <f t="shared" si="3"/>
        <v>94.622390499472459</v>
      </c>
      <c r="O46" s="27">
        <f t="shared" si="4"/>
        <v>6685765.9100000113</v>
      </c>
      <c r="P46" s="27">
        <f t="shared" si="5"/>
        <v>21174897.629999995</v>
      </c>
    </row>
    <row r="47" spans="1:16" s="31" customFormat="1" ht="15" x14ac:dyDescent="0.2">
      <c r="A47" s="12" t="s">
        <v>66</v>
      </c>
      <c r="B47" s="3" t="s">
        <v>69</v>
      </c>
      <c r="C47" s="27">
        <v>325946100</v>
      </c>
      <c r="D47" s="27">
        <v>209675557.83000001</v>
      </c>
      <c r="E47" s="29">
        <f t="shared" si="0"/>
        <v>-116270542.16999999</v>
      </c>
      <c r="F47" s="27">
        <v>188465154.34</v>
      </c>
      <c r="G47" s="30">
        <f t="shared" si="1"/>
        <v>2.5894750541763036</v>
      </c>
      <c r="H47" s="30">
        <f t="shared" si="7"/>
        <v>89.884179296092825</v>
      </c>
      <c r="I47" s="27">
        <v>144163800</v>
      </c>
      <c r="J47" s="27">
        <v>129649062</v>
      </c>
      <c r="K47" s="29">
        <f t="shared" si="6"/>
        <v>-14514738</v>
      </c>
      <c r="L47" s="27">
        <v>118834259.84999999</v>
      </c>
      <c r="M47" s="30">
        <f t="shared" si="2"/>
        <v>1.6525856019250453</v>
      </c>
      <c r="N47" s="30">
        <f t="shared" si="3"/>
        <v>91.658403089719215</v>
      </c>
      <c r="O47" s="27">
        <f t="shared" si="4"/>
        <v>10814802.150000006</v>
      </c>
      <c r="P47" s="27">
        <f t="shared" si="5"/>
        <v>-69630894.49000001</v>
      </c>
    </row>
    <row r="48" spans="1:16" s="31" customFormat="1" ht="18" customHeight="1" x14ac:dyDescent="0.2">
      <c r="A48" s="12" t="s">
        <v>67</v>
      </c>
      <c r="B48" s="3" t="s">
        <v>70</v>
      </c>
      <c r="C48" s="27">
        <v>38791500</v>
      </c>
      <c r="D48" s="27">
        <v>36863660</v>
      </c>
      <c r="E48" s="29">
        <f t="shared" si="0"/>
        <v>-1927840</v>
      </c>
      <c r="F48" s="27">
        <v>36795293.18</v>
      </c>
      <c r="G48" s="30">
        <f t="shared" si="1"/>
        <v>0.50556026727796588</v>
      </c>
      <c r="H48" s="30">
        <f t="shared" si="7"/>
        <v>99.814541421009196</v>
      </c>
      <c r="I48" s="27">
        <v>32479300</v>
      </c>
      <c r="J48" s="27">
        <v>32174259</v>
      </c>
      <c r="K48" s="29">
        <f t="shared" si="6"/>
        <v>-305041</v>
      </c>
      <c r="L48" s="27">
        <v>31708719.09</v>
      </c>
      <c r="M48" s="30">
        <f t="shared" si="2"/>
        <v>0.4409618294401304</v>
      </c>
      <c r="N48" s="30">
        <f t="shared" si="3"/>
        <v>98.553067189519425</v>
      </c>
      <c r="O48" s="27">
        <f t="shared" si="4"/>
        <v>465539.91000000015</v>
      </c>
      <c r="P48" s="27">
        <f t="shared" si="5"/>
        <v>-5086574.09</v>
      </c>
    </row>
    <row r="49" spans="1:16" s="7" customFormat="1" ht="18" customHeight="1" x14ac:dyDescent="0.2">
      <c r="A49" s="14" t="s">
        <v>91</v>
      </c>
      <c r="B49" s="8" t="s">
        <v>63</v>
      </c>
      <c r="C49" s="19">
        <f>C50+C51+C52</f>
        <v>382546487</v>
      </c>
      <c r="D49" s="19">
        <f>D50+D51+D52</f>
        <v>537742087</v>
      </c>
      <c r="E49" s="20">
        <f t="shared" si="0"/>
        <v>155195600</v>
      </c>
      <c r="F49" s="19">
        <f>F50+F51+F52</f>
        <v>537084804</v>
      </c>
      <c r="G49" s="21">
        <f t="shared" si="1"/>
        <v>7.3794421404084032</v>
      </c>
      <c r="H49" s="21">
        <f t="shared" si="7"/>
        <v>99.877769842478401</v>
      </c>
      <c r="I49" s="19">
        <f>I50+I51+I52</f>
        <v>266632215</v>
      </c>
      <c r="J49" s="19">
        <f>J50+J51+J52</f>
        <v>312643786</v>
      </c>
      <c r="K49" s="20">
        <f t="shared" si="6"/>
        <v>46011571</v>
      </c>
      <c r="L49" s="19">
        <f>L50+L51+L52</f>
        <v>309770209.43000001</v>
      </c>
      <c r="M49" s="21">
        <f t="shared" si="2"/>
        <v>4.3078636468599507</v>
      </c>
      <c r="N49" s="21">
        <f t="shared" si="3"/>
        <v>99.080878399419078</v>
      </c>
      <c r="O49" s="41">
        <f t="shared" si="4"/>
        <v>2873576.5699999928</v>
      </c>
      <c r="P49" s="41">
        <f t="shared" si="5"/>
        <v>-227314594.56999999</v>
      </c>
    </row>
    <row r="50" spans="1:16" s="31" customFormat="1" ht="18" customHeight="1" x14ac:dyDescent="0.2">
      <c r="A50" s="10" t="s">
        <v>87</v>
      </c>
      <c r="B50" s="4" t="s">
        <v>83</v>
      </c>
      <c r="C50" s="27">
        <v>271190717</v>
      </c>
      <c r="D50" s="27">
        <v>229288096</v>
      </c>
      <c r="E50" s="29">
        <f t="shared" si="0"/>
        <v>-41902621</v>
      </c>
      <c r="F50" s="27">
        <v>228750902.09999999</v>
      </c>
      <c r="G50" s="30">
        <f t="shared" si="1"/>
        <v>3.1429934975653806</v>
      </c>
      <c r="H50" s="30">
        <f t="shared" si="7"/>
        <v>99.765712259218191</v>
      </c>
      <c r="I50" s="27">
        <v>200708023</v>
      </c>
      <c r="J50" s="27">
        <v>186030811</v>
      </c>
      <c r="K50" s="29">
        <f t="shared" si="6"/>
        <v>-14677212</v>
      </c>
      <c r="L50" s="27">
        <v>185893962.09</v>
      </c>
      <c r="M50" s="30">
        <f t="shared" si="2"/>
        <v>2.5851609260032284</v>
      </c>
      <c r="N50" s="30">
        <f t="shared" si="3"/>
        <v>99.926437502871508</v>
      </c>
      <c r="O50" s="27">
        <f t="shared" si="4"/>
        <v>136848.90999999642</v>
      </c>
      <c r="P50" s="27">
        <f t="shared" si="5"/>
        <v>-42856940.00999999</v>
      </c>
    </row>
    <row r="51" spans="1:16" s="31" customFormat="1" ht="15" x14ac:dyDescent="0.2">
      <c r="A51" s="10" t="s">
        <v>88</v>
      </c>
      <c r="B51" s="4" t="s">
        <v>84</v>
      </c>
      <c r="C51" s="27">
        <v>93294770</v>
      </c>
      <c r="D51" s="27">
        <v>290001291</v>
      </c>
      <c r="E51" s="29">
        <f t="shared" si="0"/>
        <v>196706521</v>
      </c>
      <c r="F51" s="27">
        <v>289882654.66000003</v>
      </c>
      <c r="G51" s="30">
        <f t="shared" si="1"/>
        <v>3.9829320465590019</v>
      </c>
      <c r="H51" s="30">
        <f t="shared" si="7"/>
        <v>99.959091099356527</v>
      </c>
      <c r="I51" s="27">
        <v>47722092</v>
      </c>
      <c r="J51" s="27">
        <v>108649875</v>
      </c>
      <c r="K51" s="29">
        <f t="shared" si="6"/>
        <v>60927783</v>
      </c>
      <c r="L51" s="27">
        <v>105913528.97</v>
      </c>
      <c r="M51" s="30">
        <f t="shared" si="2"/>
        <v>1.4729016131023869</v>
      </c>
      <c r="N51" s="30">
        <f t="shared" si="3"/>
        <v>97.481500986540482</v>
      </c>
      <c r="O51" s="27">
        <f t="shared" si="4"/>
        <v>2736346.0300000012</v>
      </c>
      <c r="P51" s="27">
        <f t="shared" si="5"/>
        <v>-183969125.69000003</v>
      </c>
    </row>
    <row r="52" spans="1:16" s="31" customFormat="1" ht="18" customHeight="1" x14ac:dyDescent="0.2">
      <c r="A52" s="10" t="s">
        <v>89</v>
      </c>
      <c r="B52" s="4" t="s">
        <v>85</v>
      </c>
      <c r="C52" s="27">
        <v>18061000</v>
      </c>
      <c r="D52" s="27">
        <v>18452700</v>
      </c>
      <c r="E52" s="29">
        <f t="shared" si="0"/>
        <v>391700</v>
      </c>
      <c r="F52" s="27">
        <v>18451247.239999998</v>
      </c>
      <c r="G52" s="30">
        <f t="shared" si="1"/>
        <v>0.2535165962840204</v>
      </c>
      <c r="H52" s="30">
        <f t="shared" si="7"/>
        <v>99.992127114189245</v>
      </c>
      <c r="I52" s="27">
        <v>18202100</v>
      </c>
      <c r="J52" s="27">
        <v>17963100</v>
      </c>
      <c r="K52" s="29">
        <f t="shared" si="6"/>
        <v>-239000</v>
      </c>
      <c r="L52" s="27">
        <v>17962718.370000001</v>
      </c>
      <c r="M52" s="30">
        <f t="shared" si="2"/>
        <v>0.24980110775433526</v>
      </c>
      <c r="N52" s="30">
        <f t="shared" si="3"/>
        <v>99.997875478063364</v>
      </c>
      <c r="O52" s="27">
        <f t="shared" si="4"/>
        <v>381.62999999895692</v>
      </c>
      <c r="P52" s="27">
        <f t="shared" si="5"/>
        <v>-488528.86999999732</v>
      </c>
    </row>
    <row r="53" spans="1:16" s="7" customFormat="1" ht="18" customHeight="1" x14ac:dyDescent="0.2">
      <c r="A53" s="14" t="s">
        <v>90</v>
      </c>
      <c r="B53" s="8" t="s">
        <v>86</v>
      </c>
      <c r="C53" s="19">
        <f>C54+C55</f>
        <v>38143750</v>
      </c>
      <c r="D53" s="19">
        <f>D54+D55</f>
        <v>37248779</v>
      </c>
      <c r="E53" s="20">
        <f t="shared" si="0"/>
        <v>-894971</v>
      </c>
      <c r="F53" s="19">
        <f>F54+F55</f>
        <v>37191609.049999997</v>
      </c>
      <c r="G53" s="21">
        <f t="shared" si="1"/>
        <v>0.51100557127876678</v>
      </c>
      <c r="H53" s="21">
        <f t="shared" si="7"/>
        <v>99.846518593267177</v>
      </c>
      <c r="I53" s="19">
        <f>I54+I55</f>
        <v>35519500</v>
      </c>
      <c r="J53" s="19">
        <f>J54+J55</f>
        <v>35290100</v>
      </c>
      <c r="K53" s="20">
        <f t="shared" si="6"/>
        <v>-229400</v>
      </c>
      <c r="L53" s="19">
        <f>L54+L55</f>
        <v>34993737.5</v>
      </c>
      <c r="M53" s="21">
        <f t="shared" si="2"/>
        <v>0.48664540699829623</v>
      </c>
      <c r="N53" s="21">
        <f t="shared" si="3"/>
        <v>99.160210653979448</v>
      </c>
      <c r="O53" s="41">
        <f t="shared" si="4"/>
        <v>296362.5</v>
      </c>
      <c r="P53" s="41">
        <f t="shared" si="5"/>
        <v>-2197871.549999997</v>
      </c>
    </row>
    <row r="54" spans="1:16" s="31" customFormat="1" ht="18" customHeight="1" x14ac:dyDescent="0.2">
      <c r="A54" s="10" t="s">
        <v>92</v>
      </c>
      <c r="B54" s="4" t="s">
        <v>62</v>
      </c>
      <c r="C54" s="27">
        <v>21359750</v>
      </c>
      <c r="D54" s="27">
        <v>20589279</v>
      </c>
      <c r="E54" s="29">
        <f t="shared" si="0"/>
        <v>-770471</v>
      </c>
      <c r="F54" s="27">
        <v>20532109.050000001</v>
      </c>
      <c r="G54" s="30">
        <f t="shared" si="1"/>
        <v>0.28210723823612549</v>
      </c>
      <c r="H54" s="30">
        <f t="shared" si="7"/>
        <v>99.722331461922494</v>
      </c>
      <c r="I54" s="27">
        <v>20862400</v>
      </c>
      <c r="J54" s="27">
        <v>20711100</v>
      </c>
      <c r="K54" s="29">
        <f t="shared" si="6"/>
        <v>-151300</v>
      </c>
      <c r="L54" s="27">
        <v>20446454.600000001</v>
      </c>
      <c r="M54" s="30">
        <f t="shared" si="2"/>
        <v>0.28434154026814618</v>
      </c>
      <c r="N54" s="30">
        <f t="shared" si="3"/>
        <v>98.722205001182957</v>
      </c>
      <c r="O54" s="27">
        <f t="shared" si="4"/>
        <v>264645.39999999851</v>
      </c>
      <c r="P54" s="27">
        <f t="shared" si="5"/>
        <v>-85654.449999999255</v>
      </c>
    </row>
    <row r="55" spans="1:16" s="31" customFormat="1" ht="18" customHeight="1" x14ac:dyDescent="0.2">
      <c r="A55" s="10" t="s">
        <v>93</v>
      </c>
      <c r="B55" s="4" t="s">
        <v>61</v>
      </c>
      <c r="C55" s="27">
        <v>16784000</v>
      </c>
      <c r="D55" s="27">
        <v>16659500</v>
      </c>
      <c r="E55" s="29">
        <f t="shared" si="0"/>
        <v>-124500</v>
      </c>
      <c r="F55" s="27">
        <v>16659500</v>
      </c>
      <c r="G55" s="30">
        <f t="shared" si="1"/>
        <v>0.22889833304264143</v>
      </c>
      <c r="H55" s="30">
        <f t="shared" si="7"/>
        <v>100</v>
      </c>
      <c r="I55" s="27">
        <v>14657100</v>
      </c>
      <c r="J55" s="27">
        <v>14579000</v>
      </c>
      <c r="K55" s="29">
        <f t="shared" si="6"/>
        <v>-78100</v>
      </c>
      <c r="L55" s="27">
        <v>14547282.9</v>
      </c>
      <c r="M55" s="30">
        <f t="shared" si="2"/>
        <v>0.20230386673015011</v>
      </c>
      <c r="N55" s="30">
        <f t="shared" si="3"/>
        <v>99.782446669867625</v>
      </c>
      <c r="O55" s="27">
        <f t="shared" si="4"/>
        <v>31717.099999999627</v>
      </c>
      <c r="P55" s="27">
        <f t="shared" si="5"/>
        <v>-2112217.0999999996</v>
      </c>
    </row>
    <row r="56" spans="1:16" s="7" customFormat="1" ht="39.6" customHeight="1" x14ac:dyDescent="0.2">
      <c r="A56" s="14" t="s">
        <v>105</v>
      </c>
      <c r="B56" s="40" t="s">
        <v>107</v>
      </c>
      <c r="C56" s="38">
        <f>C57</f>
        <v>0</v>
      </c>
      <c r="D56" s="38">
        <f>D57</f>
        <v>0</v>
      </c>
      <c r="E56" s="20">
        <f t="shared" si="0"/>
        <v>0</v>
      </c>
      <c r="F56" s="38">
        <f>F57</f>
        <v>0</v>
      </c>
      <c r="G56" s="21">
        <f t="shared" ref="G56:G57" si="8">F56/F$58*100</f>
        <v>0</v>
      </c>
      <c r="H56" s="21">
        <v>0</v>
      </c>
      <c r="I56" s="38">
        <f>I57</f>
        <v>1000000</v>
      </c>
      <c r="J56" s="38">
        <f>J57</f>
        <v>0</v>
      </c>
      <c r="K56" s="20">
        <f t="shared" si="6"/>
        <v>-1000000</v>
      </c>
      <c r="L56" s="38">
        <f>L57</f>
        <v>0</v>
      </c>
      <c r="M56" s="21">
        <f t="shared" ref="M56:M57" si="9">L56/L$58*100</f>
        <v>0</v>
      </c>
      <c r="N56" s="21">
        <v>0</v>
      </c>
      <c r="O56" s="41">
        <f t="shared" si="4"/>
        <v>0</v>
      </c>
      <c r="P56" s="41">
        <f t="shared" si="5"/>
        <v>0</v>
      </c>
    </row>
    <row r="57" spans="1:16" s="31" customFormat="1" ht="33.75" customHeight="1" x14ac:dyDescent="0.2">
      <c r="A57" s="10" t="s">
        <v>106</v>
      </c>
      <c r="B57" s="39" t="s">
        <v>108</v>
      </c>
      <c r="C57" s="27"/>
      <c r="D57" s="27"/>
      <c r="E57" s="29">
        <f t="shared" si="0"/>
        <v>0</v>
      </c>
      <c r="F57" s="27"/>
      <c r="G57" s="30">
        <f t="shared" si="8"/>
        <v>0</v>
      </c>
      <c r="H57" s="30">
        <v>0</v>
      </c>
      <c r="I57" s="27">
        <v>1000000</v>
      </c>
      <c r="J57" s="27">
        <v>0</v>
      </c>
      <c r="K57" s="29">
        <f t="shared" si="6"/>
        <v>-1000000</v>
      </c>
      <c r="L57" s="27">
        <v>0</v>
      </c>
      <c r="M57" s="30">
        <f t="shared" si="9"/>
        <v>0</v>
      </c>
      <c r="N57" s="30">
        <v>0</v>
      </c>
      <c r="O57" s="27">
        <f t="shared" si="4"/>
        <v>0</v>
      </c>
      <c r="P57" s="27">
        <f t="shared" si="5"/>
        <v>0</v>
      </c>
    </row>
    <row r="58" spans="1:16" s="7" customFormat="1" x14ac:dyDescent="0.2">
      <c r="A58" s="44" t="s">
        <v>14</v>
      </c>
      <c r="B58" s="45"/>
      <c r="C58" s="19">
        <f>C9+C18+C22+C29+C34+C44+C49+C53+C42+C39</f>
        <v>6545632146</v>
      </c>
      <c r="D58" s="19">
        <f>D9+D18+D22+D29+D34+D44+D49+D53+D42+D39</f>
        <v>7598412606.0299997</v>
      </c>
      <c r="E58" s="20">
        <f t="shared" si="0"/>
        <v>1052780460.0299997</v>
      </c>
      <c r="F58" s="19">
        <f>F9+F18+F22+F29+F34+F44+F49+F53+F42+F39</f>
        <v>7278122028.4800005</v>
      </c>
      <c r="G58" s="21">
        <f t="shared" si="1"/>
        <v>100</v>
      </c>
      <c r="H58" s="21">
        <f t="shared" si="7"/>
        <v>95.784769870277628</v>
      </c>
      <c r="I58" s="19">
        <f>I9+I18+I22+I29+I34+I44+I49+I53+I42+I39+I56</f>
        <v>6162796060</v>
      </c>
      <c r="J58" s="19">
        <f>J9+J18+J22+J29+J34+J44+J49+J53+J42+J39+J56</f>
        <v>7505752668.4400005</v>
      </c>
      <c r="K58" s="20">
        <f t="shared" si="6"/>
        <v>1342956608.4400005</v>
      </c>
      <c r="L58" s="19">
        <f>L9+L18+L22+L29+L34+L44+L49+L53+L42+L39+L56</f>
        <v>7190808131.9099998</v>
      </c>
      <c r="M58" s="21">
        <f t="shared" si="2"/>
        <v>100</v>
      </c>
      <c r="N58" s="21">
        <f t="shared" si="3"/>
        <v>95.80395797140676</v>
      </c>
      <c r="O58" s="41">
        <f t="shared" si="4"/>
        <v>314944536.53000069</v>
      </c>
      <c r="P58" s="41">
        <f t="shared" si="5"/>
        <v>-87313896.570000648</v>
      </c>
    </row>
  </sheetData>
  <mergeCells count="8">
    <mergeCell ref="O1:P2"/>
    <mergeCell ref="A58:B58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49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2017-04-24T09:47:23Z</cp:lastPrinted>
  <dcterms:created xsi:type="dcterms:W3CDTF">1996-10-08T23:32:33Z</dcterms:created>
  <dcterms:modified xsi:type="dcterms:W3CDTF">2017-04-25T09:19:34Z</dcterms:modified>
</cp:coreProperties>
</file>