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320" windowHeight="12435"/>
  </bookViews>
  <sheets>
    <sheet name="муниципальные" sheetId="33" r:id="rId1"/>
    <sheet name="ведомственная" sheetId="36" state="hidden" r:id="rId2"/>
    <sheet name="АИП" sheetId="38" r:id="rId3"/>
  </sheets>
  <definedNames>
    <definedName name="_xlnm._FilterDatabase" localSheetId="0" hidden="1">муниципальные!$A$4:$AB$4</definedName>
    <definedName name="_xlnm.Print_Titles" localSheetId="0">муниципальные!$2:$3</definedName>
    <definedName name="_xlnm.Print_Area" localSheetId="0">муниципальные!$A$1:$X$306</definedName>
  </definedNames>
  <calcPr calcId="145621"/>
</workbook>
</file>

<file path=xl/calcChain.xml><?xml version="1.0" encoding="utf-8"?>
<calcChain xmlns="http://schemas.openxmlformats.org/spreadsheetml/2006/main">
  <c r="L8" i="38" l="1"/>
  <c r="L9" i="38"/>
  <c r="E8" i="38"/>
  <c r="F8" i="38"/>
  <c r="G8" i="38"/>
  <c r="D8" i="38"/>
  <c r="D9" i="38"/>
  <c r="I17" i="38" l="1"/>
  <c r="I4" i="38" s="1"/>
  <c r="J17" i="38"/>
  <c r="J4" i="38" s="1"/>
  <c r="K17" i="38"/>
  <c r="K4" i="38" s="1"/>
  <c r="H21" i="38"/>
  <c r="H20" i="38"/>
  <c r="H19" i="38"/>
  <c r="H18" i="38"/>
  <c r="H17" i="38" s="1"/>
  <c r="H16" i="38" s="1"/>
  <c r="H15" i="38" s="1"/>
  <c r="H14" i="38" s="1"/>
  <c r="H13" i="38" s="1"/>
  <c r="H12" i="38" s="1"/>
  <c r="H11" i="38" s="1"/>
  <c r="H10" i="38" s="1"/>
  <c r="H9" i="38" s="1"/>
  <c r="H8" i="38" s="1"/>
  <c r="H4" i="38" s="1"/>
  <c r="L33" i="33" l="1"/>
  <c r="L32" i="33"/>
  <c r="O110" i="33"/>
  <c r="L110" i="33" s="1"/>
  <c r="O109" i="33"/>
  <c r="L109" i="33" s="1"/>
  <c r="P109" i="33"/>
  <c r="P110" i="33"/>
  <c r="H109" i="33"/>
  <c r="H110" i="33"/>
  <c r="D109" i="33"/>
  <c r="D110" i="33"/>
  <c r="O59" i="33"/>
  <c r="W59" i="33"/>
  <c r="U59" i="33"/>
  <c r="P59" i="33"/>
  <c r="H59" i="33"/>
  <c r="D59" i="33"/>
  <c r="E51" i="33"/>
  <c r="F51" i="33"/>
  <c r="G51" i="33"/>
  <c r="I51" i="33"/>
  <c r="J51" i="33"/>
  <c r="K51" i="33"/>
  <c r="M51" i="33"/>
  <c r="N51" i="33"/>
  <c r="Q51" i="33"/>
  <c r="R51" i="33"/>
  <c r="S51" i="33"/>
  <c r="I87" i="33"/>
  <c r="E87" i="33"/>
  <c r="G138" i="33"/>
  <c r="E132" i="33"/>
  <c r="F132" i="33"/>
  <c r="G132" i="33"/>
  <c r="I132" i="33"/>
  <c r="J132" i="33"/>
  <c r="K132" i="33"/>
  <c r="M132" i="33"/>
  <c r="N132" i="33"/>
  <c r="Q132" i="33"/>
  <c r="R132" i="33"/>
  <c r="S132" i="33"/>
  <c r="E138" i="33"/>
  <c r="F138" i="33"/>
  <c r="I138" i="33"/>
  <c r="J138" i="33"/>
  <c r="K138" i="33"/>
  <c r="M138" i="33"/>
  <c r="N138" i="33"/>
  <c r="Q138" i="33"/>
  <c r="R138" i="33"/>
  <c r="S138" i="33"/>
  <c r="X103" i="33" l="1"/>
  <c r="X102" i="33"/>
  <c r="X85" i="33"/>
  <c r="X86" i="33"/>
  <c r="X79" i="33"/>
  <c r="X80" i="33"/>
  <c r="X74" i="33"/>
  <c r="X75" i="33"/>
  <c r="X69" i="33"/>
  <c r="X71" i="33"/>
  <c r="L117" i="33"/>
  <c r="X117" i="33"/>
  <c r="U167" i="33" l="1"/>
  <c r="U169" i="33"/>
  <c r="W157" i="33"/>
  <c r="W133" i="33"/>
  <c r="W134" i="33"/>
  <c r="W135" i="33"/>
  <c r="W136" i="33"/>
  <c r="W143" i="33"/>
  <c r="W146" i="33"/>
  <c r="W148" i="33"/>
  <c r="W149" i="33"/>
  <c r="V133" i="33"/>
  <c r="V134" i="33"/>
  <c r="V135" i="33"/>
  <c r="V136" i="33"/>
  <c r="V143" i="33"/>
  <c r="V148" i="33"/>
  <c r="V149" i="33"/>
  <c r="U133" i="33"/>
  <c r="U134" i="33"/>
  <c r="U135" i="33"/>
  <c r="U136" i="33"/>
  <c r="U143" i="33"/>
  <c r="U146" i="33"/>
  <c r="U148" i="33"/>
  <c r="U149" i="33"/>
  <c r="W100" i="33"/>
  <c r="W111" i="33"/>
  <c r="W113" i="33"/>
  <c r="W114" i="33"/>
  <c r="W119" i="33"/>
  <c r="W123" i="33"/>
  <c r="W124" i="33"/>
  <c r="W125" i="33"/>
  <c r="U100" i="33"/>
  <c r="U101" i="33"/>
  <c r="U102" i="33"/>
  <c r="U103" i="33"/>
  <c r="U104" i="33"/>
  <c r="U105" i="33"/>
  <c r="U106" i="33"/>
  <c r="U107" i="33"/>
  <c r="U111" i="33"/>
  <c r="U113" i="33"/>
  <c r="U114" i="33"/>
  <c r="U119" i="33"/>
  <c r="U121" i="33"/>
  <c r="U123" i="33"/>
  <c r="U124" i="33"/>
  <c r="U125" i="33"/>
  <c r="U126" i="33"/>
  <c r="W69" i="33"/>
  <c r="W71" i="33"/>
  <c r="W72" i="33"/>
  <c r="W74" i="33"/>
  <c r="W75" i="33"/>
  <c r="W79" i="33"/>
  <c r="W80" i="33"/>
  <c r="W82" i="33"/>
  <c r="W83" i="33"/>
  <c r="W85" i="33"/>
  <c r="W86" i="33"/>
  <c r="W89" i="33"/>
  <c r="V74" i="33"/>
  <c r="V79" i="33"/>
  <c r="V82" i="33"/>
  <c r="V85" i="33"/>
  <c r="V89" i="33"/>
  <c r="U69" i="33"/>
  <c r="U71" i="33"/>
  <c r="U72" i="33"/>
  <c r="U74" i="33"/>
  <c r="U75" i="33"/>
  <c r="U79" i="33"/>
  <c r="U80" i="33"/>
  <c r="U82" i="33"/>
  <c r="U83" i="33"/>
  <c r="U85" i="33"/>
  <c r="U86" i="33"/>
  <c r="U89" i="33"/>
  <c r="U95" i="33"/>
  <c r="W52" i="33"/>
  <c r="W53" i="33"/>
  <c r="W54" i="33"/>
  <c r="W56" i="33"/>
  <c r="W57" i="33"/>
  <c r="W58" i="33"/>
  <c r="V52" i="33"/>
  <c r="V53" i="33"/>
  <c r="V54" i="33"/>
  <c r="V56" i="33"/>
  <c r="U52" i="33"/>
  <c r="U53" i="33"/>
  <c r="U54" i="33"/>
  <c r="U56" i="33"/>
  <c r="U57" i="33"/>
  <c r="U58" i="33"/>
  <c r="W10" i="33"/>
  <c r="W12" i="33"/>
  <c r="W13" i="33"/>
  <c r="W15" i="33"/>
  <c r="W16" i="33"/>
  <c r="W17" i="33"/>
  <c r="W18" i="33"/>
  <c r="W21" i="33"/>
  <c r="W22" i="33"/>
  <c r="W24" i="33"/>
  <c r="W25" i="33"/>
  <c r="W26" i="33"/>
  <c r="W29" i="33"/>
  <c r="W33" i="33"/>
  <c r="W34" i="33"/>
  <c r="W35" i="33"/>
  <c r="W36" i="33"/>
  <c r="V10" i="33"/>
  <c r="V12" i="33"/>
  <c r="V13" i="33"/>
  <c r="V15" i="33"/>
  <c r="V16" i="33"/>
  <c r="V17" i="33"/>
  <c r="V18" i="33"/>
  <c r="V21" i="33"/>
  <c r="V22" i="33"/>
  <c r="V24" i="33"/>
  <c r="V25" i="33"/>
  <c r="V26" i="33"/>
  <c r="V29" i="33"/>
  <c r="V33" i="33"/>
  <c r="V34" i="33"/>
  <c r="V35" i="33"/>
  <c r="V36" i="33"/>
  <c r="U10" i="33"/>
  <c r="U11" i="33"/>
  <c r="U12" i="33"/>
  <c r="U13" i="33"/>
  <c r="U15" i="33"/>
  <c r="U16" i="33"/>
  <c r="U17" i="33"/>
  <c r="U18" i="33"/>
  <c r="U21" i="33"/>
  <c r="U22" i="33"/>
  <c r="U24" i="33"/>
  <c r="U25" i="33"/>
  <c r="U26" i="33"/>
  <c r="U29" i="33"/>
  <c r="U33" i="33"/>
  <c r="U34" i="33"/>
  <c r="U35" i="33"/>
  <c r="U36" i="33"/>
  <c r="I144" i="33" l="1"/>
  <c r="J144" i="33"/>
  <c r="K144" i="33"/>
  <c r="M144" i="33"/>
  <c r="N144" i="33"/>
  <c r="Q144" i="33"/>
  <c r="R144" i="33"/>
  <c r="S144" i="33"/>
  <c r="E144" i="33"/>
  <c r="E137" i="33" s="1"/>
  <c r="F144" i="33"/>
  <c r="G144" i="33"/>
  <c r="G137" i="33" s="1"/>
  <c r="O143" i="33"/>
  <c r="P143" i="33"/>
  <c r="H143" i="33"/>
  <c r="D143" i="33"/>
  <c r="O148" i="33"/>
  <c r="P148" i="33"/>
  <c r="H148" i="33"/>
  <c r="D148" i="33"/>
  <c r="O149" i="33"/>
  <c r="P149" i="33"/>
  <c r="D149" i="33"/>
  <c r="H149" i="33"/>
  <c r="H136" i="33"/>
  <c r="E115" i="33"/>
  <c r="F115" i="33"/>
  <c r="G115" i="33"/>
  <c r="I115" i="33"/>
  <c r="J115" i="33"/>
  <c r="K115" i="33"/>
  <c r="M115" i="33"/>
  <c r="N115" i="33"/>
  <c r="Q115" i="33"/>
  <c r="R115" i="33"/>
  <c r="S115" i="33"/>
  <c r="D117" i="33"/>
  <c r="H117" i="33"/>
  <c r="P117" i="33"/>
  <c r="I112" i="33"/>
  <c r="J112" i="33"/>
  <c r="K112" i="33"/>
  <c r="M112" i="33"/>
  <c r="N112" i="33"/>
  <c r="H114" i="33"/>
  <c r="H113" i="33"/>
  <c r="H107" i="33"/>
  <c r="T148" i="33" l="1"/>
  <c r="W144" i="33"/>
  <c r="U144" i="33"/>
  <c r="T143" i="33"/>
  <c r="T149" i="33"/>
  <c r="H112" i="33"/>
  <c r="E60" i="33"/>
  <c r="F60" i="33"/>
  <c r="G60" i="33"/>
  <c r="I60" i="33"/>
  <c r="J60" i="33"/>
  <c r="K60" i="33"/>
  <c r="M60" i="33"/>
  <c r="N60" i="33"/>
  <c r="Q60" i="33"/>
  <c r="R60" i="33"/>
  <c r="S60" i="33"/>
  <c r="H63" i="33"/>
  <c r="H64" i="33"/>
  <c r="P62" i="33"/>
  <c r="H62" i="33"/>
  <c r="D62" i="33"/>
  <c r="H53" i="33"/>
  <c r="P53" i="33"/>
  <c r="D53" i="33"/>
  <c r="E30" i="33"/>
  <c r="F30" i="33"/>
  <c r="G30" i="33"/>
  <c r="I30" i="33"/>
  <c r="J30" i="33"/>
  <c r="K30" i="33"/>
  <c r="M30" i="33"/>
  <c r="N30" i="33"/>
  <c r="Q30" i="33"/>
  <c r="R30" i="33"/>
  <c r="S30" i="33"/>
  <c r="P33" i="33"/>
  <c r="H33" i="33"/>
  <c r="D33" i="33"/>
  <c r="P32" i="33"/>
  <c r="H32" i="33"/>
  <c r="D32" i="33"/>
  <c r="H13" i="33"/>
  <c r="P10" i="33"/>
  <c r="H10" i="33"/>
  <c r="D10" i="33"/>
  <c r="T53" i="33" l="1"/>
  <c r="W30" i="33"/>
  <c r="T10" i="33"/>
  <c r="T33" i="33"/>
  <c r="T62" i="33"/>
  <c r="X72" i="33"/>
  <c r="X123" i="33"/>
  <c r="X124" i="33"/>
  <c r="X125" i="33"/>
  <c r="X126" i="33"/>
  <c r="X107" i="33"/>
  <c r="X111" i="33"/>
  <c r="X113" i="33"/>
  <c r="X114" i="33"/>
  <c r="X116" i="33"/>
  <c r="X119" i="33"/>
  <c r="X121" i="33"/>
  <c r="X104" i="33"/>
  <c r="X82" i="33"/>
  <c r="X83" i="33"/>
  <c r="X52" i="33"/>
  <c r="X54" i="33"/>
  <c r="X56" i="33"/>
  <c r="X57" i="33"/>
  <c r="X11" i="33"/>
  <c r="X12" i="33"/>
  <c r="X13" i="33"/>
  <c r="X15" i="33"/>
  <c r="X16" i="33"/>
  <c r="X17" i="33"/>
  <c r="X18" i="33"/>
  <c r="X21" i="33"/>
  <c r="X22" i="33"/>
  <c r="X24" i="33"/>
  <c r="X25" i="33"/>
  <c r="X26" i="33"/>
  <c r="X29" i="33"/>
  <c r="X34" i="33"/>
  <c r="X35" i="33"/>
  <c r="X36" i="33"/>
  <c r="H169" i="33"/>
  <c r="E17" i="38" l="1"/>
  <c r="F17" i="38"/>
  <c r="G17" i="38"/>
  <c r="M17" i="38"/>
  <c r="N17" i="38"/>
  <c r="Q17" i="38"/>
  <c r="R17" i="38"/>
  <c r="S17" i="38"/>
  <c r="L19" i="38" l="1"/>
  <c r="L20" i="38"/>
  <c r="L21" i="38"/>
  <c r="D21" i="38"/>
  <c r="D19" i="38"/>
  <c r="D20" i="38"/>
  <c r="U6" i="38"/>
  <c r="V6" i="38"/>
  <c r="U7" i="38"/>
  <c r="V7" i="38"/>
  <c r="U11" i="38"/>
  <c r="U12" i="38"/>
  <c r="U14" i="38"/>
  <c r="V14" i="38"/>
  <c r="U16" i="38"/>
  <c r="V16" i="38"/>
  <c r="U17" i="38"/>
  <c r="U18" i="38"/>
  <c r="U19" i="38"/>
  <c r="U20" i="38"/>
  <c r="U21" i="38"/>
  <c r="P6" i="38"/>
  <c r="P7" i="38"/>
  <c r="P11" i="38"/>
  <c r="P12" i="38"/>
  <c r="P14" i="38"/>
  <c r="P16" i="38"/>
  <c r="P18" i="38"/>
  <c r="P19" i="38"/>
  <c r="T19" i="38" s="1"/>
  <c r="P20" i="38"/>
  <c r="T20" i="38" s="1"/>
  <c r="P21" i="38"/>
  <c r="T21" i="38" l="1"/>
  <c r="P17" i="38"/>
  <c r="H42" i="33"/>
  <c r="X167" i="33"/>
  <c r="X169" i="33"/>
  <c r="X105" i="33"/>
  <c r="X106" i="33"/>
  <c r="X101" i="33"/>
  <c r="W61" i="33"/>
  <c r="N168" i="33"/>
  <c r="E168" i="33"/>
  <c r="F168" i="33"/>
  <c r="G168" i="33"/>
  <c r="I168" i="33"/>
  <c r="J168" i="33"/>
  <c r="K168" i="33"/>
  <c r="H170" i="33"/>
  <c r="H168" i="33" s="1"/>
  <c r="D170" i="33"/>
  <c r="D169" i="33"/>
  <c r="D168" i="33" l="1"/>
  <c r="L93" i="33"/>
  <c r="L71" i="33"/>
  <c r="L76" i="33"/>
  <c r="O58" i="33"/>
  <c r="L58" i="33" s="1"/>
  <c r="H47" i="33"/>
  <c r="H48" i="33"/>
  <c r="O34" i="33"/>
  <c r="O35" i="33"/>
  <c r="O36" i="33"/>
  <c r="O31" i="33"/>
  <c r="O30" i="33" l="1"/>
  <c r="L170" i="33"/>
  <c r="M168" i="33"/>
  <c r="O15" i="33"/>
  <c r="O16" i="33"/>
  <c r="L16" i="33" s="1"/>
  <c r="O17" i="33"/>
  <c r="O18" i="33"/>
  <c r="O11" i="33"/>
  <c r="O12" i="33"/>
  <c r="O13" i="33"/>
  <c r="O9" i="33"/>
  <c r="L9" i="33" s="1"/>
  <c r="L34" i="33"/>
  <c r="L35" i="33"/>
  <c r="L31" i="33"/>
  <c r="P34" i="33"/>
  <c r="P35" i="33"/>
  <c r="H34" i="33"/>
  <c r="H35" i="33"/>
  <c r="D34" i="33"/>
  <c r="D35" i="33"/>
  <c r="H36" i="33"/>
  <c r="P31" i="33"/>
  <c r="H31" i="33"/>
  <c r="D31" i="33"/>
  <c r="H29" i="33"/>
  <c r="H28" i="33" s="1"/>
  <c r="I28" i="33"/>
  <c r="I27" i="33" s="1"/>
  <c r="J28" i="33"/>
  <c r="J27" i="33" s="1"/>
  <c r="K28" i="33"/>
  <c r="H25" i="33"/>
  <c r="H26" i="33"/>
  <c r="H24" i="33"/>
  <c r="I23" i="33"/>
  <c r="J23" i="33"/>
  <c r="K23" i="33"/>
  <c r="H22" i="33"/>
  <c r="H21" i="33"/>
  <c r="I20" i="33"/>
  <c r="J20" i="33"/>
  <c r="K20" i="33"/>
  <c r="I19" i="33"/>
  <c r="J19" i="33"/>
  <c r="K19" i="33"/>
  <c r="E8" i="33"/>
  <c r="F8" i="33"/>
  <c r="G8" i="33"/>
  <c r="I8" i="33"/>
  <c r="J8" i="33"/>
  <c r="K8" i="33"/>
  <c r="M8" i="33"/>
  <c r="N8" i="33"/>
  <c r="Q8" i="33"/>
  <c r="R8" i="33"/>
  <c r="S8" i="33"/>
  <c r="I14" i="33"/>
  <c r="J14" i="33"/>
  <c r="K14" i="33"/>
  <c r="H18" i="33"/>
  <c r="D16" i="33"/>
  <c r="P16" i="33"/>
  <c r="P17" i="33"/>
  <c r="H16" i="33"/>
  <c r="H17" i="33"/>
  <c r="H15" i="33"/>
  <c r="H12" i="33"/>
  <c r="H11" i="33"/>
  <c r="P9" i="33"/>
  <c r="D9" i="33"/>
  <c r="H9" i="33"/>
  <c r="M99" i="33"/>
  <c r="N99" i="33"/>
  <c r="Q99" i="33"/>
  <c r="R99" i="33"/>
  <c r="S99" i="33"/>
  <c r="H128" i="33"/>
  <c r="H129" i="33"/>
  <c r="I127" i="33"/>
  <c r="J127" i="33"/>
  <c r="K127" i="33"/>
  <c r="H126" i="33"/>
  <c r="H125" i="33"/>
  <c r="H124" i="33"/>
  <c r="H123" i="33"/>
  <c r="I122" i="33"/>
  <c r="J122" i="33"/>
  <c r="K122" i="33"/>
  <c r="I118" i="33"/>
  <c r="J118" i="33"/>
  <c r="K118" i="33"/>
  <c r="H121" i="33"/>
  <c r="H120" i="33"/>
  <c r="H119" i="33"/>
  <c r="H116" i="33"/>
  <c r="H115" i="33" s="1"/>
  <c r="H111" i="33"/>
  <c r="H108" i="33"/>
  <c r="H106" i="33"/>
  <c r="H105" i="33"/>
  <c r="H104" i="33"/>
  <c r="H103" i="33"/>
  <c r="H102" i="33"/>
  <c r="H101" i="33"/>
  <c r="H100" i="33"/>
  <c r="I99" i="33"/>
  <c r="I98" i="33" s="1"/>
  <c r="J99" i="33"/>
  <c r="J98" i="33" s="1"/>
  <c r="K99" i="33"/>
  <c r="K98" i="33" s="1"/>
  <c r="I73" i="33"/>
  <c r="J73" i="33"/>
  <c r="K73" i="33"/>
  <c r="P70" i="33"/>
  <c r="P71" i="33"/>
  <c r="H70" i="33"/>
  <c r="H71" i="33"/>
  <c r="D71" i="33"/>
  <c r="P76" i="33"/>
  <c r="H76" i="33"/>
  <c r="D76" i="33"/>
  <c r="P93" i="33"/>
  <c r="E92" i="33"/>
  <c r="F92" i="33"/>
  <c r="G92" i="33"/>
  <c r="I92" i="33"/>
  <c r="J92" i="33"/>
  <c r="K92" i="33"/>
  <c r="L92" i="33"/>
  <c r="M92" i="33"/>
  <c r="N92" i="33"/>
  <c r="O92" i="33"/>
  <c r="Q92" i="33"/>
  <c r="R92" i="33"/>
  <c r="S92" i="33"/>
  <c r="H93" i="33"/>
  <c r="H92" i="33" s="1"/>
  <c r="D93" i="33"/>
  <c r="D92" i="33" s="1"/>
  <c r="I94" i="33"/>
  <c r="J94" i="33"/>
  <c r="K94" i="33"/>
  <c r="H95" i="33"/>
  <c r="H94" i="33" s="1"/>
  <c r="H90" i="33"/>
  <c r="H91" i="33"/>
  <c r="I88" i="33"/>
  <c r="J88" i="33"/>
  <c r="K88" i="33"/>
  <c r="H89" i="33"/>
  <c r="H87" i="33"/>
  <c r="H86" i="33"/>
  <c r="I84" i="33"/>
  <c r="J84" i="33"/>
  <c r="K84" i="33"/>
  <c r="H85" i="33"/>
  <c r="H83" i="33"/>
  <c r="H82" i="33"/>
  <c r="I81" i="33"/>
  <c r="J81" i="33"/>
  <c r="K81" i="33"/>
  <c r="M78" i="33"/>
  <c r="N78" i="33"/>
  <c r="Q78" i="33"/>
  <c r="R78" i="33"/>
  <c r="S78" i="33"/>
  <c r="I78" i="33"/>
  <c r="J78" i="33"/>
  <c r="K78" i="33"/>
  <c r="H80" i="33"/>
  <c r="H79" i="33"/>
  <c r="H75" i="33"/>
  <c r="H77" i="33"/>
  <c r="H74" i="33"/>
  <c r="H72" i="33"/>
  <c r="U8" i="33" l="1"/>
  <c r="W78" i="33"/>
  <c r="X78" i="33"/>
  <c r="U78" i="33"/>
  <c r="T71" i="33"/>
  <c r="T16" i="33"/>
  <c r="T35" i="33"/>
  <c r="T17" i="33"/>
  <c r="T34" i="33"/>
  <c r="W99" i="33"/>
  <c r="U99" i="33"/>
  <c r="P92" i="33"/>
  <c r="H30" i="33"/>
  <c r="H27" i="33" s="1"/>
  <c r="X8" i="33"/>
  <c r="X99" i="33"/>
  <c r="H73" i="33"/>
  <c r="I97" i="33"/>
  <c r="H118" i="33"/>
  <c r="H14" i="33"/>
  <c r="K7" i="33"/>
  <c r="I7" i="33"/>
  <c r="I37" i="33" s="1"/>
  <c r="J97" i="33"/>
  <c r="H23" i="33"/>
  <c r="K27" i="33"/>
  <c r="J7" i="33"/>
  <c r="J37" i="33" s="1"/>
  <c r="H8" i="33"/>
  <c r="H78" i="33"/>
  <c r="H20" i="33"/>
  <c r="H19" i="33"/>
  <c r="K97" i="33"/>
  <c r="H127" i="33"/>
  <c r="H122" i="33"/>
  <c r="H99" i="33"/>
  <c r="H98" i="33" s="1"/>
  <c r="H88" i="33"/>
  <c r="H84" i="33"/>
  <c r="H81" i="33"/>
  <c r="I68" i="33"/>
  <c r="J68" i="33"/>
  <c r="K68" i="33"/>
  <c r="H69" i="33"/>
  <c r="H68" i="33" s="1"/>
  <c r="K67" i="33" l="1"/>
  <c r="K66" i="33" s="1"/>
  <c r="I67" i="33"/>
  <c r="I66" i="33" s="1"/>
  <c r="H67" i="33"/>
  <c r="H66" i="33" s="1"/>
  <c r="J67" i="33"/>
  <c r="J66" i="33" s="1"/>
  <c r="K37" i="33"/>
  <c r="H7" i="33"/>
  <c r="H37" i="33" s="1"/>
  <c r="H97" i="33"/>
  <c r="I150" i="33"/>
  <c r="J150" i="33"/>
  <c r="K150" i="33"/>
  <c r="I137" i="33"/>
  <c r="K137" i="33"/>
  <c r="H145" i="33"/>
  <c r="H146" i="33"/>
  <c r="H147" i="33"/>
  <c r="H151" i="33"/>
  <c r="H152" i="33"/>
  <c r="J137" i="33"/>
  <c r="H140" i="33"/>
  <c r="H141" i="33"/>
  <c r="H142" i="33"/>
  <c r="H139" i="33"/>
  <c r="H134" i="33"/>
  <c r="H135" i="33"/>
  <c r="H133" i="33"/>
  <c r="H61" i="33"/>
  <c r="H60" i="33" s="1"/>
  <c r="P58" i="33"/>
  <c r="P57" i="33"/>
  <c r="D58" i="33"/>
  <c r="D57" i="33"/>
  <c r="H58" i="33"/>
  <c r="H57" i="33"/>
  <c r="H56" i="33"/>
  <c r="H55" i="33"/>
  <c r="H54" i="33"/>
  <c r="H52" i="33"/>
  <c r="H41" i="33"/>
  <c r="I39" i="33"/>
  <c r="J39" i="33"/>
  <c r="K39" i="33"/>
  <c r="H40" i="33"/>
  <c r="H46" i="33"/>
  <c r="H45" i="33" s="1"/>
  <c r="H44" i="33" s="1"/>
  <c r="I45" i="33"/>
  <c r="I44" i="33" s="1"/>
  <c r="J45" i="33"/>
  <c r="J44" i="33" s="1"/>
  <c r="K45" i="33"/>
  <c r="K44" i="33" s="1"/>
  <c r="I155" i="33"/>
  <c r="I154" i="33" s="1"/>
  <c r="J155" i="33"/>
  <c r="J154" i="33" s="1"/>
  <c r="K155" i="33"/>
  <c r="K154" i="33" s="1"/>
  <c r="H157" i="33"/>
  <c r="H156" i="33"/>
  <c r="I160" i="33"/>
  <c r="J160" i="33"/>
  <c r="K160" i="33"/>
  <c r="I158" i="33"/>
  <c r="J158" i="33"/>
  <c r="K158" i="33"/>
  <c r="H159" i="33"/>
  <c r="H158" i="33" s="1"/>
  <c r="H161" i="33"/>
  <c r="H162" i="33"/>
  <c r="I166" i="33"/>
  <c r="J166" i="33"/>
  <c r="J165" i="33" s="1"/>
  <c r="K166" i="33"/>
  <c r="K165" i="33" s="1"/>
  <c r="H167" i="33"/>
  <c r="H166" i="33" s="1"/>
  <c r="H51" i="33" l="1"/>
  <c r="H138" i="33"/>
  <c r="H132" i="33"/>
  <c r="T57" i="33"/>
  <c r="U132" i="33"/>
  <c r="T58" i="33"/>
  <c r="V132" i="33"/>
  <c r="W132" i="33"/>
  <c r="H144" i="33"/>
  <c r="H137" i="33" s="1"/>
  <c r="J50" i="33"/>
  <c r="K50" i="33"/>
  <c r="I50" i="33"/>
  <c r="J131" i="33"/>
  <c r="I165" i="33"/>
  <c r="I131" i="33"/>
  <c r="K131" i="33"/>
  <c r="H150" i="33"/>
  <c r="H155" i="33"/>
  <c r="H154" i="33" s="1"/>
  <c r="H50" i="33"/>
  <c r="H39" i="33"/>
  <c r="H160" i="33"/>
  <c r="H165" i="33"/>
  <c r="H131" i="33" l="1"/>
  <c r="J5" i="33"/>
  <c r="K5" i="33"/>
  <c r="J163" i="33"/>
  <c r="K163" i="33"/>
  <c r="I163" i="33"/>
  <c r="I5" i="33"/>
  <c r="H5" i="33" l="1"/>
  <c r="H163" i="33"/>
  <c r="O14" i="38"/>
  <c r="O16" i="38"/>
  <c r="O18" i="38"/>
  <c r="O17" i="38" s="1"/>
  <c r="E45" i="33"/>
  <c r="F45" i="33"/>
  <c r="G45" i="33"/>
  <c r="M45" i="33"/>
  <c r="N45" i="33"/>
  <c r="Q45" i="33"/>
  <c r="R45" i="33"/>
  <c r="S45" i="33"/>
  <c r="D46" i="33"/>
  <c r="D45" i="33" s="1"/>
  <c r="O46" i="33"/>
  <c r="L46" i="33" s="1"/>
  <c r="L45" i="33" s="1"/>
  <c r="P46" i="33"/>
  <c r="P45" i="33" s="1"/>
  <c r="W46" i="33"/>
  <c r="E47" i="33"/>
  <c r="F47" i="33"/>
  <c r="G47" i="33"/>
  <c r="M47" i="33"/>
  <c r="N47" i="33"/>
  <c r="Q47" i="33"/>
  <c r="R47" i="33"/>
  <c r="S47" i="33"/>
  <c r="D48" i="33"/>
  <c r="D47" i="33" s="1"/>
  <c r="O48" i="33"/>
  <c r="O47" i="33" s="1"/>
  <c r="P48" i="33"/>
  <c r="P47" i="33" s="1"/>
  <c r="W48" i="33"/>
  <c r="O136" i="33"/>
  <c r="L136" i="33" s="1"/>
  <c r="S44" i="33" l="1"/>
  <c r="Q44" i="33"/>
  <c r="M44" i="33"/>
  <c r="F44" i="33"/>
  <c r="D44" i="33"/>
  <c r="R44" i="33"/>
  <c r="N44" i="33"/>
  <c r="G44" i="33"/>
  <c r="E44" i="33"/>
  <c r="P44" i="33"/>
  <c r="W45" i="33"/>
  <c r="W47" i="33"/>
  <c r="L48" i="33"/>
  <c r="L47" i="33" s="1"/>
  <c r="L44" i="33" s="1"/>
  <c r="T46" i="33"/>
  <c r="T45" i="33"/>
  <c r="T47" i="33"/>
  <c r="O45" i="33"/>
  <c r="O44" i="33" s="1"/>
  <c r="T48" i="33"/>
  <c r="P136" i="33"/>
  <c r="T136" i="33" s="1"/>
  <c r="D136" i="33"/>
  <c r="W44" i="33" l="1"/>
  <c r="T44" i="33"/>
  <c r="E73" i="33" l="1"/>
  <c r="F73" i="33"/>
  <c r="G73" i="33"/>
  <c r="M73" i="33"/>
  <c r="N73" i="33"/>
  <c r="Q73" i="33"/>
  <c r="R73" i="33"/>
  <c r="S73" i="33"/>
  <c r="W73" i="33" s="1"/>
  <c r="D75" i="33"/>
  <c r="D77" i="33"/>
  <c r="D74" i="33"/>
  <c r="D72" i="33"/>
  <c r="X73" i="33" l="1"/>
  <c r="U73" i="33"/>
  <c r="D73" i="33"/>
  <c r="O116" i="33"/>
  <c r="O115" i="33" s="1"/>
  <c r="V152" i="33" l="1"/>
  <c r="W95" i="33"/>
  <c r="D36" i="33" l="1"/>
  <c r="D30" i="33" s="1"/>
  <c r="W60" i="33" l="1"/>
  <c r="M50" i="33"/>
  <c r="N50" i="33"/>
  <c r="D114" i="33" l="1"/>
  <c r="O114" i="33"/>
  <c r="L114" i="33" s="1"/>
  <c r="P114" i="33"/>
  <c r="T114" i="33" s="1"/>
  <c r="P63" i="33" l="1"/>
  <c r="O63" i="33"/>
  <c r="L63" i="33" s="1"/>
  <c r="D63" i="33"/>
  <c r="E81" i="33"/>
  <c r="F81" i="33"/>
  <c r="G81" i="33"/>
  <c r="M81" i="33"/>
  <c r="N81" i="33"/>
  <c r="Q81" i="33"/>
  <c r="U81" i="33" s="1"/>
  <c r="R81" i="33"/>
  <c r="S81" i="33"/>
  <c r="W81" i="33" s="1"/>
  <c r="T63" i="33" l="1"/>
  <c r="X81" i="33"/>
  <c r="D167" i="33" l="1"/>
  <c r="P69" i="33"/>
  <c r="T69" i="33" s="1"/>
  <c r="O95" i="33"/>
  <c r="O21" i="33"/>
  <c r="L21" i="33" s="1"/>
  <c r="L11" i="33"/>
  <c r="L12" i="33"/>
  <c r="O140" i="33"/>
  <c r="L140" i="33" s="1"/>
  <c r="O8" i="33" l="1"/>
  <c r="L13" i="33"/>
  <c r="P140" i="33"/>
  <c r="D140" i="33"/>
  <c r="E122" i="33"/>
  <c r="F122" i="33"/>
  <c r="G122" i="33"/>
  <c r="M122" i="33"/>
  <c r="N122" i="33"/>
  <c r="Q122" i="33"/>
  <c r="U122" i="33" s="1"/>
  <c r="R122" i="33"/>
  <c r="S122" i="33"/>
  <c r="W122" i="33" s="1"/>
  <c r="E68" i="33"/>
  <c r="F68" i="33"/>
  <c r="G68" i="33"/>
  <c r="M68" i="33"/>
  <c r="N68" i="33"/>
  <c r="Q68" i="33"/>
  <c r="U68" i="33" s="1"/>
  <c r="R68" i="33"/>
  <c r="S68" i="33"/>
  <c r="W68" i="33" s="1"/>
  <c r="P55" i="33"/>
  <c r="E50" i="33"/>
  <c r="F50" i="33"/>
  <c r="G50" i="33"/>
  <c r="U51" i="33"/>
  <c r="R50" i="33"/>
  <c r="E20" i="33"/>
  <c r="F20" i="33"/>
  <c r="G20" i="33"/>
  <c r="M20" i="33"/>
  <c r="N20" i="33"/>
  <c r="Q20" i="33"/>
  <c r="U20" i="33" s="1"/>
  <c r="R20" i="33"/>
  <c r="V20" i="33" s="1"/>
  <c r="S20" i="33"/>
  <c r="W20" i="33" s="1"/>
  <c r="P21" i="33"/>
  <c r="T21" i="33" s="1"/>
  <c r="D21" i="33"/>
  <c r="D22" i="33"/>
  <c r="S50" i="33" l="1"/>
  <c r="W50" i="33" s="1"/>
  <c r="W51" i="33"/>
  <c r="X20" i="33"/>
  <c r="X51" i="33"/>
  <c r="X68" i="33"/>
  <c r="X122" i="33"/>
  <c r="Q50" i="33"/>
  <c r="U50" i="33" s="1"/>
  <c r="D20" i="33"/>
  <c r="X50" i="33" l="1"/>
  <c r="P152" i="33"/>
  <c r="P151" i="33"/>
  <c r="M150" i="33"/>
  <c r="N150" i="33"/>
  <c r="Q150" i="33"/>
  <c r="R150" i="33"/>
  <c r="V150" i="33" s="1"/>
  <c r="S150" i="33"/>
  <c r="G150" i="33"/>
  <c r="E112" i="33"/>
  <c r="F112" i="33"/>
  <c r="G112" i="33"/>
  <c r="M98" i="33"/>
  <c r="N98" i="33"/>
  <c r="Q112" i="33"/>
  <c r="U112" i="33" s="1"/>
  <c r="R112" i="33"/>
  <c r="R98" i="33" s="1"/>
  <c r="S112" i="33"/>
  <c r="S98" i="33" l="1"/>
  <c r="W98" i="33" s="1"/>
  <c r="W112" i="33"/>
  <c r="Q98" i="33"/>
  <c r="U98" i="33" s="1"/>
  <c r="X112" i="33"/>
  <c r="P150" i="33"/>
  <c r="T150" i="33" s="1"/>
  <c r="O6" i="38"/>
  <c r="O7" i="38"/>
  <c r="X98" i="33" l="1"/>
  <c r="O41" i="33"/>
  <c r="W18" i="38"/>
  <c r="L18" i="38"/>
  <c r="L17" i="38" s="1"/>
  <c r="D18" i="38"/>
  <c r="AA16" i="38"/>
  <c r="W16" i="38"/>
  <c r="L16" i="38"/>
  <c r="D16" i="38"/>
  <c r="T16" i="38" s="1"/>
  <c r="S15" i="38"/>
  <c r="O15" i="38" s="1"/>
  <c r="R15" i="38"/>
  <c r="Q15" i="38"/>
  <c r="N15" i="38"/>
  <c r="M15" i="38"/>
  <c r="G15" i="38"/>
  <c r="F15" i="38"/>
  <c r="E15" i="38"/>
  <c r="L14" i="38"/>
  <c r="D14" i="38"/>
  <c r="T14" i="38" s="1"/>
  <c r="S13" i="38"/>
  <c r="O13" i="38" s="1"/>
  <c r="R13" i="38"/>
  <c r="Q13" i="38"/>
  <c r="N13" i="38"/>
  <c r="M13" i="38"/>
  <c r="G13" i="38"/>
  <c r="F13" i="38"/>
  <c r="E13" i="38"/>
  <c r="L12" i="38"/>
  <c r="W12" i="38"/>
  <c r="D12" i="38"/>
  <c r="T12" i="38" s="1"/>
  <c r="L11" i="38"/>
  <c r="D11" i="38"/>
  <c r="T11" i="38" s="1"/>
  <c r="S10" i="38"/>
  <c r="S4" i="38" s="1"/>
  <c r="R10" i="38"/>
  <c r="R4" i="38" s="1"/>
  <c r="Q10" i="38"/>
  <c r="Q4" i="38" s="1"/>
  <c r="N10" i="38"/>
  <c r="N4" i="38" s="1"/>
  <c r="M10" i="38"/>
  <c r="M4" i="38" s="1"/>
  <c r="G10" i="38"/>
  <c r="G4" i="38" s="1"/>
  <c r="F10" i="38"/>
  <c r="F4" i="38" s="1"/>
  <c r="E10" i="38"/>
  <c r="E4" i="38" s="1"/>
  <c r="W7" i="38"/>
  <c r="L7" i="38"/>
  <c r="D7" i="38"/>
  <c r="T7" i="38" s="1"/>
  <c r="W6" i="38"/>
  <c r="L6" i="38"/>
  <c r="D6" i="38"/>
  <c r="T6" i="38" s="1"/>
  <c r="S5" i="38"/>
  <c r="R5" i="38"/>
  <c r="Q5" i="38"/>
  <c r="O5" i="38"/>
  <c r="N5" i="38"/>
  <c r="M5" i="38"/>
  <c r="G5" i="38"/>
  <c r="F5" i="38"/>
  <c r="E5" i="38"/>
  <c r="O10" i="38" l="1"/>
  <c r="O4" i="38" s="1"/>
  <c r="T18" i="38"/>
  <c r="D17" i="38"/>
  <c r="V13" i="38"/>
  <c r="U5" i="38"/>
  <c r="V15" i="38"/>
  <c r="V5" i="38"/>
  <c r="U10" i="38"/>
  <c r="U13" i="38"/>
  <c r="U15" i="38"/>
  <c r="P5" i="38"/>
  <c r="P10" i="38"/>
  <c r="P4" i="38" s="1"/>
  <c r="P13" i="38"/>
  <c r="P15" i="38"/>
  <c r="D5" i="38"/>
  <c r="L10" i="38"/>
  <c r="L4" i="38" s="1"/>
  <c r="L5" i="38"/>
  <c r="D13" i="38"/>
  <c r="W17" i="38"/>
  <c r="D15" i="38"/>
  <c r="D10" i="38"/>
  <c r="AA15" i="38"/>
  <c r="W10" i="38"/>
  <c r="L13" i="38"/>
  <c r="L15" i="38"/>
  <c r="W5" i="38"/>
  <c r="X16" i="38"/>
  <c r="W15" i="38"/>
  <c r="D4" i="38" l="1"/>
  <c r="T17" i="38"/>
  <c r="T15" i="38"/>
  <c r="T13" i="38"/>
  <c r="T10" i="38"/>
  <c r="T5" i="38"/>
  <c r="W4" i="38"/>
  <c r="X15" i="38"/>
  <c r="U4" i="38"/>
  <c r="T4" i="38" l="1"/>
  <c r="G19" i="33" l="1"/>
  <c r="M118" i="33" l="1"/>
  <c r="N118" i="33"/>
  <c r="D159" i="33" l="1"/>
  <c r="D158" i="33" s="1"/>
  <c r="D161" i="33"/>
  <c r="D162" i="33"/>
  <c r="D160" i="33" l="1"/>
  <c r="D11" i="33" l="1"/>
  <c r="P11" i="33"/>
  <c r="T11" i="33" s="1"/>
  <c r="P125" i="33" l="1"/>
  <c r="T125" i="33" s="1"/>
  <c r="O125" i="33"/>
  <c r="L125" i="33" s="1"/>
  <c r="D125" i="33"/>
  <c r="M137" i="33" l="1"/>
  <c r="N137" i="33"/>
  <c r="P141" i="33"/>
  <c r="W162" i="33" l="1"/>
  <c r="W161" i="33"/>
  <c r="W129" i="33"/>
  <c r="W128" i="33"/>
  <c r="W41" i="33"/>
  <c r="W40" i="33"/>
  <c r="O169" i="33"/>
  <c r="O168" i="33" s="1"/>
  <c r="O167" i="33"/>
  <c r="O166" i="33" s="1"/>
  <c r="M160" i="33"/>
  <c r="N160" i="33"/>
  <c r="M158" i="33"/>
  <c r="N158" i="33"/>
  <c r="O159" i="33"/>
  <c r="O158" i="33" s="1"/>
  <c r="O161" i="33"/>
  <c r="O162" i="33"/>
  <c r="O157" i="33"/>
  <c r="O156" i="33"/>
  <c r="O139" i="33"/>
  <c r="O141" i="33"/>
  <c r="L141" i="33" s="1"/>
  <c r="O142" i="33"/>
  <c r="O145" i="33"/>
  <c r="O146" i="33"/>
  <c r="O147" i="33"/>
  <c r="O151" i="33"/>
  <c r="O152" i="33"/>
  <c r="O134" i="33"/>
  <c r="O135" i="33"/>
  <c r="O133" i="33"/>
  <c r="O129" i="33"/>
  <c r="O128" i="33"/>
  <c r="O124" i="33"/>
  <c r="O126" i="33"/>
  <c r="O123" i="33"/>
  <c r="O120" i="33"/>
  <c r="O121" i="33"/>
  <c r="O119" i="33"/>
  <c r="O113" i="33"/>
  <c r="O112" i="33" s="1"/>
  <c r="O101" i="33"/>
  <c r="O102" i="33"/>
  <c r="O103" i="33"/>
  <c r="O104" i="33"/>
  <c r="O105" i="33"/>
  <c r="O106" i="33"/>
  <c r="O107" i="33"/>
  <c r="O108" i="33"/>
  <c r="O111" i="33"/>
  <c r="O100" i="33"/>
  <c r="O90" i="33"/>
  <c r="O91" i="33"/>
  <c r="O89" i="33"/>
  <c r="O86" i="33"/>
  <c r="O87" i="33"/>
  <c r="O85" i="33"/>
  <c r="O83" i="33"/>
  <c r="O82" i="33"/>
  <c r="O80" i="33"/>
  <c r="O79" i="33"/>
  <c r="O75" i="33"/>
  <c r="O77" i="33"/>
  <c r="O74" i="33"/>
  <c r="O70" i="33"/>
  <c r="L70" i="33" s="1"/>
  <c r="O72" i="33"/>
  <c r="O69" i="33"/>
  <c r="O52" i="33"/>
  <c r="O54" i="33"/>
  <c r="L54" i="33" s="1"/>
  <c r="O55" i="33"/>
  <c r="L55" i="33" s="1"/>
  <c r="O56" i="33"/>
  <c r="L56" i="33" s="1"/>
  <c r="O57" i="33"/>
  <c r="L57" i="33" s="1"/>
  <c r="O61" i="33"/>
  <c r="O64" i="33"/>
  <c r="L64" i="33" s="1"/>
  <c r="L41" i="33"/>
  <c r="O42" i="33"/>
  <c r="O40" i="33"/>
  <c r="L40" i="33" s="1"/>
  <c r="M39" i="33"/>
  <c r="N39" i="33"/>
  <c r="M14" i="33"/>
  <c r="N14" i="33"/>
  <c r="M19" i="33"/>
  <c r="N19" i="33"/>
  <c r="M23" i="33"/>
  <c r="N23" i="33"/>
  <c r="L15" i="33"/>
  <c r="L17" i="33"/>
  <c r="L18" i="33"/>
  <c r="O22" i="33"/>
  <c r="O20" i="33" s="1"/>
  <c r="O24" i="33"/>
  <c r="O25" i="33"/>
  <c r="L25" i="33" s="1"/>
  <c r="O26" i="33"/>
  <c r="L26" i="33" s="1"/>
  <c r="O29" i="33"/>
  <c r="L29" i="33" s="1"/>
  <c r="L28" i="33" s="1"/>
  <c r="L36" i="33"/>
  <c r="L30" i="33" s="1"/>
  <c r="L8" i="33"/>
  <c r="D141" i="33"/>
  <c r="E99" i="33"/>
  <c r="F99" i="33"/>
  <c r="G99" i="33"/>
  <c r="P106" i="33"/>
  <c r="T106" i="33" s="1"/>
  <c r="D106" i="33"/>
  <c r="P13" i="33"/>
  <c r="T13" i="33" s="1"/>
  <c r="D13" i="33"/>
  <c r="P25" i="33"/>
  <c r="T25" i="33" s="1"/>
  <c r="D25" i="33"/>
  <c r="M166" i="33"/>
  <c r="N166" i="33"/>
  <c r="M155" i="33"/>
  <c r="M154" i="33" s="1"/>
  <c r="N155" i="33"/>
  <c r="N154" i="33" s="1"/>
  <c r="M127" i="33"/>
  <c r="N127" i="33"/>
  <c r="N97" i="33" s="1"/>
  <c r="M94" i="33"/>
  <c r="N94" i="33"/>
  <c r="O94" i="33"/>
  <c r="M88" i="33"/>
  <c r="N88" i="33"/>
  <c r="M84" i="33"/>
  <c r="N84" i="33"/>
  <c r="N67" i="33" s="1"/>
  <c r="M28" i="33"/>
  <c r="N28" i="33"/>
  <c r="M67" i="33" l="1"/>
  <c r="O51" i="33"/>
  <c r="O132" i="33"/>
  <c r="O138" i="33"/>
  <c r="O144" i="33"/>
  <c r="O60" i="33"/>
  <c r="M97" i="33"/>
  <c r="O78" i="33"/>
  <c r="L106" i="33"/>
  <c r="O99" i="33"/>
  <c r="O73" i="33"/>
  <c r="M27" i="33"/>
  <c r="N27" i="33"/>
  <c r="O81" i="33"/>
  <c r="L61" i="33"/>
  <c r="L60" i="33" s="1"/>
  <c r="O122" i="33"/>
  <c r="O68" i="33"/>
  <c r="O150" i="33"/>
  <c r="N165" i="33"/>
  <c r="O118" i="33"/>
  <c r="M131" i="33"/>
  <c r="N66" i="33"/>
  <c r="M165" i="33"/>
  <c r="O155" i="33"/>
  <c r="O154" i="33" s="1"/>
  <c r="O84" i="33"/>
  <c r="O39" i="33"/>
  <c r="L42" i="33"/>
  <c r="L39" i="33" s="1"/>
  <c r="O88" i="33"/>
  <c r="O127" i="33"/>
  <c r="N131" i="33"/>
  <c r="O23" i="33"/>
  <c r="M7" i="33"/>
  <c r="N7" i="33"/>
  <c r="O160" i="33"/>
  <c r="O165" i="33"/>
  <c r="L24" i="33"/>
  <c r="L23" i="33" s="1"/>
  <c r="L22" i="33"/>
  <c r="L20" i="33" s="1"/>
  <c r="O19" i="33"/>
  <c r="L27" i="33"/>
  <c r="L19" i="33"/>
  <c r="L14" i="33"/>
  <c r="L156" i="33"/>
  <c r="L157" i="33"/>
  <c r="L159" i="33"/>
  <c r="L158" i="33" s="1"/>
  <c r="L161" i="33"/>
  <c r="L162" i="33"/>
  <c r="L167" i="33"/>
  <c r="L166" i="33" s="1"/>
  <c r="L169" i="33"/>
  <c r="L168" i="33" s="1"/>
  <c r="L133" i="33"/>
  <c r="L134" i="33"/>
  <c r="L135" i="33"/>
  <c r="L139" i="33"/>
  <c r="L142" i="33"/>
  <c r="L145" i="33"/>
  <c r="L146" i="33"/>
  <c r="L147" i="33"/>
  <c r="L151" i="33"/>
  <c r="L152" i="33"/>
  <c r="L100" i="33"/>
  <c r="L101" i="33"/>
  <c r="L102" i="33"/>
  <c r="L103" i="33"/>
  <c r="L104" i="33"/>
  <c r="L105" i="33"/>
  <c r="L107" i="33"/>
  <c r="L108" i="33"/>
  <c r="L111" i="33"/>
  <c r="L113" i="33"/>
  <c r="L112" i="33" s="1"/>
  <c r="L119" i="33"/>
  <c r="L120" i="33"/>
  <c r="L121" i="33"/>
  <c r="L123" i="33"/>
  <c r="L124" i="33"/>
  <c r="L126" i="33"/>
  <c r="L128" i="33"/>
  <c r="L129" i="33"/>
  <c r="L69" i="33"/>
  <c r="L74" i="33"/>
  <c r="L75" i="33"/>
  <c r="L77" i="33"/>
  <c r="L79" i="33"/>
  <c r="L80" i="33"/>
  <c r="L82" i="33"/>
  <c r="L83" i="33"/>
  <c r="L85" i="33"/>
  <c r="L86" i="33"/>
  <c r="L87" i="33"/>
  <c r="L89" i="33"/>
  <c r="L90" i="33"/>
  <c r="L91" i="33"/>
  <c r="L95" i="33"/>
  <c r="L94" i="33" s="1"/>
  <c r="L52" i="33"/>
  <c r="L51" i="33" s="1"/>
  <c r="O50" i="33" l="1"/>
  <c r="L132" i="33"/>
  <c r="L138" i="33"/>
  <c r="L144" i="33"/>
  <c r="O67" i="33"/>
  <c r="O66" i="33" s="1"/>
  <c r="L50" i="33"/>
  <c r="N5" i="33"/>
  <c r="O98" i="33"/>
  <c r="O97" i="33" s="1"/>
  <c r="L99" i="33"/>
  <c r="L78" i="33"/>
  <c r="L73" i="33"/>
  <c r="L81" i="33"/>
  <c r="N37" i="33"/>
  <c r="M37" i="33"/>
  <c r="L122" i="33"/>
  <c r="L68" i="33"/>
  <c r="L150" i="33"/>
  <c r="L7" i="33"/>
  <c r="N163" i="33"/>
  <c r="O137" i="33"/>
  <c r="O131" i="33" s="1"/>
  <c r="L118" i="33"/>
  <c r="L116" i="33" s="1"/>
  <c r="L115" i="33" s="1"/>
  <c r="M163" i="33"/>
  <c r="M66" i="33"/>
  <c r="M5" i="33" s="1"/>
  <c r="L127" i="33"/>
  <c r="L165" i="33"/>
  <c r="L160" i="33"/>
  <c r="L155" i="33"/>
  <c r="L154" i="33" s="1"/>
  <c r="L88" i="33"/>
  <c r="L84" i="33"/>
  <c r="P126" i="33"/>
  <c r="T126" i="33" s="1"/>
  <c r="D126" i="33"/>
  <c r="E84" i="33"/>
  <c r="F84" i="33"/>
  <c r="G84" i="33"/>
  <c r="Q84" i="33"/>
  <c r="R84" i="33"/>
  <c r="S84" i="33"/>
  <c r="W84" i="33" s="1"/>
  <c r="D87" i="33"/>
  <c r="P87" i="33"/>
  <c r="E78" i="33"/>
  <c r="F78" i="33"/>
  <c r="G78" i="33"/>
  <c r="P77" i="33"/>
  <c r="X84" i="33" l="1"/>
  <c r="U84" i="33"/>
  <c r="L67" i="33"/>
  <c r="L66" i="33" s="1"/>
  <c r="L98" i="33"/>
  <c r="L97" i="33" s="1"/>
  <c r="L37" i="33"/>
  <c r="L137" i="33"/>
  <c r="L131" i="33" s="1"/>
  <c r="O163" i="33"/>
  <c r="L5" i="33" l="1"/>
  <c r="L163" i="33"/>
  <c r="P169" i="33"/>
  <c r="T169" i="33" s="1"/>
  <c r="Q168" i="33"/>
  <c r="U168" i="33" s="1"/>
  <c r="R168" i="33"/>
  <c r="S168" i="33"/>
  <c r="P167" i="33"/>
  <c r="T167" i="33" s="1"/>
  <c r="G166" i="33"/>
  <c r="Q166" i="33"/>
  <c r="U166" i="33" s="1"/>
  <c r="R166" i="33"/>
  <c r="S166" i="33"/>
  <c r="P162" i="33"/>
  <c r="P161" i="33"/>
  <c r="Q160" i="33"/>
  <c r="R160" i="33"/>
  <c r="S160" i="33"/>
  <c r="Q158" i="33"/>
  <c r="R158" i="33"/>
  <c r="Q155" i="33"/>
  <c r="Q154" i="33" s="1"/>
  <c r="R155" i="33"/>
  <c r="R154" i="33" s="1"/>
  <c r="S155" i="33"/>
  <c r="P139" i="33"/>
  <c r="P142" i="33"/>
  <c r="P145" i="33"/>
  <c r="P146" i="33"/>
  <c r="T146" i="33" s="1"/>
  <c r="P147" i="33"/>
  <c r="R137" i="33"/>
  <c r="P134" i="33"/>
  <c r="T134" i="33" s="1"/>
  <c r="P135" i="33"/>
  <c r="T135" i="33" s="1"/>
  <c r="P133" i="33"/>
  <c r="Q127" i="33"/>
  <c r="R127" i="33"/>
  <c r="S127" i="33"/>
  <c r="Q118" i="33"/>
  <c r="U118" i="33" s="1"/>
  <c r="R118" i="33"/>
  <c r="S118" i="33"/>
  <c r="W118" i="33" s="1"/>
  <c r="P113" i="33"/>
  <c r="T113" i="33" s="1"/>
  <c r="Q94" i="33"/>
  <c r="U94" i="33" s="1"/>
  <c r="R94" i="33"/>
  <c r="S94" i="33"/>
  <c r="Q88" i="33"/>
  <c r="Q67" i="33" s="1"/>
  <c r="U67" i="33" s="1"/>
  <c r="R88" i="33"/>
  <c r="S88" i="33"/>
  <c r="P83" i="33"/>
  <c r="T83" i="33" s="1"/>
  <c r="P82" i="33"/>
  <c r="T82" i="33" s="1"/>
  <c r="P80" i="33"/>
  <c r="T80" i="33" s="1"/>
  <c r="P85" i="33"/>
  <c r="T85" i="33" s="1"/>
  <c r="P86" i="33"/>
  <c r="T86" i="33" s="1"/>
  <c r="P89" i="33"/>
  <c r="T89" i="33" s="1"/>
  <c r="P90" i="33"/>
  <c r="P91" i="33"/>
  <c r="P95" i="33"/>
  <c r="T95" i="33" s="1"/>
  <c r="P79" i="33"/>
  <c r="T79" i="33" s="1"/>
  <c r="P52" i="33"/>
  <c r="P54" i="33"/>
  <c r="T54" i="33" s="1"/>
  <c r="P56" i="33"/>
  <c r="T56" i="33" s="1"/>
  <c r="R39" i="33"/>
  <c r="R28" i="33"/>
  <c r="V28" i="33" s="1"/>
  <c r="P22" i="33"/>
  <c r="R23" i="33"/>
  <c r="V23" i="33" s="1"/>
  <c r="T52" i="33" l="1"/>
  <c r="P51" i="33"/>
  <c r="T51" i="33" s="1"/>
  <c r="P138" i="33"/>
  <c r="T133" i="33"/>
  <c r="P132" i="33"/>
  <c r="P20" i="33"/>
  <c r="T20" i="33" s="1"/>
  <c r="T22" i="33"/>
  <c r="S67" i="33"/>
  <c r="W67" i="33" s="1"/>
  <c r="W88" i="33"/>
  <c r="S154" i="33"/>
  <c r="W154" i="33" s="1"/>
  <c r="W155" i="33"/>
  <c r="P78" i="33"/>
  <c r="T78" i="33" s="1"/>
  <c r="P144" i="33"/>
  <c r="T144" i="33" s="1"/>
  <c r="R66" i="33"/>
  <c r="R67" i="33"/>
  <c r="S66" i="33"/>
  <c r="W66" i="33" s="1"/>
  <c r="Q66" i="33"/>
  <c r="X115" i="33"/>
  <c r="X168" i="33"/>
  <c r="X118" i="33"/>
  <c r="X166" i="33"/>
  <c r="Q97" i="33"/>
  <c r="U97" i="33" s="1"/>
  <c r="R97" i="33"/>
  <c r="S97" i="33"/>
  <c r="W97" i="33" s="1"/>
  <c r="T132" i="33"/>
  <c r="P81" i="33"/>
  <c r="T81" i="33" s="1"/>
  <c r="P112" i="33"/>
  <c r="T112" i="33" s="1"/>
  <c r="R131" i="33"/>
  <c r="V131" i="33" s="1"/>
  <c r="R165" i="33"/>
  <c r="P166" i="33"/>
  <c r="T166" i="33" s="1"/>
  <c r="P94" i="33"/>
  <c r="T94" i="33" s="1"/>
  <c r="S165" i="33"/>
  <c r="Q165" i="33"/>
  <c r="U165" i="33" s="1"/>
  <c r="P84" i="33"/>
  <c r="T84" i="33" s="1"/>
  <c r="P168" i="33"/>
  <c r="T168" i="33" s="1"/>
  <c r="P160" i="33"/>
  <c r="S137" i="33"/>
  <c r="W137" i="33" s="1"/>
  <c r="Q137" i="33"/>
  <c r="U137" i="33" s="1"/>
  <c r="P88" i="33"/>
  <c r="T88" i="33" s="1"/>
  <c r="R27" i="33"/>
  <c r="P18" i="33"/>
  <c r="T18" i="33" s="1"/>
  <c r="P12" i="33"/>
  <c r="T12" i="33" s="1"/>
  <c r="R19" i="33"/>
  <c r="V19" i="33" s="1"/>
  <c r="R14" i="33"/>
  <c r="V14" i="33" s="1"/>
  <c r="Q23" i="33"/>
  <c r="U23" i="33" s="1"/>
  <c r="S23" i="33"/>
  <c r="W23" i="33" s="1"/>
  <c r="Q19" i="33"/>
  <c r="U19" i="33" s="1"/>
  <c r="S19" i="33"/>
  <c r="W19" i="33" s="1"/>
  <c r="Q14" i="33"/>
  <c r="U14" i="33" s="1"/>
  <c r="S14" i="33"/>
  <c r="Q28" i="33"/>
  <c r="U28" i="33" s="1"/>
  <c r="S28" i="33"/>
  <c r="W28" i="33" s="1"/>
  <c r="O14" i="33" l="1"/>
  <c r="O7" i="33" s="1"/>
  <c r="W14" i="33"/>
  <c r="X66" i="33"/>
  <c r="U66" i="33"/>
  <c r="X28" i="33"/>
  <c r="X14" i="33"/>
  <c r="X19" i="33"/>
  <c r="X23" i="33"/>
  <c r="X67" i="33"/>
  <c r="X165" i="33"/>
  <c r="X97" i="33"/>
  <c r="O28" i="33"/>
  <c r="P165" i="33"/>
  <c r="T165" i="33" s="1"/>
  <c r="R163" i="33"/>
  <c r="R7" i="33"/>
  <c r="Q7" i="33"/>
  <c r="U7" i="33" s="1"/>
  <c r="S7" i="33"/>
  <c r="W7" i="33" s="1"/>
  <c r="E166" i="33"/>
  <c r="F166" i="33"/>
  <c r="E160" i="33"/>
  <c r="F160" i="33"/>
  <c r="G160" i="33"/>
  <c r="T162" i="33"/>
  <c r="E158" i="33"/>
  <c r="F158" i="33"/>
  <c r="G158" i="33"/>
  <c r="X7" i="33" l="1"/>
  <c r="R37" i="33"/>
  <c r="W160" i="33"/>
  <c r="D166" i="33"/>
  <c r="D165" i="33" s="1"/>
  <c r="T160" i="33"/>
  <c r="T161" i="33"/>
  <c r="G165" i="33"/>
  <c r="E165" i="33"/>
  <c r="F165" i="33"/>
  <c r="E155" i="33"/>
  <c r="E154" i="33" s="1"/>
  <c r="F155" i="33"/>
  <c r="F154" i="33" s="1"/>
  <c r="G155" i="33"/>
  <c r="G154" i="33" s="1"/>
  <c r="D147" i="33"/>
  <c r="D133" i="33"/>
  <c r="E150" i="33"/>
  <c r="E131" i="33" s="1"/>
  <c r="F150" i="33"/>
  <c r="D152" i="33"/>
  <c r="D151" i="33"/>
  <c r="D146" i="33"/>
  <c r="D145" i="33"/>
  <c r="D142" i="33"/>
  <c r="D139" i="33"/>
  <c r="D134" i="33"/>
  <c r="D135" i="33"/>
  <c r="E127" i="33"/>
  <c r="F127" i="33"/>
  <c r="G127" i="33"/>
  <c r="W127" i="33" s="1"/>
  <c r="E118" i="33"/>
  <c r="F118" i="33"/>
  <c r="G118" i="33"/>
  <c r="D113" i="33"/>
  <c r="D138" i="33" l="1"/>
  <c r="D144" i="33"/>
  <c r="D132" i="33"/>
  <c r="D112" i="33"/>
  <c r="T152" i="33"/>
  <c r="F137" i="33"/>
  <c r="D150" i="33"/>
  <c r="G98" i="33"/>
  <c r="E98" i="33"/>
  <c r="F98" i="33"/>
  <c r="E94" i="33"/>
  <c r="F94" i="33"/>
  <c r="G94" i="33"/>
  <c r="W94" i="33" s="1"/>
  <c r="D70" i="33"/>
  <c r="D69" i="33"/>
  <c r="E88" i="33"/>
  <c r="E67" i="33" s="1"/>
  <c r="F88" i="33"/>
  <c r="F67" i="33" s="1"/>
  <c r="G88" i="33"/>
  <c r="D91" i="33"/>
  <c r="D90" i="33"/>
  <c r="D89" i="33"/>
  <c r="D86" i="33"/>
  <c r="D85" i="33"/>
  <c r="D83" i="33"/>
  <c r="D82" i="33"/>
  <c r="D80" i="33"/>
  <c r="D79" i="33"/>
  <c r="D137" i="33" l="1"/>
  <c r="D131" i="33" s="1"/>
  <c r="G67" i="33"/>
  <c r="G66" i="33" s="1"/>
  <c r="F163" i="33"/>
  <c r="V163" i="33" s="1"/>
  <c r="F131" i="33"/>
  <c r="D81" i="33"/>
  <c r="D68" i="33"/>
  <c r="F66" i="33"/>
  <c r="E66" i="33"/>
  <c r="G163" i="33"/>
  <c r="D78" i="33"/>
  <c r="G131" i="33"/>
  <c r="D84" i="33"/>
  <c r="D88" i="33"/>
  <c r="D52" i="33"/>
  <c r="D67" i="33" l="1"/>
  <c r="E39" i="33"/>
  <c r="F39" i="33"/>
  <c r="G39" i="33"/>
  <c r="Q39" i="33"/>
  <c r="S39" i="33"/>
  <c r="E14" i="33"/>
  <c r="F14" i="33"/>
  <c r="G14" i="33"/>
  <c r="D18" i="33"/>
  <c r="D12" i="33"/>
  <c r="F28" i="33"/>
  <c r="F23" i="33"/>
  <c r="F19" i="33"/>
  <c r="E163" i="33" l="1"/>
  <c r="F97" i="33"/>
  <c r="W39" i="33"/>
  <c r="F7" i="33"/>
  <c r="F27" i="33"/>
  <c r="P36" i="33"/>
  <c r="P30" i="33" l="1"/>
  <c r="T30" i="33" s="1"/>
  <c r="T36" i="33"/>
  <c r="F5" i="33"/>
  <c r="S27" i="33"/>
  <c r="W27" i="33" s="1"/>
  <c r="Q27" i="33"/>
  <c r="F37" i="33"/>
  <c r="O27" i="33" l="1"/>
  <c r="O5" i="33" s="1"/>
  <c r="D29" i="33"/>
  <c r="D28" i="33" s="1"/>
  <c r="O37" i="33" l="1"/>
  <c r="Q131" i="33" l="1"/>
  <c r="U131" i="33" s="1"/>
  <c r="S131" i="33"/>
  <c r="W131" i="33" s="1"/>
  <c r="M7" i="36"/>
  <c r="M6" i="36"/>
  <c r="D55" i="33" l="1"/>
  <c r="E28" i="33" l="1"/>
  <c r="G28" i="33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E19" i="33" l="1"/>
  <c r="S158" i="33" l="1"/>
  <c r="P159" i="33"/>
  <c r="P158" i="33" l="1"/>
  <c r="G27" i="33" l="1"/>
  <c r="E27" i="33"/>
  <c r="P116" i="33" l="1"/>
  <c r="D116" i="33"/>
  <c r="D115" i="33" s="1"/>
  <c r="P115" i="33" l="1"/>
  <c r="E97" i="33"/>
  <c r="G97" i="33"/>
  <c r="D101" i="33" l="1"/>
  <c r="D102" i="33"/>
  <c r="D103" i="33"/>
  <c r="D104" i="33"/>
  <c r="D105" i="33"/>
  <c r="D107" i="33"/>
  <c r="D108" i="33"/>
  <c r="D111" i="33"/>
  <c r="P137" i="33" l="1"/>
  <c r="T137" i="33" s="1"/>
  <c r="D64" i="33"/>
  <c r="P8" i="33" l="1"/>
  <c r="T8" i="33" s="1"/>
  <c r="P157" i="33"/>
  <c r="T157" i="33" s="1"/>
  <c r="D157" i="33"/>
  <c r="P104" i="33" l="1"/>
  <c r="T104" i="33" s="1"/>
  <c r="P103" i="33"/>
  <c r="T103" i="33" s="1"/>
  <c r="P75" i="33"/>
  <c r="T75" i="33" s="1"/>
  <c r="P74" i="33"/>
  <c r="T74" i="33" s="1"/>
  <c r="D56" i="33"/>
  <c r="P73" i="33" l="1"/>
  <c r="T73" i="33" s="1"/>
  <c r="E23" i="33" l="1"/>
  <c r="G23" i="33"/>
  <c r="G7" i="33" l="1"/>
  <c r="G5" i="33" s="1"/>
  <c r="E7" i="33"/>
  <c r="E5" i="33" s="1"/>
  <c r="P72" i="33" l="1"/>
  <c r="T72" i="33" s="1"/>
  <c r="P129" i="33" l="1"/>
  <c r="P128" i="33"/>
  <c r="D129" i="33"/>
  <c r="D128" i="33"/>
  <c r="P124" i="33"/>
  <c r="T124" i="33" s="1"/>
  <c r="P123" i="33"/>
  <c r="T123" i="33" s="1"/>
  <c r="D124" i="33"/>
  <c r="D123" i="33"/>
  <c r="P120" i="33"/>
  <c r="P121" i="33"/>
  <c r="T121" i="33" s="1"/>
  <c r="D121" i="33"/>
  <c r="D120" i="33"/>
  <c r="P119" i="33"/>
  <c r="T119" i="33" s="1"/>
  <c r="D119" i="33"/>
  <c r="P105" i="33"/>
  <c r="T105" i="33" s="1"/>
  <c r="P107" i="33"/>
  <c r="T107" i="33" s="1"/>
  <c r="P108" i="33"/>
  <c r="P111" i="33"/>
  <c r="T111" i="33" s="1"/>
  <c r="P101" i="33"/>
  <c r="T101" i="33" s="1"/>
  <c r="P102" i="33"/>
  <c r="T102" i="33" s="1"/>
  <c r="P100" i="33"/>
  <c r="T100" i="33" s="1"/>
  <c r="D100" i="33"/>
  <c r="D99" i="33" s="1"/>
  <c r="D98" i="33" s="1"/>
  <c r="P99" i="33" l="1"/>
  <c r="P122" i="33"/>
  <c r="T122" i="33" s="1"/>
  <c r="D122" i="33"/>
  <c r="T129" i="33"/>
  <c r="T128" i="33"/>
  <c r="P127" i="33"/>
  <c r="P118" i="33"/>
  <c r="T118" i="33" s="1"/>
  <c r="D127" i="33"/>
  <c r="D118" i="33"/>
  <c r="P156" i="33"/>
  <c r="D156" i="33"/>
  <c r="D155" i="33" s="1"/>
  <c r="D154" i="33" s="1"/>
  <c r="P98" i="33" l="1"/>
  <c r="T98" i="33" s="1"/>
  <c r="T99" i="33"/>
  <c r="P155" i="33"/>
  <c r="T127" i="33"/>
  <c r="S163" i="33"/>
  <c r="D97" i="33"/>
  <c r="Q163" i="33"/>
  <c r="D95" i="33"/>
  <c r="P64" i="33"/>
  <c r="P61" i="33"/>
  <c r="P154" i="33" l="1"/>
  <c r="T154" i="33" s="1"/>
  <c r="T155" i="33"/>
  <c r="P97" i="33"/>
  <c r="T97" i="33" s="1"/>
  <c r="P60" i="33"/>
  <c r="X163" i="33"/>
  <c r="U163" i="33"/>
  <c r="P68" i="33"/>
  <c r="W163" i="33"/>
  <c r="T64" i="33"/>
  <c r="D94" i="33"/>
  <c r="D66" i="33" s="1"/>
  <c r="D61" i="33"/>
  <c r="D60" i="33" s="1"/>
  <c r="D54" i="33"/>
  <c r="D51" i="33" s="1"/>
  <c r="P41" i="33"/>
  <c r="P42" i="33"/>
  <c r="P40" i="33"/>
  <c r="D41" i="33"/>
  <c r="D42" i="33"/>
  <c r="D40" i="33"/>
  <c r="P67" i="33" l="1"/>
  <c r="T67" i="33" s="1"/>
  <c r="T68" i="33"/>
  <c r="T42" i="33"/>
  <c r="P66" i="33"/>
  <c r="T66" i="33" s="1"/>
  <c r="P50" i="33"/>
  <c r="T50" i="33" s="1"/>
  <c r="T60" i="33"/>
  <c r="T61" i="33"/>
  <c r="D50" i="33"/>
  <c r="D39" i="33"/>
  <c r="P163" i="33"/>
  <c r="T40" i="33"/>
  <c r="T41" i="33"/>
  <c r="P39" i="33"/>
  <c r="T39" i="33" l="1"/>
  <c r="P29" i="33"/>
  <c r="T29" i="33" s="1"/>
  <c r="P26" i="33"/>
  <c r="T26" i="33" s="1"/>
  <c r="P24" i="33"/>
  <c r="T24" i="33" s="1"/>
  <c r="D26" i="33"/>
  <c r="D24" i="33"/>
  <c r="P28" i="33" l="1"/>
  <c r="T28" i="33" s="1"/>
  <c r="D27" i="33"/>
  <c r="P23" i="33"/>
  <c r="T23" i="33" s="1"/>
  <c r="D23" i="33"/>
  <c r="D17" i="33"/>
  <c r="P15" i="33"/>
  <c r="T15" i="33" s="1"/>
  <c r="D15" i="33"/>
  <c r="D8" i="33" l="1"/>
  <c r="P27" i="33"/>
  <c r="T27" i="33" s="1"/>
  <c r="P14" i="33"/>
  <c r="T14" i="33" s="1"/>
  <c r="D14" i="33"/>
  <c r="D19" i="33"/>
  <c r="Q37" i="33"/>
  <c r="U37" i="33" s="1"/>
  <c r="X37" i="33" l="1"/>
  <c r="D7" i="33"/>
  <c r="E37" i="33"/>
  <c r="G37" i="33"/>
  <c r="D37" i="33" l="1"/>
  <c r="P19" i="33" l="1"/>
  <c r="T19" i="33" s="1"/>
  <c r="S37" i="33"/>
  <c r="W37" i="33" s="1"/>
  <c r="P7" i="33" l="1"/>
  <c r="T7" i="33" s="1"/>
  <c r="P37" i="33" l="1"/>
  <c r="T37" i="33" s="1"/>
  <c r="R5" i="33" l="1"/>
  <c r="V5" i="33" s="1"/>
  <c r="S5" i="33"/>
  <c r="W5" i="33" s="1"/>
  <c r="Q5" i="33"/>
  <c r="X5" i="33" l="1"/>
  <c r="U5" i="33"/>
  <c r="P131" i="33"/>
  <c r="P5" i="33" l="1"/>
  <c r="T5" i="33" s="1"/>
  <c r="T131" i="33"/>
  <c r="D163" i="33"/>
  <c r="T163" i="33" s="1"/>
  <c r="D5" i="33" l="1"/>
</calcChain>
</file>

<file path=xl/sharedStrings.xml><?xml version="1.0" encoding="utf-8"?>
<sst xmlns="http://schemas.openxmlformats.org/spreadsheetml/2006/main" count="653" uniqueCount="346">
  <si>
    <t>№ п/п</t>
  </si>
  <si>
    <t>Наименование программы</t>
  </si>
  <si>
    <t>Запланированные мероприятия</t>
  </si>
  <si>
    <t>ДГС</t>
  </si>
  <si>
    <t>ДЖКХ</t>
  </si>
  <si>
    <t>ДФ</t>
  </si>
  <si>
    <t>ДИиЗО</t>
  </si>
  <si>
    <t>ДОиМП</t>
  </si>
  <si>
    <t>КФКиС</t>
  </si>
  <si>
    <t>1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</si>
  <si>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</si>
  <si>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</si>
  <si>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</si>
  <si>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</si>
  <si>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</si>
  <si>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</si>
  <si>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</si>
  <si>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</si>
  <si>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</si>
  <si>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</si>
  <si>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</si>
  <si>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</si>
  <si>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</si>
  <si>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</si>
  <si>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</si>
  <si>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</si>
  <si>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</si>
  <si>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Развитие жилищно-коммунального комплекса в городе Нефтеюганске в 2014-2020 годах</t>
  </si>
  <si>
    <t>КК</t>
  </si>
  <si>
    <t>Управление муниципальным имуществом города Нефтеюганска на 2014-2020 годы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</si>
  <si>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</si>
  <si>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</si>
  <si>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</si>
  <si>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</si>
  <si>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</si>
  <si>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</si>
  <si>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</si>
  <si>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</si>
  <si>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</si>
  <si>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1.1.1</t>
  </si>
  <si>
    <t>1.1.3</t>
  </si>
  <si>
    <t>1.2.1</t>
  </si>
  <si>
    <t>1.2.2</t>
  </si>
  <si>
    <t>2</t>
  </si>
  <si>
    <t>2.1.1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</si>
  <si>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</si>
  <si>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Крытый каток в 15 микрорайоне города Нефтеюганска</t>
  </si>
  <si>
    <t>Субсидия на приобретение (строительство) жилого помещения</t>
  </si>
  <si>
    <t>5</t>
  </si>
  <si>
    <t>8</t>
  </si>
  <si>
    <t>8.3</t>
  </si>
  <si>
    <t>Оплата потребления э/энергии</t>
  </si>
  <si>
    <t>Содержание дорог</t>
  </si>
  <si>
    <t>Исполнит.    ГРБС</t>
  </si>
  <si>
    <t>Подпрограмма "Создание условий для обеспечения качественными коммунальными услугами"</t>
  </si>
  <si>
    <t>Подпрограмма "Создание условий для обеспечения доступности и повышения качества жилищных услуг"</t>
  </si>
  <si>
    <t>Подпрограмма "Повышение уровня благоустроенности города"</t>
  </si>
  <si>
    <t>Подпрограмма "Повышение энергоэффективности в отраслях экономики"</t>
  </si>
  <si>
    <t>1.4.1</t>
  </si>
  <si>
    <t>1.4.2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</si>
  <si>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</si>
  <si>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</si>
  <si>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</si>
  <si>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</si>
  <si>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</si>
  <si>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</si>
  <si>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</si>
  <si>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</si>
  <si>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</si>
  <si>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</si>
  <si>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</si>
  <si>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</si>
  <si>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</si>
  <si>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</si>
  <si>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</si>
  <si>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</si>
  <si>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</si>
  <si>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Подпрограмма "Обеспечение прав граждан на доступ к культурным ценностям и информации"</t>
  </si>
  <si>
    <t>Подпрограмма "Развитие дошкольного, общего и дополнительного образования"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</si>
  <si>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</si>
  <si>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</si>
  <si>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Субвенции на организацию отдыха и оздоровления детей</t>
  </si>
  <si>
    <t xml:space="preserve">Подпрограмма "Молодёжь Нефтеюганска" </t>
  </si>
  <si>
    <t>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</si>
  <si>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</si>
  <si>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Подпрограмма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</si>
  <si>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</si>
  <si>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</si>
  <si>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</si>
  <si>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Подпрограмма "Развития малого и среднего предпринимательства"</t>
  </si>
  <si>
    <t>8.3.1</t>
  </si>
  <si>
    <t>Всего</t>
  </si>
  <si>
    <t>окружной бюджет</t>
  </si>
  <si>
    <t>местный бюджет</t>
  </si>
  <si>
    <t>Всего по программам</t>
  </si>
  <si>
    <t>2.2.7</t>
  </si>
  <si>
    <t>3</t>
  </si>
  <si>
    <t>3.1</t>
  </si>
  <si>
    <t>3.2</t>
  </si>
  <si>
    <t>3.3</t>
  </si>
  <si>
    <t>4</t>
  </si>
  <si>
    <t>4.1</t>
  </si>
  <si>
    <t>4.1.1</t>
  </si>
  <si>
    <t>5.1.1</t>
  </si>
  <si>
    <t>5.1.2</t>
  </si>
  <si>
    <t>5.1.3</t>
  </si>
  <si>
    <t>5.1.5</t>
  </si>
  <si>
    <t>5.1.6</t>
  </si>
  <si>
    <t>5.2.1</t>
  </si>
  <si>
    <t>6</t>
  </si>
  <si>
    <t>6.1</t>
  </si>
  <si>
    <t>6.1.1</t>
  </si>
  <si>
    <t>6.1.2</t>
  </si>
  <si>
    <t>6.1.3</t>
  </si>
  <si>
    <t>6.1.4</t>
  </si>
  <si>
    <t>6.1.7</t>
  </si>
  <si>
    <t>6.2</t>
  </si>
  <si>
    <t>6.2.1</t>
  </si>
  <si>
    <t>8.1.4</t>
  </si>
  <si>
    <t>9</t>
  </si>
  <si>
    <t>9.1</t>
  </si>
  <si>
    <t>9.1.2</t>
  </si>
  <si>
    <t>9.1.3</t>
  </si>
  <si>
    <t>10</t>
  </si>
  <si>
    <t>11</t>
  </si>
  <si>
    <t>12</t>
  </si>
  <si>
    <t>13</t>
  </si>
  <si>
    <t>14</t>
  </si>
  <si>
    <t>15</t>
  </si>
  <si>
    <t>15.1</t>
  </si>
  <si>
    <t>15.2</t>
  </si>
  <si>
    <t>7</t>
  </si>
  <si>
    <t>7.1</t>
  </si>
  <si>
    <t>7.1.1</t>
  </si>
  <si>
    <t>7.1.2</t>
  </si>
  <si>
    <t>7.2</t>
  </si>
  <si>
    <t>7.3</t>
  </si>
  <si>
    <t>7.3.1</t>
  </si>
  <si>
    <t>7.3.2</t>
  </si>
  <si>
    <t>7.3.3</t>
  </si>
  <si>
    <t>7.4</t>
  </si>
  <si>
    <t>7.4.1</t>
  </si>
  <si>
    <t>7.4.3</t>
  </si>
  <si>
    <t>7.4.4</t>
  </si>
  <si>
    <t>7.5</t>
  </si>
  <si>
    <t>7.5.1</t>
  </si>
  <si>
    <t>7.5.2</t>
  </si>
  <si>
    <t>ИТОГО   по    Администрация города Нефтеюганска</t>
  </si>
  <si>
    <t>ПЛАН  на 2015 год (рублей)</t>
  </si>
  <si>
    <t>5.1.7</t>
  </si>
  <si>
    <t xml:space="preserve">Обеспечение мероприятий по капитальному ремонту многоквартирных домов </t>
  </si>
  <si>
    <t>7.2.1</t>
  </si>
  <si>
    <t>Техническое обслуживание и содержание светофорного хозяйства</t>
  </si>
  <si>
    <t>2.2.1</t>
  </si>
  <si>
    <t>2.2.5</t>
  </si>
  <si>
    <t>2.2.6</t>
  </si>
  <si>
    <t>ИТОГО по Департаменту жилищно-коммунального хозяйства администрации города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</si>
  <si>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</si>
  <si>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</si>
  <si>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</si>
  <si>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</si>
  <si>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</si>
  <si>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</si>
  <si>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</si>
  <si>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</si>
  <si>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8.1.3</t>
  </si>
  <si>
    <t>Мероприятия  по поддержке технического состояния жилищного фонда</t>
  </si>
  <si>
    <t>федеральный бюджет</t>
  </si>
  <si>
    <t>Возмещение недополученных доходов в связи с предоставлением населению бытовых услуг (баня), по тарифам не обеспечивающим возмещение издержек</t>
  </si>
  <si>
    <t>1.2.3</t>
  </si>
  <si>
    <t>Снос непригодного жилья</t>
  </si>
  <si>
    <t>Реализация мероприятий "Создание условий в городе Нефтеюганске, ориентирующих граждан на здоровый образ жизни посредством занятий физической культурой и спортом"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</si>
  <si>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07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2012-2017 годы"</t>
  </si>
  <si>
    <t>Развитие библиотечного дела</t>
  </si>
  <si>
    <t>6.1.1.1</t>
  </si>
  <si>
    <t>6.1.1.2</t>
  </si>
  <si>
    <t>6.1.1.3</t>
  </si>
  <si>
    <t>Развитие музейного дела</t>
  </si>
  <si>
    <t>6.1.2.1</t>
  </si>
  <si>
    <t>6.1.2.2</t>
  </si>
  <si>
    <t>Развитие профессионального искусства</t>
  </si>
  <si>
    <t>Развитие художественно-творческой деятельности и народных художественных промыслов и ремесел</t>
  </si>
  <si>
    <t>6.1.3.1</t>
  </si>
  <si>
    <t>6.1.3.2</t>
  </si>
  <si>
    <t>6.1.4.1</t>
  </si>
  <si>
    <t>6.1.4.2</t>
  </si>
  <si>
    <t xml:space="preserve"> Развитие дополнительного образования в сфере культуры</t>
  </si>
  <si>
    <t>6.1.5</t>
  </si>
  <si>
    <t>6.1.5.1</t>
  </si>
  <si>
    <t>6.1.5.2</t>
  </si>
  <si>
    <t>Развитие культурно-досуговой деятельности, массового отдыха населения, организация отдыха и оздоровления детей</t>
  </si>
  <si>
    <t>6.1.6</t>
  </si>
  <si>
    <t>На оплату стоимости питания детей школьного возраста в оздоровительных лагерях с дневным пребыванием детей</t>
  </si>
  <si>
    <t>6.1.6.1</t>
  </si>
  <si>
    <t>6.1.6.2</t>
  </si>
  <si>
    <t>Реализация мероприятий</t>
  </si>
  <si>
    <t>6.1.6.3</t>
  </si>
  <si>
    <t>6.1.7.1</t>
  </si>
  <si>
    <t>Обеспечение деятельности комитета культуры</t>
  </si>
  <si>
    <t>Развитие системы дошкольного, общего и дополнительного образования</t>
  </si>
  <si>
    <t>Реализация мероприятий по содействию трудоустройства граждан</t>
  </si>
  <si>
    <t>7.1.1.1</t>
  </si>
  <si>
    <t>7.1.1.2</t>
  </si>
  <si>
    <t>7.1.1.3</t>
  </si>
  <si>
    <t>7.1.1.4</t>
  </si>
  <si>
    <t>7.1.1.5</t>
  </si>
  <si>
    <t>7.1.1.6</t>
  </si>
  <si>
    <t>7.1.1.7</t>
  </si>
  <si>
    <t>7.1.1.8</t>
  </si>
  <si>
    <t>7.1.1.9</t>
  </si>
  <si>
    <t>Развитие материально-технической базы образовательных организаций</t>
  </si>
  <si>
    <t>7.1.2.2</t>
  </si>
  <si>
    <t>Обеспечение функций управления и контроля (надзора) в сфере образования и молодежной политики</t>
  </si>
  <si>
    <t>Обеспечение функционирования казённого учреждения</t>
  </si>
  <si>
    <t>Реализация мероприятий в области градостроительной деятельности</t>
  </si>
  <si>
    <t>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</t>
  </si>
  <si>
    <t>Реализация полномочий в области строительства и жилищных отношений</t>
  </si>
  <si>
    <t>Создание условий для деятельности народных дружин</t>
  </si>
  <si>
    <t>Прочие мероприятия органов местного самоуправления</t>
  </si>
  <si>
    <t>Реализация мероприятий государственной поддержки малого и среднего предпринимательства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</si>
  <si>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</si>
  <si>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</si>
  <si>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</si>
  <si>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</si>
  <si>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Муниципальная программа "Дополнительные меры социальной поддержки отдельных категорий граждан города Нефтеюганска с 2016 по 2020 годы"</t>
  </si>
  <si>
    <t>Управление опеки и попечительства администрации города</t>
  </si>
  <si>
    <t>Подпрограмма "Отдельные переданные полномочия по осуществлению деятельности опеки и попечительства"</t>
  </si>
  <si>
    <t>Осуществление переданных полномочий на осуществление деятельности по опеке и попечительству</t>
  </si>
  <si>
    <t>15.1.1</t>
  </si>
  <si>
    <t>Опека</t>
  </si>
  <si>
    <t>Подпрограмма "Дополнительные гарантии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родителям"</t>
  </si>
  <si>
    <t>Повышение уровня благосостояния путем дополнительных гарантий и дополнительных мер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</t>
  </si>
  <si>
    <t>15.2.1</t>
  </si>
  <si>
    <t>Иные межбюджетные трансферты в рамках наказов избирателей депутатам Думы ХМАО-Югры</t>
  </si>
  <si>
    <t>6.1.2.3</t>
  </si>
  <si>
    <t>6.1.5.3</t>
  </si>
  <si>
    <t>7.4.5</t>
  </si>
  <si>
    <t>Станция обезжелезивания 7 мкр.57/7 реестр.№ 522074</t>
  </si>
  <si>
    <t>% исполнения  к финансированию (окружной б-т)</t>
  </si>
  <si>
    <t>Администрация города Нефтеюганска</t>
  </si>
  <si>
    <t>5.2.3</t>
  </si>
  <si>
    <t>8.2.2</t>
  </si>
  <si>
    <t>Приобретение жилья в целях реализации полномочий в области жилищных отношений, установленных законодательством Российской Федерации</t>
  </si>
  <si>
    <t>Реализация мероприятий в области ликвидации и расселения приспособленных для проживания строений (балочный массив)</t>
  </si>
  <si>
    <t>Причины низкого исполнения</t>
  </si>
  <si>
    <t>16</t>
  </si>
  <si>
    <t>17</t>
  </si>
  <si>
    <t>18</t>
  </si>
  <si>
    <t>19</t>
  </si>
  <si>
    <t>20</t>
  </si>
  <si>
    <t>21</t>
  </si>
  <si>
    <t>22</t>
  </si>
  <si>
    <t>% исполнения  к плану года</t>
  </si>
  <si>
    <t>% исполнения  к финансированию</t>
  </si>
  <si>
    <t xml:space="preserve">Канализационно- очистные сооружения производительностью 50 000 м3/сутки в городе Нефтеюганске 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</si>
  <si>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</si>
  <si>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</si>
  <si>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</si>
  <si>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23</t>
  </si>
  <si>
    <t>Развитие транспортной системы в городе Нефтеюганске на 2014-2020 годы</t>
  </si>
  <si>
    <t>Улучшение санитарного состояния городских территорий</t>
  </si>
  <si>
    <t>Благоустройство и озеленение города</t>
  </si>
  <si>
    <t>Реализация и управление муниципальным имуществом</t>
  </si>
  <si>
    <t>Обеспечение деятельности департамента имущественных и земельных отношений</t>
  </si>
  <si>
    <t>Обеспечение надлежащего уровня эксплуатации имущества казны или переданного на праве оперативного управления органам администрации</t>
  </si>
  <si>
    <t>14.4</t>
  </si>
  <si>
    <t>14.4.1</t>
  </si>
  <si>
    <t>1.1.2</t>
  </si>
  <si>
    <t>Ремонт автомобильных дорог</t>
  </si>
  <si>
    <t>Здание, предназначенное под спорткомплекс «Сибиряк», расположенное по адресу: 3 микрорайон, здание 23. Реестр. №11737</t>
  </si>
  <si>
    <t>5.2.4</t>
  </si>
  <si>
    <t>6.1.2.4</t>
  </si>
  <si>
    <t>8.1.5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</si>
  <si>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</si>
  <si>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</si>
  <si>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</si>
  <si>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4.3</t>
  </si>
  <si>
    <t>ПЛАН  на 2017 год (рублей)</t>
  </si>
  <si>
    <t>4.3.1</t>
  </si>
  <si>
    <t>Модернизация информационных баз департамента финансов администрации города</t>
  </si>
  <si>
    <t>Обеспечение учащихся спортивных школ спортивным оборудованием, экипировкой и инвентарем, проведение тренировочных сборов и участие в соревнованиях</t>
  </si>
  <si>
    <t>Сети тепловодоснабжения и канализации в микрорайоне 11б с КНС. Сети тепловодоснабжения и канализации в микрорайоне 11 (II-IV этап) (14 этап строительства)</t>
  </si>
  <si>
    <t>Изготовление и установка объектов монументального искусства</t>
  </si>
  <si>
    <t>Содействие развитию исторических и иных местных традиций</t>
  </si>
  <si>
    <t xml:space="preserve">Развитие сферы культуры в муниципальных образованиях </t>
  </si>
  <si>
    <t>Капитальный ремонт участка напорного канализационного коллектора 2Ду500мм от камеры КК-1сущ.К КНС-3А до камеры КК-2сущ.У въезда на центральный рынок (1 нитка)</t>
  </si>
  <si>
    <t>Отсутствует финансирование</t>
  </si>
  <si>
    <t>денежные средства на 1 квартал 2017 года не запланированы</t>
  </si>
  <si>
    <t>Ожидаемое исполнение за первый квартал 2017 года 100%.</t>
  </si>
  <si>
    <t xml:space="preserve"> Выплата заработной платы за февраль и перечисление страховых взносов  в ПФР производится в месяце, следующем за отчетным до 05.03.2017 г., Заработная плата начисленна за фактически отработанное время</t>
  </si>
  <si>
    <t>На поэтапное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07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2012-2017 годы" за счет средств бюджета автономного округа</t>
  </si>
  <si>
    <t>На дополнительное финансовое обеспечение мероприятий по организации питания обучающихся за счет средств бюджета автономного округа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</si>
  <si>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за счет средств бюджета автономного округа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</si>
  <si>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</si>
  <si>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за счет средств бюджета автономного округа</t>
  </si>
  <si>
    <t>На 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за счет средств бюджета автономного округа</t>
  </si>
  <si>
    <t>Выплата заработной платы (гачисления по заработной плате) производится до 27.03.2017 года</t>
  </si>
  <si>
    <t>Оплата услуг  на предосталение учащимся муниц общеобразов учреждений завтраков и обедов будет произведена по факту выполнения до 31.03.2017</t>
  </si>
  <si>
    <t>Выплата компенсации  части родительской платы за февраль 2017 будет произведена по графику выплат в срок до 31.03.2017</t>
  </si>
  <si>
    <t>исполнение 100%</t>
  </si>
  <si>
    <t xml:space="preserve">Командировочные расходы в части проезда в сумме 231 000,00 рублей исполнены по состоянию на 07.03.2017 г. </t>
  </si>
  <si>
    <t>оплата будетет произведена в конце марта, после проведения отдыха детей</t>
  </si>
  <si>
    <t xml:space="preserve">Профинансировано 30 %, согласно п.3.2 Договора № 4 от 25.01.2017 г. о совместной деятельности по организации временного трудоустройства граждан. Заработная плата за март будет выплачена 31.03.2017 г. </t>
  </si>
  <si>
    <t>Оплата будет произведена в марте месяце</t>
  </si>
  <si>
    <t>ПЛАН  на 2017 год</t>
  </si>
  <si>
    <t>в связи с внесением изменений  в  порядок взаимодействия департамента финансов администрации города Нефтеюганска с субъектами контроля при осуществлении контроля, предусмотренного частью 5 статьи 99 Федерального закона № 44 от 05.04.2013 «О контрактной системе в сфере закупок товаров, работ, услуг для обеспечения государственных и муниципальных нужд» на основании приказа департамента финансов администрации города Нефтеюганска от 17.02.2017 № 5</t>
  </si>
  <si>
    <t>заработная плата приемных родителей выплачитвается в течении следующего за текущим месяцем, оставшиеся денежные средства будут исполнены  в марте 2017 г.</t>
  </si>
  <si>
    <t xml:space="preserve"> г</t>
  </si>
  <si>
    <t>Сооружение, сети теплоснабжения в 2-х трубном исполнении, микрорайон 15 от ТК-6 до ТК-4. Реестр.№529125 (участок от ТК-15 мкр. До МК 14-23 Неф)</t>
  </si>
  <si>
    <t>Осуществление переданных полномочий на возмещение недополученных доходов организациям, осуществляющим реализацию сжиженного газа по социально ориентированным розничным ценам за счет средств бюджета автономного округа</t>
  </si>
  <si>
    <t>Строительство (реконструкция), капитальный ремонт и ремонт автомобильных дорог общего пользования местного значения</t>
  </si>
  <si>
    <t>Субсидия на поддержку отрасли культура</t>
  </si>
  <si>
    <t>Иные межбюджетные трансферты на реализацию мероприятий по развитию музейного дела за счет средств бюджета автономного округа</t>
  </si>
  <si>
    <t>Иные межбюджетные трансферты на реализацию мероприятий по развитию художественного образования за счет средств бюджета автономного округа</t>
  </si>
  <si>
    <t>На организацию и проведение ЕГЭ (единого государственного экзамена) за счет средств бюджета автономного округа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</si>
  <si>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 за счет средств бюджета автономного округа</t>
  </si>
  <si>
    <t>Осуществление переданных полномочий для обеспечения жилыми помещениями отдельных категорий граждан, определенных федеральным законодательством</t>
  </si>
  <si>
    <t>Инженерное обеспечение территории в районе СУ-62 г.Нефтеюганска</t>
  </si>
  <si>
    <t>Обеспечение функционирования и развития систем видеонаблюдения в сфере общественного порядка</t>
  </si>
  <si>
    <t>7.2.2</t>
  </si>
  <si>
    <t>ПЛАН  на 1 полугодие  2017 год (рублей)</t>
  </si>
  <si>
    <t>Профинансировано  на 01.05.2017  (рублей)</t>
  </si>
  <si>
    <t>Кассовый расход по 01.05.2017  (рублей)</t>
  </si>
  <si>
    <t>% исполнения  к плану 1 полугодия 2017  года</t>
  </si>
  <si>
    <t>Иные межбюджетные трансферты в рамках наказов избирателей депутатам Думы ХМАО-Югры за счет средств автономного округа</t>
  </si>
  <si>
    <t>ДМИ</t>
  </si>
  <si>
    <t>ДГиЗО</t>
  </si>
  <si>
    <t>5.1.8</t>
  </si>
  <si>
    <t>5.2.2</t>
  </si>
  <si>
    <t>7.1.1.10</t>
  </si>
  <si>
    <t>7.1.1.11</t>
  </si>
  <si>
    <t>Иные межбюджетные трансферты на развитие кадетских классов с казачьим компонентом на базе МБОУ за счет средств автономного округа</t>
  </si>
  <si>
    <t>1.1.4</t>
  </si>
  <si>
    <t>1.1.5</t>
  </si>
  <si>
    <t>Профинансировано на 01.05.2017</t>
  </si>
  <si>
    <t>Кассовый расход на 01.05.2017</t>
  </si>
  <si>
    <t>24</t>
  </si>
  <si>
    <t>25</t>
  </si>
  <si>
    <t>26</t>
  </si>
  <si>
    <t>27</t>
  </si>
  <si>
    <t>ПЛАН  на 1 полугодие 2017 год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</si>
  <si>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</si>
  <si>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</si>
  <si>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Всего по программе "Развитие физической культуры и спорта в Ханты-Мансийском автономном округе – Югре на 2016-2020 годы"</t>
  </si>
  <si>
    <t xml:space="preserve">Крытый каток в 15 микрорайоне г.Нефтеюганск </t>
  </si>
  <si>
    <t>Отчет об исполнении сетевого плана-графика на 01 мая 2017 года по реализации муниципальной программы "Развитие сферы культуры города Нефтеюганска на 2014-2020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</si>
</sst>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#,##0.00_ ;\-#,##0.00\ "/>
    <numFmt numFmtId="167" formatCode="#,##0.0"/>
  </numFmts>
  <fonts count="18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  <scheme val="minor"/>
    </font>
    <font>
      <b/>
      <sz val="18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2" fillId="0" borderId="0" applyFont="0" applyFill="0" applyBorder="0" applyAlignment="0" applyProtection="0"/>
  </cellStyleXfs>
  <cellXfs count="180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49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/>
    <xf numFmtId="165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 wrapText="1"/>
    </xf>
    <xf numFmtId="167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left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167" fontId="9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/>
    </xf>
    <xf numFmtId="167" fontId="7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7" fontId="6" fillId="0" borderId="7" xfId="0" applyNumberFormat="1" applyFont="1" applyFill="1" applyBorder="1" applyAlignment="1">
      <alignment horizontal="center" vertical="center"/>
    </xf>
    <xf numFmtId="0" fontId="10" fillId="0" borderId="1" xfId="0" applyFont="1" applyFill="1" applyBorder="1"/>
    <xf numFmtId="0" fontId="5" fillId="0" borderId="1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/>
    <xf numFmtId="0" fontId="13" fillId="0" borderId="0" xfId="0" applyFont="1" applyFill="1" applyBorder="1"/>
    <xf numFmtId="0" fontId="11" fillId="0" borderId="1" xfId="0" applyFont="1" applyFill="1" applyBorder="1"/>
    <xf numFmtId="0" fontId="11" fillId="0" borderId="0" xfId="0" applyFont="1" applyFill="1" applyBorder="1"/>
    <xf numFmtId="0" fontId="13" fillId="0" borderId="0" xfId="0" applyFont="1" applyFill="1" applyAlignment="1"/>
    <xf numFmtId="0" fontId="14" fillId="0" borderId="1" xfId="0" applyFont="1" applyFill="1" applyBorder="1" applyAlignment="1">
      <alignment horizontal="center" vertical="center"/>
    </xf>
    <xf numFmtId="165" fontId="1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top" wrapText="1"/>
    </xf>
    <xf numFmtId="166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/>
    <xf numFmtId="0" fontId="11" fillId="0" borderId="0" xfId="0" applyFont="1" applyFill="1" applyBorder="1" applyAlignment="1"/>
    <xf numFmtId="2" fontId="12" fillId="0" borderId="1" xfId="0" applyNumberFormat="1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left" vertical="center" wrapText="1"/>
    </xf>
    <xf numFmtId="2" fontId="12" fillId="0" borderId="1" xfId="0" applyNumberFormat="1" applyFont="1" applyFill="1" applyBorder="1" applyAlignment="1">
      <alignment horizontal="left" vertical="center" wrapText="1"/>
    </xf>
    <xf numFmtId="4" fontId="14" fillId="0" borderId="1" xfId="2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vertical="center" wrapText="1"/>
    </xf>
    <xf numFmtId="4" fontId="11" fillId="0" borderId="6" xfId="0" applyNumberFormat="1" applyFont="1" applyFill="1" applyBorder="1" applyAlignment="1">
      <alignment horizontal="center" vertical="center"/>
    </xf>
    <xf numFmtId="0" fontId="13" fillId="0" borderId="0" xfId="0" applyFont="1" applyFill="1"/>
    <xf numFmtId="0" fontId="11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166" fontId="13" fillId="0" borderId="1" xfId="2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2" fontId="13" fillId="0" borderId="0" xfId="0" applyNumberFormat="1" applyFont="1" applyFill="1"/>
    <xf numFmtId="165" fontId="13" fillId="0" borderId="0" xfId="0" applyNumberFormat="1" applyFont="1" applyFill="1"/>
    <xf numFmtId="49" fontId="13" fillId="0" borderId="4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wrapText="1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2" fontId="14" fillId="0" borderId="4" xfId="0" applyNumberFormat="1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67" fontId="17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/>
    <xf numFmtId="2" fontId="14" fillId="3" borderId="1" xfId="0" applyNumberFormat="1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12" fillId="3" borderId="1" xfId="0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/>
    </xf>
    <xf numFmtId="4" fontId="14" fillId="3" borderId="1" xfId="0" applyNumberFormat="1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/>
    </xf>
    <xf numFmtId="4" fontId="11" fillId="3" borderId="1" xfId="0" applyNumberFormat="1" applyFont="1" applyFill="1" applyBorder="1" applyAlignment="1">
      <alignment horizontal="center" vertical="center" wrapText="1"/>
    </xf>
    <xf numFmtId="166" fontId="11" fillId="3" borderId="1" xfId="0" applyNumberFormat="1" applyFont="1" applyFill="1" applyBorder="1" applyAlignment="1">
      <alignment horizontal="center" vertical="center"/>
    </xf>
    <xf numFmtId="4" fontId="13" fillId="3" borderId="1" xfId="0" applyNumberFormat="1" applyFont="1" applyFill="1" applyBorder="1" applyAlignment="1">
      <alignment horizontal="center" vertical="center" wrapText="1"/>
    </xf>
    <xf numFmtId="4" fontId="11" fillId="3" borderId="6" xfId="0" applyNumberFormat="1" applyFont="1" applyFill="1" applyBorder="1" applyAlignment="1">
      <alignment horizontal="center" vertical="center"/>
    </xf>
    <xf numFmtId="0" fontId="13" fillId="3" borderId="0" xfId="0" applyFont="1" applyFill="1" applyBorder="1"/>
    <xf numFmtId="0" fontId="3" fillId="3" borderId="0" xfId="0" applyFont="1" applyFill="1" applyBorder="1"/>
    <xf numFmtId="0" fontId="3" fillId="3" borderId="0" xfId="0" applyFont="1" applyFill="1"/>
    <xf numFmtId="49" fontId="13" fillId="0" borderId="4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vertical="top" wrapText="1"/>
    </xf>
    <xf numFmtId="0" fontId="0" fillId="0" borderId="5" xfId="0" applyFont="1" applyFill="1" applyBorder="1" applyAlignment="1">
      <alignment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0" fillId="0" borderId="6" xfId="0" applyFont="1" applyFill="1" applyBorder="1" applyAlignment="1"/>
    <xf numFmtId="0" fontId="14" fillId="0" borderId="4" xfId="0" applyFont="1" applyFill="1" applyBorder="1" applyAlignment="1" applyProtection="1">
      <alignment horizontal="left" vertical="center" wrapText="1"/>
      <protection locked="0"/>
    </xf>
    <xf numFmtId="0" fontId="13" fillId="0" borderId="5" xfId="0" applyFont="1" applyFill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0" fontId="14" fillId="0" borderId="5" xfId="0" applyFont="1" applyFill="1" applyBorder="1" applyAlignment="1" applyProtection="1">
      <alignment horizontal="left" vertical="center" wrapText="1"/>
      <protection locked="0"/>
    </xf>
    <xf numFmtId="49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wrapText="1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165" fontId="13" fillId="0" borderId="2" xfId="0" applyNumberFormat="1" applyFont="1" applyFill="1" applyBorder="1" applyAlignment="1">
      <alignment horizontal="center" vertical="center" wrapText="1"/>
    </xf>
    <xf numFmtId="165" fontId="13" fillId="0" borderId="3" xfId="0" applyNumberFormat="1" applyFont="1" applyFill="1" applyBorder="1" applyAlignment="1">
      <alignment horizontal="center" vertical="center" wrapText="1"/>
    </xf>
    <xf numFmtId="165" fontId="13" fillId="0" borderId="6" xfId="0" applyNumberFormat="1" applyFont="1" applyFill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3" fillId="0" borderId="1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/>
    <xf numFmtId="0" fontId="11" fillId="0" borderId="2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horizontal="left" vertical="center" wrapText="1"/>
    </xf>
    <xf numFmtId="49" fontId="11" fillId="0" borderId="3" xfId="0" applyNumberFormat="1" applyFont="1" applyFill="1" applyBorder="1" applyAlignment="1">
      <alignment horizontal="left" vertical="center" wrapText="1"/>
    </xf>
    <xf numFmtId="49" fontId="11" fillId="0" borderId="6" xfId="0" applyNumberFormat="1" applyFont="1" applyFill="1" applyBorder="1" applyAlignment="1">
      <alignment horizontal="left" vertical="center" wrapText="1"/>
    </xf>
    <xf numFmtId="2" fontId="14" fillId="0" borderId="4" xfId="0" applyNumberFormat="1" applyFont="1" applyFill="1" applyBorder="1" applyAlignment="1">
      <alignment horizontal="left" vertical="center" wrapText="1"/>
    </xf>
    <xf numFmtId="2" fontId="14" fillId="0" borderId="5" xfId="0" applyNumberFormat="1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left" vertical="center" wrapText="1"/>
    </xf>
    <xf numFmtId="49" fontId="13" fillId="0" borderId="5" xfId="0" applyNumberFormat="1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top" wrapText="1"/>
    </xf>
    <xf numFmtId="165" fontId="13" fillId="0" borderId="4" xfId="0" applyNumberFormat="1" applyFont="1" applyFill="1" applyBorder="1" applyAlignment="1">
      <alignment horizontal="center" vertical="center" wrapText="1"/>
    </xf>
    <xf numFmtId="165" fontId="13" fillId="0" borderId="5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center" vertical="center" wrapText="1"/>
    </xf>
    <xf numFmtId="2" fontId="7" fillId="0" borderId="6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>
      <alignment horizontal="left" wrapText="1"/>
    </xf>
    <xf numFmtId="2" fontId="5" fillId="0" borderId="2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06"/>
  <sheetViews>
    <sheetView tabSelected="1" view="pageBreakPreview" zoomScale="48" zoomScaleNormal="46" zoomScaleSheetLayoutView="48" workbookViewId="0">
      <pane ySplit="3" topLeftCell="A4" activePane="bottomLeft" state="frozen"/>
      <selection pane="bottomLeft" activeCell="A158" sqref="A158:G200"/>
    </sheetView>
  </sheetViews>
  <sheetFormatPr defaultRowHeight="18.75" x14ac:dyDescent="0.3"/>
  <cols>
    <col min="1" max="1" width="9.42578125" style="6" customWidth="1"/>
    <col min="2" max="2" width="54.85546875" style="2" customWidth="1"/>
    <col min="3" max="3" width="13.140625" style="2" customWidth="1"/>
    <col min="4" max="4" width="25.42578125" style="2" customWidth="1"/>
    <col min="5" max="5" width="25.28515625" style="2" customWidth="1"/>
    <col min="6" max="6" width="23.28515625" style="2" customWidth="1"/>
    <col min="7" max="7" width="25.42578125" style="2" customWidth="1"/>
    <col min="8" max="8" width="25.42578125" style="2" bestFit="1" customWidth="1"/>
    <col min="9" max="11" width="23" style="2" customWidth="1"/>
    <col min="12" max="12" width="24.5703125" style="105" customWidth="1"/>
    <col min="13" max="13" width="22.5703125" style="105" customWidth="1"/>
    <col min="14" max="14" width="22" style="105" customWidth="1"/>
    <col min="15" max="15" width="26.7109375" style="105" customWidth="1"/>
    <col min="16" max="17" width="24.42578125" style="4" customWidth="1"/>
    <col min="18" max="18" width="22" style="4" customWidth="1"/>
    <col min="19" max="19" width="23.140625" style="4" customWidth="1"/>
    <col min="20" max="20" width="13.42578125" style="5" customWidth="1"/>
    <col min="21" max="22" width="14.140625" style="5" customWidth="1"/>
    <col min="23" max="23" width="13.7109375" style="5" customWidth="1"/>
    <col min="24" max="24" width="23" style="5" customWidth="1"/>
    <col min="25" max="25" width="37.28515625" style="2" hidden="1" customWidth="1"/>
    <col min="26" max="16384" width="9.140625" style="2"/>
  </cols>
  <sheetData>
    <row r="1" spans="1:25" s="43" customFormat="1" ht="62.25" customHeight="1" x14ac:dyDescent="0.3">
      <c r="A1" s="120" t="s">
        <v>345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78"/>
    </row>
    <row r="2" spans="1:25" s="40" customFormat="1" x14ac:dyDescent="0.3">
      <c r="A2" s="122" t="s">
        <v>0</v>
      </c>
      <c r="B2" s="44" t="s">
        <v>1</v>
      </c>
      <c r="C2" s="123" t="s">
        <v>53</v>
      </c>
      <c r="D2" s="124" t="s">
        <v>277</v>
      </c>
      <c r="E2" s="124"/>
      <c r="F2" s="124"/>
      <c r="G2" s="124"/>
      <c r="H2" s="124" t="s">
        <v>320</v>
      </c>
      <c r="I2" s="124"/>
      <c r="J2" s="124"/>
      <c r="K2" s="124"/>
      <c r="L2" s="129" t="s">
        <v>321</v>
      </c>
      <c r="M2" s="129"/>
      <c r="N2" s="129"/>
      <c r="O2" s="129"/>
      <c r="P2" s="125" t="s">
        <v>322</v>
      </c>
      <c r="Q2" s="125"/>
      <c r="R2" s="125"/>
      <c r="S2" s="125"/>
      <c r="T2" s="126" t="s">
        <v>323</v>
      </c>
      <c r="U2" s="127"/>
      <c r="V2" s="127"/>
      <c r="W2" s="128"/>
      <c r="X2" s="149" t="s">
        <v>238</v>
      </c>
      <c r="Y2" s="148" t="s">
        <v>244</v>
      </c>
    </row>
    <row r="3" spans="1:25" s="40" customFormat="1" ht="56.25" x14ac:dyDescent="0.3">
      <c r="A3" s="122"/>
      <c r="B3" s="80" t="s">
        <v>2</v>
      </c>
      <c r="C3" s="123"/>
      <c r="D3" s="81" t="s">
        <v>91</v>
      </c>
      <c r="E3" s="81" t="s">
        <v>92</v>
      </c>
      <c r="F3" s="81" t="s">
        <v>167</v>
      </c>
      <c r="G3" s="81" t="s">
        <v>93</v>
      </c>
      <c r="H3" s="81" t="s">
        <v>91</v>
      </c>
      <c r="I3" s="81" t="s">
        <v>92</v>
      </c>
      <c r="J3" s="81" t="s">
        <v>167</v>
      </c>
      <c r="K3" s="81" t="s">
        <v>93</v>
      </c>
      <c r="L3" s="93" t="s">
        <v>91</v>
      </c>
      <c r="M3" s="93" t="s">
        <v>92</v>
      </c>
      <c r="N3" s="93" t="s">
        <v>167</v>
      </c>
      <c r="O3" s="93" t="s">
        <v>93</v>
      </c>
      <c r="P3" s="81" t="s">
        <v>91</v>
      </c>
      <c r="Q3" s="81" t="s">
        <v>92</v>
      </c>
      <c r="R3" s="81" t="s">
        <v>167</v>
      </c>
      <c r="S3" s="81" t="s">
        <v>93</v>
      </c>
      <c r="T3" s="45" t="s">
        <v>91</v>
      </c>
      <c r="U3" s="45" t="s">
        <v>92</v>
      </c>
      <c r="V3" s="45" t="s">
        <v>167</v>
      </c>
      <c r="W3" s="45" t="s">
        <v>93</v>
      </c>
      <c r="X3" s="150"/>
      <c r="Y3" s="148"/>
    </row>
    <row r="4" spans="1:25" s="40" customFormat="1" x14ac:dyDescent="0.3">
      <c r="A4" s="79" t="s">
        <v>9</v>
      </c>
      <c r="B4" s="79" t="s">
        <v>43</v>
      </c>
      <c r="C4" s="79" t="s">
        <v>96</v>
      </c>
      <c r="D4" s="79" t="s">
        <v>100</v>
      </c>
      <c r="E4" s="79" t="s">
        <v>126</v>
      </c>
      <c r="F4" s="79" t="s">
        <v>127</v>
      </c>
      <c r="G4" s="79" t="s">
        <v>128</v>
      </c>
      <c r="H4" s="79" t="s">
        <v>48</v>
      </c>
      <c r="I4" s="79" t="s">
        <v>109</v>
      </c>
      <c r="J4" s="79" t="s">
        <v>131</v>
      </c>
      <c r="K4" s="79" t="s">
        <v>49</v>
      </c>
      <c r="L4" s="94" t="s">
        <v>119</v>
      </c>
      <c r="M4" s="94" t="s">
        <v>123</v>
      </c>
      <c r="N4" s="94" t="s">
        <v>124</v>
      </c>
      <c r="O4" s="94" t="s">
        <v>125</v>
      </c>
      <c r="P4" s="79" t="s">
        <v>126</v>
      </c>
      <c r="Q4" s="79" t="s">
        <v>127</v>
      </c>
      <c r="R4" s="79" t="s">
        <v>128</v>
      </c>
      <c r="S4" s="79" t="s">
        <v>245</v>
      </c>
      <c r="T4" s="79" t="s">
        <v>246</v>
      </c>
      <c r="U4" s="79" t="s">
        <v>247</v>
      </c>
      <c r="V4" s="79" t="s">
        <v>248</v>
      </c>
      <c r="W4" s="79" t="s">
        <v>249</v>
      </c>
      <c r="X4" s="79" t="s">
        <v>250</v>
      </c>
      <c r="Y4" s="79" t="s">
        <v>251</v>
      </c>
    </row>
    <row r="5" spans="1:25" s="42" customFormat="1" ht="22.5" hidden="1" x14ac:dyDescent="0.3">
      <c r="A5" s="131" t="s">
        <v>94</v>
      </c>
      <c r="B5" s="131"/>
      <c r="C5" s="131"/>
      <c r="D5" s="38" t="e">
        <f>D7+D27+D39+D44+D50+D66+D131+D154+#REF!+#REF!+#REF!+#REF!+#REF!+D97+D165</f>
        <v>#REF!</v>
      </c>
      <c r="E5" s="38" t="e">
        <f>E7+E27+E39+E44+E50+E66+E131+E154+#REF!+#REF!+#REF!+#REF!+#REF!+E97+E165</f>
        <v>#REF!</v>
      </c>
      <c r="F5" s="38" t="e">
        <f>F7+F27+F39+F44+F50+F66+F131+F154+#REF!+#REF!+#REF!+#REF!+#REF!+F97+F165</f>
        <v>#REF!</v>
      </c>
      <c r="G5" s="38" t="e">
        <f>G7+G27+G39+G44+G50+G66+G131+G154+#REF!+#REF!+#REF!+#REF!+#REF!+G97+G165</f>
        <v>#REF!</v>
      </c>
      <c r="H5" s="38" t="e">
        <f>H7+H27+H39+H44+H50+H66+H131+H154+#REF!+#REF!+#REF!+#REF!+#REF!+H97+H165</f>
        <v>#REF!</v>
      </c>
      <c r="I5" s="38" t="e">
        <f>I7+I27+I39+I44+I50+I66+I131+I154+#REF!+#REF!+#REF!+#REF!+#REF!+I97+I165</f>
        <v>#REF!</v>
      </c>
      <c r="J5" s="38" t="e">
        <f>J7+J27+J39+J44+J50+J66+J131+J154+#REF!+#REF!+#REF!+#REF!+#REF!+J97+J165</f>
        <v>#REF!</v>
      </c>
      <c r="K5" s="38" t="e">
        <f>K7+K27+K39+K44+K50+K66+K131+K154+#REF!+#REF!+#REF!+#REF!+#REF!+K97+K165</f>
        <v>#REF!</v>
      </c>
      <c r="L5" s="95" t="e">
        <f>L7+L27+L39+L44+L50+L66+L131+L154+#REF!+#REF!+#REF!+#REF!+#REF!+L97+L165</f>
        <v>#REF!</v>
      </c>
      <c r="M5" s="95" t="e">
        <f>M7+M27+M39+M44+M50+M66+M131+M154+#REF!+#REF!+#REF!+#REF!+#REF!+M97+M165</f>
        <v>#REF!</v>
      </c>
      <c r="N5" s="95" t="e">
        <f>N7+N27+N39+N44+N50+N66+N131+N154+#REF!+#REF!+#REF!+#REF!+#REF!+N97+N165</f>
        <v>#REF!</v>
      </c>
      <c r="O5" s="95" t="e">
        <f>O7+O27+O39+O44+O50+O66+O131+O154+#REF!+#REF!+#REF!+#REF!+#REF!+O97+O165</f>
        <v>#REF!</v>
      </c>
      <c r="P5" s="38" t="e">
        <f>P7+P27+P39+P44+P50+P66+P131+P154+#REF!+#REF!+#REF!+#REF!+#REF!+P97+P165</f>
        <v>#REF!</v>
      </c>
      <c r="Q5" s="38" t="e">
        <f>Q7+Q27+Q39+Q44+Q50+Q66+Q131+Q154+#REF!+#REF!+#REF!+#REF!+#REF!+Q97+Q165</f>
        <v>#REF!</v>
      </c>
      <c r="R5" s="38" t="e">
        <f>R7+R27+R39+R44+R50+R66+R131+R154+#REF!+#REF!+#REF!+#REF!+#REF!+R97+R165</f>
        <v>#REF!</v>
      </c>
      <c r="S5" s="38" t="e">
        <f>S7+S27+S39+S44+S50+S66+S131+S154+#REF!+#REF!+#REF!+#REF!+#REF!+S97+S165</f>
        <v>#REF!</v>
      </c>
      <c r="T5" s="38" t="e">
        <f>P5/H5*100</f>
        <v>#REF!</v>
      </c>
      <c r="U5" s="38" t="e">
        <f t="shared" ref="U5:W5" si="0">Q5/I5*100</f>
        <v>#REF!</v>
      </c>
      <c r="V5" s="38" t="e">
        <f t="shared" si="0"/>
        <v>#REF!</v>
      </c>
      <c r="W5" s="38" t="e">
        <f t="shared" si="0"/>
        <v>#REF!</v>
      </c>
      <c r="X5" s="38" t="e">
        <f>Q5/M5*100</f>
        <v>#REF!</v>
      </c>
      <c r="Y5" s="41"/>
    </row>
    <row r="6" spans="1:25" s="40" customFormat="1" hidden="1" x14ac:dyDescent="0.3">
      <c r="A6" s="134" t="s">
        <v>10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39"/>
    </row>
    <row r="7" spans="1:25" s="42" customFormat="1" ht="48" hidden="1" customHeight="1" x14ac:dyDescent="0.3">
      <c r="A7" s="36">
        <v>1</v>
      </c>
      <c r="B7" s="151" t="s">
        <v>27</v>
      </c>
      <c r="C7" s="151"/>
      <c r="D7" s="37" t="e">
        <f>D8+D14+D19+D23+D20</f>
        <v>#REF!</v>
      </c>
      <c r="E7" s="37" t="e">
        <f>E8+E14+E19+E23+E20</f>
        <v>#REF!</v>
      </c>
      <c r="F7" s="37" t="e">
        <f>F8+F14+F19+F23+F20</f>
        <v>#REF!</v>
      </c>
      <c r="G7" s="37" t="e">
        <f>G8+G14+G19+G23+G20</f>
        <v>#REF!</v>
      </c>
      <c r="H7" s="37" t="e">
        <f>H8+H14+H19+H23+H20</f>
        <v>#REF!</v>
      </c>
      <c r="I7" s="37" t="e">
        <f>I8+I14+I19+I23+I20</f>
        <v>#REF!</v>
      </c>
      <c r="J7" s="37" t="e">
        <f>J8+J14+J19+J23+J20</f>
        <v>#REF!</v>
      </c>
      <c r="K7" s="37" t="e">
        <f>K8+K14+K19+K23+K20</f>
        <v>#REF!</v>
      </c>
      <c r="L7" s="96" t="e">
        <f>L8+L14+L19+L23+L20</f>
        <v>#REF!</v>
      </c>
      <c r="M7" s="96" t="e">
        <f>M8+M14+M19+M23+M20</f>
        <v>#REF!</v>
      </c>
      <c r="N7" s="96" t="e">
        <f>N8+N14+N19+N23+N20</f>
        <v>#REF!</v>
      </c>
      <c r="O7" s="96" t="e">
        <f>O8+O14+O19+O23+O20</f>
        <v>#REF!</v>
      </c>
      <c r="P7" s="37" t="e">
        <f>P8+P14+P19+P23+P20</f>
        <v>#REF!</v>
      </c>
      <c r="Q7" s="37" t="e">
        <f>Q8+Q14+Q19+Q23+Q20</f>
        <v>#REF!</v>
      </c>
      <c r="R7" s="37" t="e">
        <f>R8+R14+R19+R23+R20</f>
        <v>#REF!</v>
      </c>
      <c r="S7" s="37" t="e">
        <f>S8+S14+S19+S23+S20</f>
        <v>#REF!</v>
      </c>
      <c r="T7" s="38" t="e">
        <f>P7/H7*100</f>
        <v>#REF!</v>
      </c>
      <c r="U7" s="38" t="e">
        <f>Q7/I7*100</f>
        <v>#REF!</v>
      </c>
      <c r="V7" s="38"/>
      <c r="W7" s="38" t="e">
        <f t="shared" ref="V7:W19" si="1">S7/K7*100</f>
        <v>#REF!</v>
      </c>
      <c r="X7" s="38" t="e">
        <f>Q7/M7*100</f>
        <v>#REF!</v>
      </c>
      <c r="Y7" s="41"/>
    </row>
    <row r="8" spans="1:25" s="40" customFormat="1" ht="56.25" hidden="1" x14ac:dyDescent="0.3">
      <c r="A8" s="36" t="s">
        <v>16</v>
      </c>
      <c r="B8" s="77" t="s">
        <v>54</v>
      </c>
      <c r="C8" s="46"/>
      <c r="D8" s="38">
        <f t="shared" ref="D8:S8" si="2">SUM(D9:D13)</f>
        <v>30547351</v>
      </c>
      <c r="E8" s="38">
        <f t="shared" si="2"/>
        <v>19065500</v>
      </c>
      <c r="F8" s="38">
        <f t="shared" si="2"/>
        <v>0</v>
      </c>
      <c r="G8" s="38">
        <f t="shared" si="2"/>
        <v>11481851</v>
      </c>
      <c r="H8" s="38">
        <f t="shared" si="2"/>
        <v>2918517</v>
      </c>
      <c r="I8" s="38">
        <f t="shared" si="2"/>
        <v>266000</v>
      </c>
      <c r="J8" s="38">
        <f t="shared" si="2"/>
        <v>0</v>
      </c>
      <c r="K8" s="38">
        <f t="shared" si="2"/>
        <v>2652517</v>
      </c>
      <c r="L8" s="95">
        <f t="shared" si="2"/>
        <v>265800</v>
      </c>
      <c r="M8" s="95">
        <f t="shared" si="2"/>
        <v>165800</v>
      </c>
      <c r="N8" s="95">
        <f t="shared" si="2"/>
        <v>0</v>
      </c>
      <c r="O8" s="95">
        <f t="shared" si="2"/>
        <v>100000</v>
      </c>
      <c r="P8" s="38">
        <f t="shared" si="2"/>
        <v>225756.18</v>
      </c>
      <c r="Q8" s="38">
        <f t="shared" si="2"/>
        <v>125756.18</v>
      </c>
      <c r="R8" s="38">
        <f t="shared" si="2"/>
        <v>0</v>
      </c>
      <c r="S8" s="38">
        <f t="shared" si="2"/>
        <v>100000</v>
      </c>
      <c r="T8" s="38">
        <f>P8/H8*100</f>
        <v>7.7353046084706722</v>
      </c>
      <c r="U8" s="38">
        <f t="shared" ref="U8:W37" si="3">Q8/I8*100</f>
        <v>47.276759398496239</v>
      </c>
      <c r="V8" s="38"/>
      <c r="W8" s="38"/>
      <c r="X8" s="38">
        <f t="shared" ref="X8:X37" si="4">Q8/M8*100</f>
        <v>75.848118214716521</v>
      </c>
      <c r="Y8" s="39"/>
    </row>
    <row r="9" spans="1:25" s="40" customFormat="1" ht="84" hidden="1" customHeight="1" x14ac:dyDescent="0.3">
      <c r="A9" s="83" t="s">
        <v>39</v>
      </c>
      <c r="B9" s="82" t="s">
        <v>285</v>
      </c>
      <c r="C9" s="47" t="s">
        <v>4</v>
      </c>
      <c r="D9" s="48">
        <f>E9+F9+G9</f>
        <v>19394300</v>
      </c>
      <c r="E9" s="48">
        <v>18424500</v>
      </c>
      <c r="F9" s="48">
        <v>0</v>
      </c>
      <c r="G9" s="48">
        <v>969800</v>
      </c>
      <c r="H9" s="48">
        <f>I9+J9+K9</f>
        <v>0</v>
      </c>
      <c r="I9" s="48">
        <v>0</v>
      </c>
      <c r="J9" s="48">
        <v>0</v>
      </c>
      <c r="K9" s="48">
        <v>0</v>
      </c>
      <c r="L9" s="97">
        <f t="shared" ref="L9:L13" si="5">M9+N9+O9</f>
        <v>0</v>
      </c>
      <c r="M9" s="97">
        <v>0</v>
      </c>
      <c r="N9" s="97">
        <v>0</v>
      </c>
      <c r="O9" s="97">
        <f>S9</f>
        <v>0</v>
      </c>
      <c r="P9" s="48">
        <f>Q9+R9+S9</f>
        <v>0</v>
      </c>
      <c r="Q9" s="48">
        <v>0</v>
      </c>
      <c r="R9" s="48">
        <v>0</v>
      </c>
      <c r="S9" s="48">
        <v>0</v>
      </c>
      <c r="T9" s="38"/>
      <c r="U9" s="38"/>
      <c r="V9" s="38"/>
      <c r="W9" s="38"/>
      <c r="X9" s="48"/>
      <c r="Y9" s="50" t="s">
        <v>286</v>
      </c>
    </row>
    <row r="10" spans="1:25" s="40" customFormat="1" ht="75" hidden="1" x14ac:dyDescent="0.3">
      <c r="A10" s="83" t="s">
        <v>267</v>
      </c>
      <c r="B10" s="82" t="s">
        <v>308</v>
      </c>
      <c r="C10" s="47" t="s">
        <v>4</v>
      </c>
      <c r="D10" s="48">
        <f>E10+F10+G10</f>
        <v>3862000</v>
      </c>
      <c r="E10" s="48">
        <v>0</v>
      </c>
      <c r="F10" s="48">
        <v>0</v>
      </c>
      <c r="G10" s="48">
        <v>3862000</v>
      </c>
      <c r="H10" s="48">
        <f t="shared" ref="H10" si="6">I10+J10+K10</f>
        <v>0</v>
      </c>
      <c r="I10" s="48">
        <v>0</v>
      </c>
      <c r="J10" s="48">
        <v>0</v>
      </c>
      <c r="K10" s="48">
        <v>0</v>
      </c>
      <c r="L10" s="97"/>
      <c r="M10" s="97"/>
      <c r="N10" s="97"/>
      <c r="O10" s="97"/>
      <c r="P10" s="48">
        <f>Q10+R10+S10</f>
        <v>0</v>
      </c>
      <c r="Q10" s="48">
        <v>0</v>
      </c>
      <c r="R10" s="48">
        <v>0</v>
      </c>
      <c r="S10" s="48">
        <v>0</v>
      </c>
      <c r="T10" s="38" t="e">
        <f t="shared" ref="T10:T37" si="7">P10/H10*100</f>
        <v>#DIV/0!</v>
      </c>
      <c r="U10" s="38" t="e">
        <f t="shared" si="3"/>
        <v>#DIV/0!</v>
      </c>
      <c r="V10" s="38" t="e">
        <f t="shared" si="1"/>
        <v>#DIV/0!</v>
      </c>
      <c r="W10" s="38" t="e">
        <f t="shared" si="1"/>
        <v>#DIV/0!</v>
      </c>
      <c r="X10" s="48"/>
      <c r="Y10" s="50"/>
    </row>
    <row r="11" spans="1:25" s="40" customFormat="1" ht="128.25" hidden="1" customHeight="1" x14ac:dyDescent="0.3">
      <c r="A11" s="83" t="s">
        <v>40</v>
      </c>
      <c r="B11" s="82" t="s">
        <v>309</v>
      </c>
      <c r="C11" s="47" t="s">
        <v>4</v>
      </c>
      <c r="D11" s="48">
        <f t="shared" ref="D11:D13" si="8">E11+G11</f>
        <v>641000</v>
      </c>
      <c r="E11" s="48">
        <v>641000</v>
      </c>
      <c r="F11" s="48">
        <v>0</v>
      </c>
      <c r="G11" s="48">
        <v>0</v>
      </c>
      <c r="H11" s="48">
        <f>I11+J11+K11</f>
        <v>266000</v>
      </c>
      <c r="I11" s="48">
        <v>266000</v>
      </c>
      <c r="J11" s="48">
        <v>0</v>
      </c>
      <c r="K11" s="48">
        <v>0</v>
      </c>
      <c r="L11" s="97">
        <f t="shared" si="5"/>
        <v>165800</v>
      </c>
      <c r="M11" s="97">
        <v>165800</v>
      </c>
      <c r="N11" s="97">
        <v>0</v>
      </c>
      <c r="O11" s="97">
        <f t="shared" ref="O11:O18" si="9">S11</f>
        <v>0</v>
      </c>
      <c r="P11" s="48">
        <f t="shared" ref="P11:P13" si="10">Q11+S11</f>
        <v>125756.18</v>
      </c>
      <c r="Q11" s="48">
        <v>125756.18</v>
      </c>
      <c r="R11" s="48">
        <v>0</v>
      </c>
      <c r="S11" s="48">
        <v>0</v>
      </c>
      <c r="T11" s="48">
        <f t="shared" si="7"/>
        <v>47.276759398496239</v>
      </c>
      <c r="U11" s="48">
        <f t="shared" si="3"/>
        <v>47.276759398496239</v>
      </c>
      <c r="V11" s="48"/>
      <c r="W11" s="48"/>
      <c r="X11" s="48">
        <f t="shared" si="4"/>
        <v>75.848118214716521</v>
      </c>
      <c r="Y11" s="50" t="s">
        <v>303</v>
      </c>
    </row>
    <row r="12" spans="1:25" s="40" customFormat="1" ht="75" hidden="1" x14ac:dyDescent="0.3">
      <c r="A12" s="83" t="s">
        <v>332</v>
      </c>
      <c r="B12" s="82" t="s">
        <v>168</v>
      </c>
      <c r="C12" s="47" t="s">
        <v>4</v>
      </c>
      <c r="D12" s="48">
        <f t="shared" si="8"/>
        <v>5996300</v>
      </c>
      <c r="E12" s="48">
        <v>0</v>
      </c>
      <c r="F12" s="48">
        <v>0</v>
      </c>
      <c r="G12" s="48">
        <v>5996300</v>
      </c>
      <c r="H12" s="48">
        <f>I12+J12+K12</f>
        <v>1998766</v>
      </c>
      <c r="I12" s="48">
        <v>0</v>
      </c>
      <c r="J12" s="48">
        <v>0</v>
      </c>
      <c r="K12" s="48">
        <v>1998766</v>
      </c>
      <c r="L12" s="97">
        <f t="shared" si="5"/>
        <v>0</v>
      </c>
      <c r="M12" s="97">
        <v>0</v>
      </c>
      <c r="N12" s="97">
        <v>0</v>
      </c>
      <c r="O12" s="97">
        <f t="shared" si="9"/>
        <v>0</v>
      </c>
      <c r="P12" s="48">
        <f t="shared" si="10"/>
        <v>0</v>
      </c>
      <c r="Q12" s="48">
        <v>0</v>
      </c>
      <c r="R12" s="48">
        <v>0</v>
      </c>
      <c r="S12" s="48">
        <v>0</v>
      </c>
      <c r="T12" s="38">
        <f t="shared" si="7"/>
        <v>0</v>
      </c>
      <c r="U12" s="38" t="e">
        <f t="shared" si="3"/>
        <v>#DIV/0!</v>
      </c>
      <c r="V12" s="38" t="e">
        <f t="shared" si="1"/>
        <v>#DIV/0!</v>
      </c>
      <c r="W12" s="38">
        <f t="shared" si="1"/>
        <v>0</v>
      </c>
      <c r="X12" s="38" t="e">
        <f t="shared" si="4"/>
        <v>#DIV/0!</v>
      </c>
      <c r="Y12" s="39"/>
    </row>
    <row r="13" spans="1:25" s="40" customFormat="1" ht="37.5" hidden="1" x14ac:dyDescent="0.3">
      <c r="A13" s="83" t="s">
        <v>333</v>
      </c>
      <c r="B13" s="82" t="s">
        <v>237</v>
      </c>
      <c r="C13" s="47" t="s">
        <v>326</v>
      </c>
      <c r="D13" s="48">
        <f t="shared" si="8"/>
        <v>653751</v>
      </c>
      <c r="E13" s="48">
        <v>0</v>
      </c>
      <c r="F13" s="48">
        <v>0</v>
      </c>
      <c r="G13" s="48">
        <v>653751</v>
      </c>
      <c r="H13" s="48">
        <f t="shared" ref="H13" si="11">I13+J13+K13</f>
        <v>653751</v>
      </c>
      <c r="I13" s="48">
        <v>0</v>
      </c>
      <c r="J13" s="48">
        <v>0</v>
      </c>
      <c r="K13" s="48">
        <v>653751</v>
      </c>
      <c r="L13" s="97">
        <f t="shared" si="5"/>
        <v>100000</v>
      </c>
      <c r="M13" s="97">
        <v>0</v>
      </c>
      <c r="N13" s="97">
        <v>0</v>
      </c>
      <c r="O13" s="97">
        <f t="shared" si="9"/>
        <v>100000</v>
      </c>
      <c r="P13" s="48">
        <f t="shared" si="10"/>
        <v>100000</v>
      </c>
      <c r="Q13" s="48">
        <v>0</v>
      </c>
      <c r="R13" s="48">
        <v>0</v>
      </c>
      <c r="S13" s="48">
        <v>100000</v>
      </c>
      <c r="T13" s="38">
        <f t="shared" si="7"/>
        <v>15.296343714961813</v>
      </c>
      <c r="U13" s="38" t="e">
        <f t="shared" si="3"/>
        <v>#DIV/0!</v>
      </c>
      <c r="V13" s="38" t="e">
        <f t="shared" si="1"/>
        <v>#DIV/0!</v>
      </c>
      <c r="W13" s="38">
        <f t="shared" si="1"/>
        <v>15.296343714961813</v>
      </c>
      <c r="X13" s="38" t="e">
        <f t="shared" si="4"/>
        <v>#DIV/0!</v>
      </c>
      <c r="Y13" s="50"/>
    </row>
    <row r="14" spans="1:25" s="42" customFormat="1" ht="56.25" hidden="1" x14ac:dyDescent="0.3">
      <c r="A14" s="36" t="s">
        <v>17</v>
      </c>
      <c r="B14" s="77" t="s">
        <v>55</v>
      </c>
      <c r="C14" s="46"/>
      <c r="D14" s="38">
        <f>SUM(D15:D18)</f>
        <v>44310162</v>
      </c>
      <c r="E14" s="38">
        <f>SUM(E15:E18)</f>
        <v>0</v>
      </c>
      <c r="F14" s="38">
        <f>SUM(F15:F18)</f>
        <v>0</v>
      </c>
      <c r="G14" s="38">
        <f>SUM(G15:G18)</f>
        <v>44310162</v>
      </c>
      <c r="H14" s="38">
        <f t="shared" ref="H14:K14" si="12">SUM(H15:H18)</f>
        <v>13062007</v>
      </c>
      <c r="I14" s="38">
        <f t="shared" si="12"/>
        <v>0</v>
      </c>
      <c r="J14" s="38">
        <f t="shared" si="12"/>
        <v>0</v>
      </c>
      <c r="K14" s="38">
        <f t="shared" si="12"/>
        <v>13062007</v>
      </c>
      <c r="L14" s="95">
        <f t="shared" ref="L14:S14" si="13">SUM(L15:L18)</f>
        <v>3231384.07</v>
      </c>
      <c r="M14" s="95">
        <f t="shared" si="13"/>
        <v>0</v>
      </c>
      <c r="N14" s="95">
        <f t="shared" si="13"/>
        <v>0</v>
      </c>
      <c r="O14" s="95">
        <f t="shared" si="9"/>
        <v>3231384.07</v>
      </c>
      <c r="P14" s="38">
        <f t="shared" si="13"/>
        <v>3231384.07</v>
      </c>
      <c r="Q14" s="38">
        <f t="shared" si="13"/>
        <v>0</v>
      </c>
      <c r="R14" s="38">
        <f t="shared" si="13"/>
        <v>0</v>
      </c>
      <c r="S14" s="38">
        <f t="shared" si="13"/>
        <v>3231384.07</v>
      </c>
      <c r="T14" s="38">
        <f t="shared" si="7"/>
        <v>24.738802161107401</v>
      </c>
      <c r="U14" s="38" t="e">
        <f t="shared" si="3"/>
        <v>#DIV/0!</v>
      </c>
      <c r="V14" s="38" t="e">
        <f t="shared" si="1"/>
        <v>#DIV/0!</v>
      </c>
      <c r="W14" s="38">
        <f t="shared" si="1"/>
        <v>24.738802161107401</v>
      </c>
      <c r="X14" s="38" t="e">
        <f t="shared" si="4"/>
        <v>#DIV/0!</v>
      </c>
      <c r="Y14" s="41"/>
    </row>
    <row r="15" spans="1:25" s="40" customFormat="1" ht="37.5" hidden="1" x14ac:dyDescent="0.3">
      <c r="A15" s="83" t="s">
        <v>41</v>
      </c>
      <c r="B15" s="82" t="s">
        <v>166</v>
      </c>
      <c r="C15" s="47" t="s">
        <v>4</v>
      </c>
      <c r="D15" s="48">
        <f>E15+G15</f>
        <v>26866420</v>
      </c>
      <c r="E15" s="48">
        <v>0</v>
      </c>
      <c r="F15" s="48">
        <v>0</v>
      </c>
      <c r="G15" s="48">
        <v>26866420</v>
      </c>
      <c r="H15" s="48">
        <f>I15+J15+K15</f>
        <v>3568615</v>
      </c>
      <c r="I15" s="48">
        <v>0</v>
      </c>
      <c r="J15" s="48">
        <v>0</v>
      </c>
      <c r="K15" s="48">
        <v>3568615</v>
      </c>
      <c r="L15" s="97">
        <f t="shared" ref="L15:L17" si="14">M15+N15+O15</f>
        <v>451840</v>
      </c>
      <c r="M15" s="97">
        <v>0</v>
      </c>
      <c r="N15" s="97">
        <v>0</v>
      </c>
      <c r="O15" s="97">
        <f t="shared" si="9"/>
        <v>451840</v>
      </c>
      <c r="P15" s="48">
        <f>Q15+S15</f>
        <v>451840</v>
      </c>
      <c r="Q15" s="48">
        <v>0</v>
      </c>
      <c r="R15" s="48">
        <v>0</v>
      </c>
      <c r="S15" s="48">
        <v>451840</v>
      </c>
      <c r="T15" s="38">
        <f t="shared" si="7"/>
        <v>12.661494725544783</v>
      </c>
      <c r="U15" s="38" t="e">
        <f t="shared" si="3"/>
        <v>#DIV/0!</v>
      </c>
      <c r="V15" s="38" t="e">
        <f t="shared" si="1"/>
        <v>#DIV/0!</v>
      </c>
      <c r="W15" s="38">
        <f t="shared" si="1"/>
        <v>12.661494725544783</v>
      </c>
      <c r="X15" s="38" t="e">
        <f t="shared" si="4"/>
        <v>#DIV/0!</v>
      </c>
      <c r="Y15" s="50"/>
    </row>
    <row r="16" spans="1:25" s="40" customFormat="1" hidden="1" x14ac:dyDescent="0.3">
      <c r="A16" s="106" t="s">
        <v>42</v>
      </c>
      <c r="B16" s="146" t="s">
        <v>150</v>
      </c>
      <c r="C16" s="47" t="s">
        <v>4</v>
      </c>
      <c r="D16" s="48">
        <f>E16+G16</f>
        <v>11061300</v>
      </c>
      <c r="E16" s="48">
        <v>0</v>
      </c>
      <c r="F16" s="48">
        <v>0</v>
      </c>
      <c r="G16" s="48">
        <v>11061300</v>
      </c>
      <c r="H16" s="48">
        <f t="shared" ref="H16:H18" si="15">I16+J16+K16</f>
        <v>6660050</v>
      </c>
      <c r="I16" s="48">
        <v>0</v>
      </c>
      <c r="J16" s="48">
        <v>0</v>
      </c>
      <c r="K16" s="48">
        <v>6660050</v>
      </c>
      <c r="L16" s="97">
        <f t="shared" si="14"/>
        <v>2033368.5</v>
      </c>
      <c r="M16" s="97">
        <v>0</v>
      </c>
      <c r="N16" s="97">
        <v>0</v>
      </c>
      <c r="O16" s="97">
        <f t="shared" si="9"/>
        <v>2033368.5</v>
      </c>
      <c r="P16" s="48">
        <f t="shared" ref="P16:P17" si="16">Q16+S16</f>
        <v>2033368.5</v>
      </c>
      <c r="Q16" s="48">
        <v>0</v>
      </c>
      <c r="R16" s="48">
        <v>0</v>
      </c>
      <c r="S16" s="48">
        <v>2033368.5</v>
      </c>
      <c r="T16" s="38">
        <f t="shared" si="7"/>
        <v>30.53082934812802</v>
      </c>
      <c r="U16" s="38" t="e">
        <f t="shared" si="3"/>
        <v>#DIV/0!</v>
      </c>
      <c r="V16" s="38" t="e">
        <f t="shared" si="1"/>
        <v>#DIV/0!</v>
      </c>
      <c r="W16" s="38">
        <f t="shared" si="1"/>
        <v>30.53082934812802</v>
      </c>
      <c r="X16" s="38" t="e">
        <f t="shared" si="4"/>
        <v>#DIV/0!</v>
      </c>
      <c r="Y16" s="50"/>
    </row>
    <row r="17" spans="1:25" s="40" customFormat="1" hidden="1" x14ac:dyDescent="0.3">
      <c r="A17" s="107"/>
      <c r="B17" s="147"/>
      <c r="C17" s="47" t="s">
        <v>325</v>
      </c>
      <c r="D17" s="48">
        <f>E17+G17</f>
        <v>1885300</v>
      </c>
      <c r="E17" s="48">
        <v>0</v>
      </c>
      <c r="F17" s="48">
        <v>0</v>
      </c>
      <c r="G17" s="48">
        <v>1885300</v>
      </c>
      <c r="H17" s="48">
        <f t="shared" si="15"/>
        <v>785700</v>
      </c>
      <c r="I17" s="48">
        <v>0</v>
      </c>
      <c r="J17" s="48">
        <v>0</v>
      </c>
      <c r="K17" s="48">
        <v>785700</v>
      </c>
      <c r="L17" s="97">
        <f t="shared" si="14"/>
        <v>366763.01</v>
      </c>
      <c r="M17" s="97">
        <v>0</v>
      </c>
      <c r="N17" s="97">
        <v>0</v>
      </c>
      <c r="O17" s="97">
        <f t="shared" si="9"/>
        <v>366763.01</v>
      </c>
      <c r="P17" s="48">
        <f t="shared" si="16"/>
        <v>366763.01</v>
      </c>
      <c r="Q17" s="48">
        <v>0</v>
      </c>
      <c r="R17" s="48">
        <v>0</v>
      </c>
      <c r="S17" s="48">
        <v>366763.01</v>
      </c>
      <c r="T17" s="38">
        <f t="shared" si="7"/>
        <v>46.679777268677611</v>
      </c>
      <c r="U17" s="38" t="e">
        <f t="shared" si="3"/>
        <v>#DIV/0!</v>
      </c>
      <c r="V17" s="38" t="e">
        <f t="shared" si="1"/>
        <v>#DIV/0!</v>
      </c>
      <c r="W17" s="38">
        <f t="shared" si="1"/>
        <v>46.679777268677611</v>
      </c>
      <c r="X17" s="38" t="e">
        <f t="shared" si="4"/>
        <v>#DIV/0!</v>
      </c>
      <c r="Y17" s="50"/>
    </row>
    <row r="18" spans="1:25" s="40" customFormat="1" hidden="1" x14ac:dyDescent="0.3">
      <c r="A18" s="74" t="s">
        <v>169</v>
      </c>
      <c r="B18" s="85" t="s">
        <v>170</v>
      </c>
      <c r="C18" s="47" t="s">
        <v>4</v>
      </c>
      <c r="D18" s="48">
        <f>E18+G18</f>
        <v>4497142</v>
      </c>
      <c r="E18" s="48">
        <v>0</v>
      </c>
      <c r="F18" s="48">
        <v>0</v>
      </c>
      <c r="G18" s="48">
        <v>4497142</v>
      </c>
      <c r="H18" s="48">
        <f t="shared" si="15"/>
        <v>2047642</v>
      </c>
      <c r="I18" s="48">
        <v>0</v>
      </c>
      <c r="J18" s="48">
        <v>0</v>
      </c>
      <c r="K18" s="48">
        <v>2047642</v>
      </c>
      <c r="L18" s="97">
        <f>M18+N18+O18</f>
        <v>379412.56</v>
      </c>
      <c r="M18" s="97">
        <v>0</v>
      </c>
      <c r="N18" s="97">
        <v>0</v>
      </c>
      <c r="O18" s="97">
        <f t="shared" si="9"/>
        <v>379412.56</v>
      </c>
      <c r="P18" s="48">
        <f t="shared" ref="P18" si="17">Q18+S18</f>
        <v>379412.56</v>
      </c>
      <c r="Q18" s="48">
        <v>0</v>
      </c>
      <c r="R18" s="48">
        <v>0</v>
      </c>
      <c r="S18" s="48">
        <v>379412.56</v>
      </c>
      <c r="T18" s="38">
        <f t="shared" si="7"/>
        <v>18.529242904765578</v>
      </c>
      <c r="U18" s="38" t="e">
        <f t="shared" si="3"/>
        <v>#DIV/0!</v>
      </c>
      <c r="V18" s="38" t="e">
        <f t="shared" si="1"/>
        <v>#DIV/0!</v>
      </c>
      <c r="W18" s="38">
        <f t="shared" si="1"/>
        <v>18.529242904765578</v>
      </c>
      <c r="X18" s="38" t="e">
        <f t="shared" si="4"/>
        <v>#DIV/0!</v>
      </c>
      <c r="Y18" s="50"/>
    </row>
    <row r="19" spans="1:25" s="42" customFormat="1" ht="56.25" hidden="1" x14ac:dyDescent="0.3">
      <c r="A19" s="36" t="s">
        <v>18</v>
      </c>
      <c r="B19" s="77" t="s">
        <v>57</v>
      </c>
      <c r="C19" s="46"/>
      <c r="D19" s="38" t="e">
        <f>SUM(#REF!)</f>
        <v>#REF!</v>
      </c>
      <c r="E19" s="38" t="e">
        <f>SUM(#REF!)</f>
        <v>#REF!</v>
      </c>
      <c r="F19" s="38" t="e">
        <f>SUM(#REF!)</f>
        <v>#REF!</v>
      </c>
      <c r="G19" s="38" t="e">
        <f>SUM(#REF!)</f>
        <v>#REF!</v>
      </c>
      <c r="H19" s="38" t="e">
        <f>SUM(#REF!)</f>
        <v>#REF!</v>
      </c>
      <c r="I19" s="38" t="e">
        <f>SUM(#REF!)</f>
        <v>#REF!</v>
      </c>
      <c r="J19" s="38" t="e">
        <f>SUM(#REF!)</f>
        <v>#REF!</v>
      </c>
      <c r="K19" s="38" t="e">
        <f>SUM(#REF!)</f>
        <v>#REF!</v>
      </c>
      <c r="L19" s="95" t="e">
        <f>SUM(#REF!)</f>
        <v>#REF!</v>
      </c>
      <c r="M19" s="95" t="e">
        <f>SUM(#REF!)</f>
        <v>#REF!</v>
      </c>
      <c r="N19" s="95" t="e">
        <f>SUM(#REF!)</f>
        <v>#REF!</v>
      </c>
      <c r="O19" s="95" t="e">
        <f>SUM(#REF!)</f>
        <v>#REF!</v>
      </c>
      <c r="P19" s="38" t="e">
        <f>SUM(#REF!)</f>
        <v>#REF!</v>
      </c>
      <c r="Q19" s="38" t="e">
        <f>SUM(#REF!)</f>
        <v>#REF!</v>
      </c>
      <c r="R19" s="38" t="e">
        <f>SUM(#REF!)</f>
        <v>#REF!</v>
      </c>
      <c r="S19" s="38" t="e">
        <f>SUM(#REF!)</f>
        <v>#REF!</v>
      </c>
      <c r="T19" s="38" t="e">
        <f t="shared" si="7"/>
        <v>#REF!</v>
      </c>
      <c r="U19" s="38" t="e">
        <f t="shared" si="3"/>
        <v>#REF!</v>
      </c>
      <c r="V19" s="38" t="e">
        <f t="shared" si="1"/>
        <v>#REF!</v>
      </c>
      <c r="W19" s="38" t="e">
        <f t="shared" si="1"/>
        <v>#REF!</v>
      </c>
      <c r="X19" s="38" t="e">
        <f t="shared" si="4"/>
        <v>#REF!</v>
      </c>
      <c r="Y19" s="41"/>
    </row>
    <row r="20" spans="1:25" s="40" customFormat="1" ht="37.5" hidden="1" x14ac:dyDescent="0.3">
      <c r="A20" s="36" t="s">
        <v>19</v>
      </c>
      <c r="B20" s="77" t="s">
        <v>56</v>
      </c>
      <c r="C20" s="46"/>
      <c r="D20" s="37">
        <f t="shared" ref="D20:S20" si="18">SUM(D21:D22)</f>
        <v>235160839</v>
      </c>
      <c r="E20" s="37">
        <f t="shared" si="18"/>
        <v>0</v>
      </c>
      <c r="F20" s="37">
        <f t="shared" si="18"/>
        <v>0</v>
      </c>
      <c r="G20" s="37">
        <f t="shared" si="18"/>
        <v>235160839</v>
      </c>
      <c r="H20" s="37">
        <f t="shared" si="18"/>
        <v>90256584</v>
      </c>
      <c r="I20" s="37">
        <f t="shared" si="18"/>
        <v>0</v>
      </c>
      <c r="J20" s="37">
        <f t="shared" si="18"/>
        <v>0</v>
      </c>
      <c r="K20" s="37">
        <f t="shared" si="18"/>
        <v>90256584</v>
      </c>
      <c r="L20" s="96">
        <f t="shared" si="18"/>
        <v>59579197.959999993</v>
      </c>
      <c r="M20" s="96">
        <f t="shared" si="18"/>
        <v>0</v>
      </c>
      <c r="N20" s="96">
        <f t="shared" si="18"/>
        <v>0</v>
      </c>
      <c r="O20" s="96">
        <f t="shared" si="18"/>
        <v>59579197.959999993</v>
      </c>
      <c r="P20" s="37">
        <f t="shared" si="18"/>
        <v>59579197.959999993</v>
      </c>
      <c r="Q20" s="37">
        <f t="shared" si="18"/>
        <v>0</v>
      </c>
      <c r="R20" s="37">
        <f t="shared" si="18"/>
        <v>0</v>
      </c>
      <c r="S20" s="37">
        <f t="shared" si="18"/>
        <v>59579197.959999993</v>
      </c>
      <c r="T20" s="38">
        <f t="shared" si="7"/>
        <v>66.010916123304639</v>
      </c>
      <c r="U20" s="38" t="e">
        <f t="shared" si="3"/>
        <v>#DIV/0!</v>
      </c>
      <c r="V20" s="38" t="e">
        <f t="shared" si="3"/>
        <v>#DIV/0!</v>
      </c>
      <c r="W20" s="38">
        <f t="shared" si="3"/>
        <v>66.010916123304639</v>
      </c>
      <c r="X20" s="38" t="e">
        <f t="shared" si="4"/>
        <v>#DIV/0!</v>
      </c>
      <c r="Y20" s="39"/>
    </row>
    <row r="21" spans="1:25" s="40" customFormat="1" ht="37.5" hidden="1" x14ac:dyDescent="0.3">
      <c r="A21" s="83" t="s">
        <v>58</v>
      </c>
      <c r="B21" s="82" t="s">
        <v>260</v>
      </c>
      <c r="C21" s="47" t="s">
        <v>4</v>
      </c>
      <c r="D21" s="48">
        <f>SUM(E21:G21)</f>
        <v>118044890</v>
      </c>
      <c r="E21" s="49">
        <v>0</v>
      </c>
      <c r="F21" s="49">
        <v>0</v>
      </c>
      <c r="G21" s="49">
        <v>118044890</v>
      </c>
      <c r="H21" s="49">
        <f>I21+J21+K21</f>
        <v>70277570</v>
      </c>
      <c r="I21" s="49">
        <v>0</v>
      </c>
      <c r="J21" s="49">
        <v>0</v>
      </c>
      <c r="K21" s="49">
        <v>70277570</v>
      </c>
      <c r="L21" s="97">
        <f t="shared" ref="L21:L22" si="19">M21+N21+O21</f>
        <v>50664790.439999998</v>
      </c>
      <c r="M21" s="98">
        <v>0</v>
      </c>
      <c r="N21" s="98">
        <v>0</v>
      </c>
      <c r="O21" s="98">
        <f>S21</f>
        <v>50664790.439999998</v>
      </c>
      <c r="P21" s="48">
        <f>SUM(Q21:S21)</f>
        <v>50664790.439999998</v>
      </c>
      <c r="Q21" s="49">
        <v>0</v>
      </c>
      <c r="R21" s="49">
        <v>0</v>
      </c>
      <c r="S21" s="49">
        <v>50664790.439999998</v>
      </c>
      <c r="T21" s="38">
        <f t="shared" si="7"/>
        <v>72.092405073197611</v>
      </c>
      <c r="U21" s="38" t="e">
        <f t="shared" si="3"/>
        <v>#DIV/0!</v>
      </c>
      <c r="V21" s="38" t="e">
        <f t="shared" si="3"/>
        <v>#DIV/0!</v>
      </c>
      <c r="W21" s="38">
        <f t="shared" si="3"/>
        <v>72.092405073197611</v>
      </c>
      <c r="X21" s="38" t="e">
        <f t="shared" si="4"/>
        <v>#DIV/0!</v>
      </c>
      <c r="Y21" s="39"/>
    </row>
    <row r="22" spans="1:25" s="40" customFormat="1" ht="26.25" hidden="1" customHeight="1" x14ac:dyDescent="0.3">
      <c r="A22" s="83" t="s">
        <v>59</v>
      </c>
      <c r="B22" s="82" t="s">
        <v>261</v>
      </c>
      <c r="C22" s="47" t="s">
        <v>4</v>
      </c>
      <c r="D22" s="48">
        <f>SUM(E22:G22)</f>
        <v>117115949</v>
      </c>
      <c r="E22" s="48">
        <v>0</v>
      </c>
      <c r="F22" s="48">
        <v>0</v>
      </c>
      <c r="G22" s="48">
        <v>117115949</v>
      </c>
      <c r="H22" s="49">
        <f>I22+J22+K22</f>
        <v>19979014</v>
      </c>
      <c r="I22" s="48">
        <v>0</v>
      </c>
      <c r="J22" s="48">
        <v>0</v>
      </c>
      <c r="K22" s="48">
        <v>19979014</v>
      </c>
      <c r="L22" s="97">
        <f t="shared" si="19"/>
        <v>8914407.5199999996</v>
      </c>
      <c r="M22" s="97"/>
      <c r="N22" s="97">
        <v>0</v>
      </c>
      <c r="O22" s="97">
        <f t="shared" ref="O22:O36" si="20">S22</f>
        <v>8914407.5199999996</v>
      </c>
      <c r="P22" s="48">
        <f>SUM(Q22:S22)</f>
        <v>8914407.5199999996</v>
      </c>
      <c r="Q22" s="48">
        <v>0</v>
      </c>
      <c r="R22" s="48">
        <v>0</v>
      </c>
      <c r="S22" s="48">
        <v>8914407.5199999996</v>
      </c>
      <c r="T22" s="38">
        <f t="shared" si="7"/>
        <v>44.618856165774744</v>
      </c>
      <c r="U22" s="38" t="e">
        <f t="shared" si="3"/>
        <v>#DIV/0!</v>
      </c>
      <c r="V22" s="38" t="e">
        <f t="shared" si="3"/>
        <v>#DIV/0!</v>
      </c>
      <c r="W22" s="38">
        <f t="shared" si="3"/>
        <v>44.618856165774744</v>
      </c>
      <c r="X22" s="38" t="e">
        <f t="shared" si="4"/>
        <v>#DIV/0!</v>
      </c>
      <c r="Y22" s="50"/>
    </row>
    <row r="23" spans="1:25" s="40" customFormat="1" ht="37.5" hidden="1" x14ac:dyDescent="0.3">
      <c r="A23" s="36" t="s">
        <v>20</v>
      </c>
      <c r="B23" s="77" t="s">
        <v>60</v>
      </c>
      <c r="C23" s="46"/>
      <c r="D23" s="38">
        <f>SUM(D24:D26)</f>
        <v>202728960</v>
      </c>
      <c r="E23" s="38">
        <f>SUM(E24:E26)</f>
        <v>0</v>
      </c>
      <c r="F23" s="38">
        <f>SUM(F24:F26)</f>
        <v>0</v>
      </c>
      <c r="G23" s="38">
        <f>SUM(G24:G26)</f>
        <v>202728960</v>
      </c>
      <c r="H23" s="38">
        <f t="shared" ref="H23:K23" si="21">SUM(H24:H26)</f>
        <v>107893987</v>
      </c>
      <c r="I23" s="38">
        <f t="shared" si="21"/>
        <v>0</v>
      </c>
      <c r="J23" s="38">
        <f t="shared" si="21"/>
        <v>0</v>
      </c>
      <c r="K23" s="38">
        <f t="shared" si="21"/>
        <v>107893987</v>
      </c>
      <c r="L23" s="95">
        <f t="shared" ref="L23:S23" si="22">SUM(L24:L26)</f>
        <v>67615135.070000008</v>
      </c>
      <c r="M23" s="95">
        <f t="shared" si="22"/>
        <v>0</v>
      </c>
      <c r="N23" s="95">
        <f t="shared" si="22"/>
        <v>0</v>
      </c>
      <c r="O23" s="95">
        <f t="shared" si="22"/>
        <v>67615135.070000008</v>
      </c>
      <c r="P23" s="38">
        <f t="shared" si="22"/>
        <v>67615135.070000008</v>
      </c>
      <c r="Q23" s="38">
        <f t="shared" si="22"/>
        <v>0</v>
      </c>
      <c r="R23" s="38">
        <f t="shared" si="22"/>
        <v>0</v>
      </c>
      <c r="S23" s="38">
        <f t="shared" si="22"/>
        <v>67615135.070000008</v>
      </c>
      <c r="T23" s="38">
        <f t="shared" si="7"/>
        <v>62.668121690599875</v>
      </c>
      <c r="U23" s="38" t="e">
        <f t="shared" si="3"/>
        <v>#DIV/0!</v>
      </c>
      <c r="V23" s="38" t="e">
        <f t="shared" si="3"/>
        <v>#DIV/0!</v>
      </c>
      <c r="W23" s="38">
        <f t="shared" si="3"/>
        <v>62.668121690599875</v>
      </c>
      <c r="X23" s="38" t="e">
        <f t="shared" si="4"/>
        <v>#DIV/0!</v>
      </c>
      <c r="Y23" s="39"/>
    </row>
    <row r="24" spans="1:25" s="40" customFormat="1" ht="56.25" hidden="1" x14ac:dyDescent="0.3">
      <c r="A24" s="83" t="s">
        <v>61</v>
      </c>
      <c r="B24" s="82" t="s">
        <v>63</v>
      </c>
      <c r="C24" s="47" t="s">
        <v>4</v>
      </c>
      <c r="D24" s="48">
        <f t="shared" ref="D24:D26" si="23">E24+G24</f>
        <v>138190120</v>
      </c>
      <c r="E24" s="48">
        <v>0</v>
      </c>
      <c r="F24" s="48">
        <v>0</v>
      </c>
      <c r="G24" s="48">
        <v>138190120</v>
      </c>
      <c r="H24" s="48">
        <f>I24+J24+K24</f>
        <v>70271584</v>
      </c>
      <c r="I24" s="48">
        <v>0</v>
      </c>
      <c r="J24" s="48">
        <v>0</v>
      </c>
      <c r="K24" s="48">
        <v>70271584</v>
      </c>
      <c r="L24" s="97">
        <f t="shared" ref="L24:L25" si="24">M24+N24+O24</f>
        <v>42166844.450000003</v>
      </c>
      <c r="M24" s="97">
        <v>0</v>
      </c>
      <c r="N24" s="97">
        <v>0</v>
      </c>
      <c r="O24" s="97">
        <f t="shared" si="20"/>
        <v>42166844.450000003</v>
      </c>
      <c r="P24" s="48">
        <f>Q24+S24</f>
        <v>42166844.450000003</v>
      </c>
      <c r="Q24" s="48">
        <v>0</v>
      </c>
      <c r="R24" s="48">
        <v>0</v>
      </c>
      <c r="S24" s="48">
        <v>42166844.450000003</v>
      </c>
      <c r="T24" s="38">
        <f t="shared" si="7"/>
        <v>60.005541429093171</v>
      </c>
      <c r="U24" s="38" t="e">
        <f t="shared" si="3"/>
        <v>#DIV/0!</v>
      </c>
      <c r="V24" s="38" t="e">
        <f t="shared" si="3"/>
        <v>#DIV/0!</v>
      </c>
      <c r="W24" s="38">
        <f t="shared" si="3"/>
        <v>60.005541429093171</v>
      </c>
      <c r="X24" s="38" t="e">
        <f t="shared" si="4"/>
        <v>#DIV/0!</v>
      </c>
      <c r="Y24" s="39"/>
    </row>
    <row r="25" spans="1:25" s="40" customFormat="1" ht="37.5" hidden="1" x14ac:dyDescent="0.3">
      <c r="A25" s="83" t="s">
        <v>62</v>
      </c>
      <c r="B25" s="82" t="s">
        <v>218</v>
      </c>
      <c r="C25" s="47" t="s">
        <v>4</v>
      </c>
      <c r="D25" s="48">
        <f t="shared" si="23"/>
        <v>7351840</v>
      </c>
      <c r="E25" s="48">
        <v>0</v>
      </c>
      <c r="F25" s="48">
        <v>0</v>
      </c>
      <c r="G25" s="48">
        <v>7351840</v>
      </c>
      <c r="H25" s="48">
        <f t="shared" ref="H25:H26" si="25">I25+J25+K25</f>
        <v>5339190</v>
      </c>
      <c r="I25" s="48">
        <v>0</v>
      </c>
      <c r="J25" s="48">
        <v>0</v>
      </c>
      <c r="K25" s="48">
        <v>5339190</v>
      </c>
      <c r="L25" s="97">
        <f t="shared" si="24"/>
        <v>25242443.620000001</v>
      </c>
      <c r="M25" s="97">
        <v>0</v>
      </c>
      <c r="N25" s="97">
        <v>0</v>
      </c>
      <c r="O25" s="97">
        <f t="shared" si="20"/>
        <v>25242443.620000001</v>
      </c>
      <c r="P25" s="48">
        <f>Q25+S25</f>
        <v>25242443.620000001</v>
      </c>
      <c r="Q25" s="48">
        <v>0</v>
      </c>
      <c r="R25" s="48">
        <v>0</v>
      </c>
      <c r="S25" s="48">
        <v>25242443.620000001</v>
      </c>
      <c r="T25" s="38">
        <f t="shared" si="7"/>
        <v>472.77665001620096</v>
      </c>
      <c r="U25" s="38" t="e">
        <f t="shared" si="3"/>
        <v>#DIV/0!</v>
      </c>
      <c r="V25" s="38" t="e">
        <f t="shared" si="3"/>
        <v>#DIV/0!</v>
      </c>
      <c r="W25" s="38">
        <f t="shared" si="3"/>
        <v>472.77665001620096</v>
      </c>
      <c r="X25" s="38" t="e">
        <f t="shared" si="4"/>
        <v>#DIV/0!</v>
      </c>
      <c r="Y25" s="39"/>
    </row>
    <row r="26" spans="1:25" s="40" customFormat="1" ht="37.5" hidden="1" x14ac:dyDescent="0.3">
      <c r="A26" s="83" t="s">
        <v>62</v>
      </c>
      <c r="B26" s="82" t="s">
        <v>64</v>
      </c>
      <c r="C26" s="47" t="s">
        <v>4</v>
      </c>
      <c r="D26" s="48">
        <f t="shared" si="23"/>
        <v>57187000</v>
      </c>
      <c r="E26" s="48">
        <v>0</v>
      </c>
      <c r="F26" s="48">
        <v>0</v>
      </c>
      <c r="G26" s="48">
        <v>57187000</v>
      </c>
      <c r="H26" s="48">
        <f t="shared" si="25"/>
        <v>32283213</v>
      </c>
      <c r="I26" s="48">
        <v>0</v>
      </c>
      <c r="J26" s="48">
        <v>0</v>
      </c>
      <c r="K26" s="48">
        <v>32283213</v>
      </c>
      <c r="L26" s="97">
        <f>M26+N26+O26</f>
        <v>205847</v>
      </c>
      <c r="M26" s="97">
        <v>0</v>
      </c>
      <c r="N26" s="97">
        <v>0</v>
      </c>
      <c r="O26" s="97">
        <f t="shared" si="20"/>
        <v>205847</v>
      </c>
      <c r="P26" s="48">
        <f t="shared" ref="P26" si="26">Q26+S26</f>
        <v>205847</v>
      </c>
      <c r="Q26" s="48">
        <v>0</v>
      </c>
      <c r="R26" s="48">
        <v>0</v>
      </c>
      <c r="S26" s="48">
        <v>205847</v>
      </c>
      <c r="T26" s="38">
        <f t="shared" si="7"/>
        <v>0.63762860282834921</v>
      </c>
      <c r="U26" s="38" t="e">
        <f t="shared" si="3"/>
        <v>#DIV/0!</v>
      </c>
      <c r="V26" s="38" t="e">
        <f t="shared" si="3"/>
        <v>#DIV/0!</v>
      </c>
      <c r="W26" s="38">
        <f t="shared" si="3"/>
        <v>0.63762860282834921</v>
      </c>
      <c r="X26" s="38" t="e">
        <f t="shared" si="4"/>
        <v>#DIV/0!</v>
      </c>
      <c r="Y26" s="39"/>
    </row>
    <row r="27" spans="1:25" s="40" customFormat="1" ht="67.5" hidden="1" customHeight="1" x14ac:dyDescent="0.3">
      <c r="A27" s="36" t="s">
        <v>43</v>
      </c>
      <c r="B27" s="117" t="s">
        <v>34</v>
      </c>
      <c r="C27" s="117"/>
      <c r="D27" s="35">
        <f>D28+D30</f>
        <v>547682607</v>
      </c>
      <c r="E27" s="35">
        <f>E28+E30</f>
        <v>98971400</v>
      </c>
      <c r="F27" s="35">
        <f>F28+F30</f>
        <v>0</v>
      </c>
      <c r="G27" s="35">
        <f>G28+G30</f>
        <v>448711207</v>
      </c>
      <c r="H27" s="35">
        <f t="shared" ref="H27:K27" si="27">H28+H30</f>
        <v>225857684</v>
      </c>
      <c r="I27" s="35">
        <f t="shared" si="27"/>
        <v>0</v>
      </c>
      <c r="J27" s="35">
        <f t="shared" si="27"/>
        <v>0</v>
      </c>
      <c r="K27" s="35">
        <f t="shared" si="27"/>
        <v>225857684</v>
      </c>
      <c r="L27" s="99">
        <f>L28+L30</f>
        <v>114292010.05000001</v>
      </c>
      <c r="M27" s="99">
        <f t="shared" ref="M27:N27" si="28">M28+M30</f>
        <v>0</v>
      </c>
      <c r="N27" s="99">
        <f t="shared" si="28"/>
        <v>0</v>
      </c>
      <c r="O27" s="95">
        <f t="shared" si="20"/>
        <v>114292010.05000001</v>
      </c>
      <c r="P27" s="35">
        <f t="shared" ref="P27:S27" si="29">P28+P30</f>
        <v>114292010.05000001</v>
      </c>
      <c r="Q27" s="35">
        <f t="shared" si="29"/>
        <v>0</v>
      </c>
      <c r="R27" s="35">
        <f t="shared" si="29"/>
        <v>0</v>
      </c>
      <c r="S27" s="35">
        <f t="shared" si="29"/>
        <v>114292010.05000001</v>
      </c>
      <c r="T27" s="38">
        <f t="shared" si="7"/>
        <v>50.603551770237765</v>
      </c>
      <c r="U27" s="38"/>
      <c r="V27" s="38"/>
      <c r="W27" s="38">
        <f t="shared" si="3"/>
        <v>50.603551770237765</v>
      </c>
      <c r="X27" s="38"/>
      <c r="Y27" s="50" t="s">
        <v>286</v>
      </c>
    </row>
    <row r="28" spans="1:25" s="42" customFormat="1" ht="25.5" hidden="1" customHeight="1" x14ac:dyDescent="0.3">
      <c r="A28" s="36" t="s">
        <v>21</v>
      </c>
      <c r="B28" s="77" t="s">
        <v>65</v>
      </c>
      <c r="C28" s="46"/>
      <c r="D28" s="38">
        <f>D29</f>
        <v>189764420</v>
      </c>
      <c r="E28" s="38">
        <f>E29</f>
        <v>0</v>
      </c>
      <c r="F28" s="38">
        <f>F29</f>
        <v>0</v>
      </c>
      <c r="G28" s="38">
        <f>G29</f>
        <v>189764420</v>
      </c>
      <c r="H28" s="38">
        <f t="shared" ref="H28:K28" si="30">H29</f>
        <v>89918265</v>
      </c>
      <c r="I28" s="38">
        <f t="shared" si="30"/>
        <v>0</v>
      </c>
      <c r="J28" s="38">
        <f t="shared" si="30"/>
        <v>0</v>
      </c>
      <c r="K28" s="38">
        <f t="shared" si="30"/>
        <v>89918265</v>
      </c>
      <c r="L28" s="95">
        <f t="shared" ref="L28:N28" si="31">L29</f>
        <v>56373816.5</v>
      </c>
      <c r="M28" s="95">
        <f t="shared" si="31"/>
        <v>0</v>
      </c>
      <c r="N28" s="95">
        <f t="shared" si="31"/>
        <v>0</v>
      </c>
      <c r="O28" s="95">
        <f t="shared" si="20"/>
        <v>56373816.5</v>
      </c>
      <c r="P28" s="38">
        <f t="shared" ref="P28:S28" si="32">P29</f>
        <v>56373816.5</v>
      </c>
      <c r="Q28" s="38">
        <f t="shared" si="32"/>
        <v>0</v>
      </c>
      <c r="R28" s="38">
        <f t="shared" si="32"/>
        <v>0</v>
      </c>
      <c r="S28" s="38">
        <f t="shared" si="32"/>
        <v>56373816.5</v>
      </c>
      <c r="T28" s="38">
        <f t="shared" si="7"/>
        <v>62.694510953920215</v>
      </c>
      <c r="U28" s="38" t="e">
        <f t="shared" si="3"/>
        <v>#DIV/0!</v>
      </c>
      <c r="V28" s="38" t="e">
        <f t="shared" si="3"/>
        <v>#DIV/0!</v>
      </c>
      <c r="W28" s="38">
        <f t="shared" si="3"/>
        <v>62.694510953920215</v>
      </c>
      <c r="X28" s="38" t="e">
        <f t="shared" si="4"/>
        <v>#DIV/0!</v>
      </c>
      <c r="Y28" s="50" t="s">
        <v>286</v>
      </c>
    </row>
    <row r="29" spans="1:25" s="40" customFormat="1" ht="37.5" hidden="1" x14ac:dyDescent="0.3">
      <c r="A29" s="83" t="s">
        <v>44</v>
      </c>
      <c r="B29" s="82" t="s">
        <v>66</v>
      </c>
      <c r="C29" s="47" t="s">
        <v>4</v>
      </c>
      <c r="D29" s="48">
        <f>E29+G29</f>
        <v>189764420</v>
      </c>
      <c r="E29" s="48">
        <v>0</v>
      </c>
      <c r="F29" s="48">
        <v>0</v>
      </c>
      <c r="G29" s="48">
        <v>189764420</v>
      </c>
      <c r="H29" s="48">
        <f>I29+J29+K29</f>
        <v>89918265</v>
      </c>
      <c r="I29" s="48">
        <v>0</v>
      </c>
      <c r="J29" s="48">
        <v>0</v>
      </c>
      <c r="K29" s="48">
        <v>89918265</v>
      </c>
      <c r="L29" s="97">
        <f t="shared" ref="L29:L36" si="33">M29+N29+O29</f>
        <v>56373816.5</v>
      </c>
      <c r="M29" s="97">
        <v>0</v>
      </c>
      <c r="N29" s="97">
        <v>0</v>
      </c>
      <c r="O29" s="97">
        <f t="shared" si="20"/>
        <v>56373816.5</v>
      </c>
      <c r="P29" s="48">
        <f>Q29+S29</f>
        <v>56373816.5</v>
      </c>
      <c r="Q29" s="48">
        <v>0</v>
      </c>
      <c r="R29" s="48">
        <v>0</v>
      </c>
      <c r="S29" s="48">
        <v>56373816.5</v>
      </c>
      <c r="T29" s="38">
        <f t="shared" si="7"/>
        <v>62.694510953920215</v>
      </c>
      <c r="U29" s="38" t="e">
        <f t="shared" si="3"/>
        <v>#DIV/0!</v>
      </c>
      <c r="V29" s="38" t="e">
        <f t="shared" si="3"/>
        <v>#DIV/0!</v>
      </c>
      <c r="W29" s="38">
        <f t="shared" si="3"/>
        <v>62.694510953920215</v>
      </c>
      <c r="X29" s="38" t="e">
        <f t="shared" si="4"/>
        <v>#DIV/0!</v>
      </c>
      <c r="Y29" s="50" t="s">
        <v>286</v>
      </c>
    </row>
    <row r="30" spans="1:25" s="42" customFormat="1" hidden="1" x14ac:dyDescent="0.3">
      <c r="A30" s="36" t="s">
        <v>22</v>
      </c>
      <c r="B30" s="77" t="s">
        <v>67</v>
      </c>
      <c r="C30" s="46"/>
      <c r="D30" s="38">
        <f>SUM(D31:D36)</f>
        <v>357918187</v>
      </c>
      <c r="E30" s="38">
        <f t="shared" ref="E30:S30" si="34">SUM(E31:E36)</f>
        <v>98971400</v>
      </c>
      <c r="F30" s="38">
        <f t="shared" si="34"/>
        <v>0</v>
      </c>
      <c r="G30" s="38">
        <f t="shared" si="34"/>
        <v>258946787</v>
      </c>
      <c r="H30" s="38">
        <f t="shared" si="34"/>
        <v>135939419</v>
      </c>
      <c r="I30" s="38">
        <f t="shared" si="34"/>
        <v>0</v>
      </c>
      <c r="J30" s="38">
        <f t="shared" si="34"/>
        <v>0</v>
      </c>
      <c r="K30" s="38">
        <f t="shared" si="34"/>
        <v>135939419</v>
      </c>
      <c r="L30" s="95">
        <f t="shared" si="34"/>
        <v>57918193.550000004</v>
      </c>
      <c r="M30" s="95">
        <f t="shared" si="34"/>
        <v>0</v>
      </c>
      <c r="N30" s="95">
        <f t="shared" si="34"/>
        <v>0</v>
      </c>
      <c r="O30" s="95">
        <f t="shared" si="34"/>
        <v>57918193.550000004</v>
      </c>
      <c r="P30" s="38">
        <f t="shared" si="34"/>
        <v>57918193.550000004</v>
      </c>
      <c r="Q30" s="38">
        <f t="shared" si="34"/>
        <v>0</v>
      </c>
      <c r="R30" s="38">
        <f t="shared" si="34"/>
        <v>0</v>
      </c>
      <c r="S30" s="38">
        <f t="shared" si="34"/>
        <v>57918193.550000004</v>
      </c>
      <c r="T30" s="38">
        <f t="shared" si="7"/>
        <v>42.605885751210984</v>
      </c>
      <c r="U30" s="38"/>
      <c r="V30" s="38"/>
      <c r="W30" s="38">
        <f t="shared" si="3"/>
        <v>42.605885751210984</v>
      </c>
      <c r="X30" s="38"/>
      <c r="Y30" s="50" t="s">
        <v>286</v>
      </c>
    </row>
    <row r="31" spans="1:25" s="42" customFormat="1" ht="21.75" hidden="1" customHeight="1" x14ac:dyDescent="0.3">
      <c r="A31" s="83" t="s">
        <v>153</v>
      </c>
      <c r="B31" s="82" t="s">
        <v>268</v>
      </c>
      <c r="C31" s="47" t="s">
        <v>4</v>
      </c>
      <c r="D31" s="48">
        <f>E31+F31+G31</f>
        <v>66733287</v>
      </c>
      <c r="E31" s="48">
        <v>0</v>
      </c>
      <c r="F31" s="48">
        <v>0</v>
      </c>
      <c r="G31" s="48">
        <v>66733287</v>
      </c>
      <c r="H31" s="48">
        <f>I31+J31+K31</f>
        <v>33366644</v>
      </c>
      <c r="I31" s="48">
        <v>0</v>
      </c>
      <c r="J31" s="48">
        <v>0</v>
      </c>
      <c r="K31" s="48">
        <v>33366644</v>
      </c>
      <c r="L31" s="97">
        <f>M31+N31+O31</f>
        <v>0</v>
      </c>
      <c r="M31" s="97">
        <v>0</v>
      </c>
      <c r="N31" s="97">
        <v>0</v>
      </c>
      <c r="O31" s="97">
        <f t="shared" si="20"/>
        <v>0</v>
      </c>
      <c r="P31" s="48">
        <f t="shared" ref="P31:P35" si="35">Q31+S31</f>
        <v>0</v>
      </c>
      <c r="Q31" s="48">
        <v>0</v>
      </c>
      <c r="R31" s="48">
        <v>0</v>
      </c>
      <c r="S31" s="48">
        <v>0</v>
      </c>
      <c r="T31" s="38"/>
      <c r="U31" s="38"/>
      <c r="V31" s="38"/>
      <c r="W31" s="38"/>
      <c r="X31" s="48"/>
      <c r="Y31" s="50" t="s">
        <v>286</v>
      </c>
    </row>
    <row r="32" spans="1:25" s="42" customFormat="1" ht="72" hidden="1" customHeight="1" x14ac:dyDescent="0.3">
      <c r="A32" s="106"/>
      <c r="B32" s="144" t="s">
        <v>310</v>
      </c>
      <c r="C32" s="47" t="s">
        <v>3</v>
      </c>
      <c r="D32" s="48">
        <f>E32+F32+G32</f>
        <v>103519300</v>
      </c>
      <c r="E32" s="48">
        <v>98971400</v>
      </c>
      <c r="F32" s="48">
        <v>0</v>
      </c>
      <c r="G32" s="48">
        <v>4547900</v>
      </c>
      <c r="H32" s="48">
        <f>I32+J32+K32</f>
        <v>0</v>
      </c>
      <c r="I32" s="48">
        <v>0</v>
      </c>
      <c r="J32" s="48">
        <v>0</v>
      </c>
      <c r="K32" s="48">
        <v>0</v>
      </c>
      <c r="L32" s="97">
        <f>M32+N32+O32</f>
        <v>0</v>
      </c>
      <c r="M32" s="97">
        <v>0</v>
      </c>
      <c r="N32" s="97">
        <v>0</v>
      </c>
      <c r="O32" s="97">
        <v>0</v>
      </c>
      <c r="P32" s="48">
        <f t="shared" si="35"/>
        <v>0</v>
      </c>
      <c r="Q32" s="48">
        <v>0</v>
      </c>
      <c r="R32" s="48">
        <v>0</v>
      </c>
      <c r="S32" s="48">
        <v>0</v>
      </c>
      <c r="T32" s="38"/>
      <c r="U32" s="38"/>
      <c r="V32" s="38"/>
      <c r="W32" s="38"/>
      <c r="X32" s="48"/>
      <c r="Y32" s="50"/>
    </row>
    <row r="33" spans="1:25" s="42" customFormat="1" ht="27" hidden="1" customHeight="1" x14ac:dyDescent="0.3">
      <c r="A33" s="130"/>
      <c r="B33" s="145"/>
      <c r="C33" s="47" t="s">
        <v>4</v>
      </c>
      <c r="D33" s="48">
        <f>E33+F33+G33</f>
        <v>661100</v>
      </c>
      <c r="E33" s="48">
        <v>0</v>
      </c>
      <c r="F33" s="48">
        <v>0</v>
      </c>
      <c r="G33" s="48">
        <v>661100</v>
      </c>
      <c r="H33" s="48">
        <f>I33+J33+K33</f>
        <v>330550</v>
      </c>
      <c r="I33" s="48">
        <v>0</v>
      </c>
      <c r="J33" s="48">
        <v>0</v>
      </c>
      <c r="K33" s="48">
        <v>330550</v>
      </c>
      <c r="L33" s="97">
        <f>M33+N33+O33</f>
        <v>0</v>
      </c>
      <c r="M33" s="97">
        <v>0</v>
      </c>
      <c r="N33" s="97">
        <v>0</v>
      </c>
      <c r="O33" s="97">
        <v>0</v>
      </c>
      <c r="P33" s="48">
        <f t="shared" si="35"/>
        <v>0</v>
      </c>
      <c r="Q33" s="48">
        <v>0</v>
      </c>
      <c r="R33" s="48">
        <v>0</v>
      </c>
      <c r="S33" s="48">
        <v>0</v>
      </c>
      <c r="T33" s="38">
        <f t="shared" si="7"/>
        <v>0</v>
      </c>
      <c r="U33" s="38" t="e">
        <f t="shared" si="3"/>
        <v>#DIV/0!</v>
      </c>
      <c r="V33" s="38" t="e">
        <f t="shared" si="3"/>
        <v>#DIV/0!</v>
      </c>
      <c r="W33" s="38">
        <f t="shared" si="3"/>
        <v>0</v>
      </c>
      <c r="X33" s="48"/>
      <c r="Y33" s="50"/>
    </row>
    <row r="34" spans="1:25" s="40" customFormat="1" ht="18.75" hidden="1" customHeight="1" x14ac:dyDescent="0.3">
      <c r="A34" s="83" t="s">
        <v>154</v>
      </c>
      <c r="B34" s="82" t="s">
        <v>51</v>
      </c>
      <c r="C34" s="47" t="s">
        <v>4</v>
      </c>
      <c r="D34" s="48">
        <f t="shared" ref="D34:D35" si="36">E34+F34+G34</f>
        <v>459684</v>
      </c>
      <c r="E34" s="48">
        <v>0</v>
      </c>
      <c r="F34" s="48">
        <v>0</v>
      </c>
      <c r="G34" s="48">
        <v>459684</v>
      </c>
      <c r="H34" s="48">
        <f t="shared" ref="H34:H35" si="37">I34+J34+K34</f>
        <v>230584</v>
      </c>
      <c r="I34" s="48">
        <v>0</v>
      </c>
      <c r="J34" s="48">
        <v>0</v>
      </c>
      <c r="K34" s="48">
        <v>230584</v>
      </c>
      <c r="L34" s="97">
        <f t="shared" ref="L34:L35" si="38">M34+N34+O34</f>
        <v>108756.06</v>
      </c>
      <c r="M34" s="97">
        <v>0</v>
      </c>
      <c r="N34" s="97">
        <v>0</v>
      </c>
      <c r="O34" s="97">
        <f t="shared" si="20"/>
        <v>108756.06</v>
      </c>
      <c r="P34" s="48">
        <f t="shared" si="35"/>
        <v>108756.06</v>
      </c>
      <c r="Q34" s="48">
        <v>0</v>
      </c>
      <c r="R34" s="48">
        <v>0</v>
      </c>
      <c r="S34" s="48">
        <v>108756.06</v>
      </c>
      <c r="T34" s="38">
        <f t="shared" si="7"/>
        <v>47.165484161953998</v>
      </c>
      <c r="U34" s="38" t="e">
        <f t="shared" si="3"/>
        <v>#DIV/0!</v>
      </c>
      <c r="V34" s="38" t="e">
        <f t="shared" si="3"/>
        <v>#DIV/0!</v>
      </c>
      <c r="W34" s="38">
        <f t="shared" si="3"/>
        <v>47.165484161953998</v>
      </c>
      <c r="X34" s="38" t="e">
        <f t="shared" si="4"/>
        <v>#DIV/0!</v>
      </c>
      <c r="Y34" s="50"/>
    </row>
    <row r="35" spans="1:25" s="40" customFormat="1" ht="37.5" hidden="1" customHeight="1" x14ac:dyDescent="0.3">
      <c r="A35" s="83" t="s">
        <v>155</v>
      </c>
      <c r="B35" s="82" t="s">
        <v>152</v>
      </c>
      <c r="C35" s="47" t="s">
        <v>4</v>
      </c>
      <c r="D35" s="48">
        <f t="shared" si="36"/>
        <v>10415416</v>
      </c>
      <c r="E35" s="48">
        <v>0</v>
      </c>
      <c r="F35" s="48">
        <v>0</v>
      </c>
      <c r="G35" s="48">
        <v>10415416</v>
      </c>
      <c r="H35" s="48">
        <f t="shared" si="37"/>
        <v>4328416</v>
      </c>
      <c r="I35" s="48">
        <v>0</v>
      </c>
      <c r="J35" s="48">
        <v>0</v>
      </c>
      <c r="K35" s="48">
        <v>4328416</v>
      </c>
      <c r="L35" s="97">
        <f t="shared" si="38"/>
        <v>1276321.8899999999</v>
      </c>
      <c r="M35" s="97">
        <v>0</v>
      </c>
      <c r="N35" s="97">
        <v>0</v>
      </c>
      <c r="O35" s="97">
        <f t="shared" si="20"/>
        <v>1276321.8899999999</v>
      </c>
      <c r="P35" s="48">
        <f t="shared" si="35"/>
        <v>1276321.8899999999</v>
      </c>
      <c r="Q35" s="48">
        <v>0</v>
      </c>
      <c r="R35" s="48">
        <v>0</v>
      </c>
      <c r="S35" s="48">
        <v>1276321.8899999999</v>
      </c>
      <c r="T35" s="38">
        <f t="shared" si="7"/>
        <v>29.487043066100853</v>
      </c>
      <c r="U35" s="38" t="e">
        <f t="shared" si="3"/>
        <v>#DIV/0!</v>
      </c>
      <c r="V35" s="38" t="e">
        <f t="shared" si="3"/>
        <v>#DIV/0!</v>
      </c>
      <c r="W35" s="38">
        <f t="shared" si="3"/>
        <v>29.487043066100853</v>
      </c>
      <c r="X35" s="38" t="e">
        <f t="shared" si="4"/>
        <v>#DIV/0!</v>
      </c>
      <c r="Y35" s="50"/>
    </row>
    <row r="36" spans="1:25" s="40" customFormat="1" ht="18.75" hidden="1" customHeight="1" x14ac:dyDescent="0.3">
      <c r="A36" s="83" t="s">
        <v>95</v>
      </c>
      <c r="B36" s="82" t="s">
        <v>52</v>
      </c>
      <c r="C36" s="47" t="s">
        <v>4</v>
      </c>
      <c r="D36" s="48">
        <f t="shared" ref="D36" si="39">E36+G36</f>
        <v>176129400</v>
      </c>
      <c r="E36" s="48">
        <v>0</v>
      </c>
      <c r="F36" s="48">
        <v>0</v>
      </c>
      <c r="G36" s="48">
        <v>176129400</v>
      </c>
      <c r="H36" s="48">
        <f>I36+J36+K36</f>
        <v>97683225</v>
      </c>
      <c r="I36" s="48">
        <v>0</v>
      </c>
      <c r="J36" s="48">
        <v>0</v>
      </c>
      <c r="K36" s="48">
        <v>97683225</v>
      </c>
      <c r="L36" s="97">
        <f t="shared" si="33"/>
        <v>56533115.600000001</v>
      </c>
      <c r="M36" s="97">
        <v>0</v>
      </c>
      <c r="N36" s="97">
        <v>0</v>
      </c>
      <c r="O36" s="97">
        <f t="shared" si="20"/>
        <v>56533115.600000001</v>
      </c>
      <c r="P36" s="48">
        <f t="shared" ref="P36" si="40">Q36+S36</f>
        <v>56533115.600000001</v>
      </c>
      <c r="Q36" s="48">
        <v>0</v>
      </c>
      <c r="R36" s="48">
        <v>0</v>
      </c>
      <c r="S36" s="48">
        <v>56533115.600000001</v>
      </c>
      <c r="T36" s="38">
        <f t="shared" si="7"/>
        <v>57.873924207559689</v>
      </c>
      <c r="U36" s="38" t="e">
        <f t="shared" si="3"/>
        <v>#DIV/0!</v>
      </c>
      <c r="V36" s="38" t="e">
        <f t="shared" si="3"/>
        <v>#DIV/0!</v>
      </c>
      <c r="W36" s="38">
        <f t="shared" si="3"/>
        <v>57.873924207559689</v>
      </c>
      <c r="X36" s="38" t="e">
        <f t="shared" si="4"/>
        <v>#DIV/0!</v>
      </c>
      <c r="Y36" s="39"/>
    </row>
    <row r="37" spans="1:25" s="53" customFormat="1" hidden="1" x14ac:dyDescent="0.25">
      <c r="A37" s="138" t="s">
        <v>156</v>
      </c>
      <c r="B37" s="139"/>
      <c r="C37" s="140"/>
      <c r="D37" s="51" t="e">
        <f>D27+D7</f>
        <v>#REF!</v>
      </c>
      <c r="E37" s="51" t="e">
        <f>E27+E7</f>
        <v>#REF!</v>
      </c>
      <c r="F37" s="51" t="e">
        <f>F27+F7</f>
        <v>#REF!</v>
      </c>
      <c r="G37" s="51" t="e">
        <f>G27+G7</f>
        <v>#REF!</v>
      </c>
      <c r="H37" s="51" t="e">
        <f>H27+H7</f>
        <v>#REF!</v>
      </c>
      <c r="I37" s="51" t="e">
        <f>I27+I7</f>
        <v>#REF!</v>
      </c>
      <c r="J37" s="51" t="e">
        <f>J27+J7</f>
        <v>#REF!</v>
      </c>
      <c r="K37" s="51" t="e">
        <f>K27+K7</f>
        <v>#REF!</v>
      </c>
      <c r="L37" s="100" t="e">
        <f>L27+L7</f>
        <v>#REF!</v>
      </c>
      <c r="M37" s="100" t="e">
        <f>M27+M7</f>
        <v>#REF!</v>
      </c>
      <c r="N37" s="100" t="e">
        <f>N27+N7</f>
        <v>#REF!</v>
      </c>
      <c r="O37" s="100" t="e">
        <f>O27+O7</f>
        <v>#REF!</v>
      </c>
      <c r="P37" s="51" t="e">
        <f>P27+P7</f>
        <v>#REF!</v>
      </c>
      <c r="Q37" s="51" t="e">
        <f>Q27+Q7</f>
        <v>#REF!</v>
      </c>
      <c r="R37" s="51" t="e">
        <f>R27+R7</f>
        <v>#REF!</v>
      </c>
      <c r="S37" s="51" t="e">
        <f>S27+S7</f>
        <v>#REF!</v>
      </c>
      <c r="T37" s="38" t="e">
        <f t="shared" si="7"/>
        <v>#REF!</v>
      </c>
      <c r="U37" s="38" t="e">
        <f t="shared" si="3"/>
        <v>#REF!</v>
      </c>
      <c r="V37" s="38"/>
      <c r="W37" s="38" t="e">
        <f t="shared" si="3"/>
        <v>#REF!</v>
      </c>
      <c r="X37" s="38" t="e">
        <f t="shared" si="4"/>
        <v>#REF!</v>
      </c>
      <c r="Y37" s="52"/>
    </row>
    <row r="38" spans="1:25" s="42" customFormat="1" hidden="1" x14ac:dyDescent="0.3">
      <c r="A38" s="110" t="s">
        <v>14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2"/>
    </row>
    <row r="39" spans="1:25" s="42" customFormat="1" ht="45.75" hidden="1" customHeight="1" x14ac:dyDescent="0.3">
      <c r="A39" s="36" t="s">
        <v>96</v>
      </c>
      <c r="B39" s="132" t="s">
        <v>29</v>
      </c>
      <c r="C39" s="133"/>
      <c r="D39" s="37">
        <f t="shared" ref="D39:S39" si="41">SUM(D40:D42)</f>
        <v>76691218</v>
      </c>
      <c r="E39" s="37">
        <f t="shared" si="41"/>
        <v>0</v>
      </c>
      <c r="F39" s="37">
        <f t="shared" si="41"/>
        <v>0</v>
      </c>
      <c r="G39" s="37">
        <f t="shared" si="41"/>
        <v>76691218</v>
      </c>
      <c r="H39" s="37">
        <f t="shared" si="41"/>
        <v>46237170</v>
      </c>
      <c r="I39" s="37">
        <f t="shared" si="41"/>
        <v>0</v>
      </c>
      <c r="J39" s="37">
        <f t="shared" si="41"/>
        <v>0</v>
      </c>
      <c r="K39" s="37">
        <f>SUM(K40:K42)</f>
        <v>46237170</v>
      </c>
      <c r="L39" s="96">
        <f t="shared" si="41"/>
        <v>30226594.729999997</v>
      </c>
      <c r="M39" s="96">
        <f t="shared" si="41"/>
        <v>0</v>
      </c>
      <c r="N39" s="96">
        <f t="shared" si="41"/>
        <v>0</v>
      </c>
      <c r="O39" s="96">
        <f t="shared" si="41"/>
        <v>30226594.729999997</v>
      </c>
      <c r="P39" s="37">
        <f t="shared" si="41"/>
        <v>30226594.729999997</v>
      </c>
      <c r="Q39" s="37">
        <f t="shared" si="41"/>
        <v>0</v>
      </c>
      <c r="R39" s="37">
        <f t="shared" si="41"/>
        <v>0</v>
      </c>
      <c r="S39" s="37">
        <f t="shared" si="41"/>
        <v>30226594.729999997</v>
      </c>
      <c r="T39" s="38">
        <f>P39/D39*100</f>
        <v>39.413371593602797</v>
      </c>
      <c r="U39" s="38"/>
      <c r="V39" s="38">
        <v>0</v>
      </c>
      <c r="W39" s="38">
        <f>S39/G39*100</f>
        <v>39.413371593602797</v>
      </c>
      <c r="X39" s="38"/>
      <c r="Y39" s="41"/>
    </row>
    <row r="40" spans="1:25" s="42" customFormat="1" ht="37.5" hidden="1" x14ac:dyDescent="0.3">
      <c r="A40" s="83" t="s">
        <v>97</v>
      </c>
      <c r="B40" s="82" t="s">
        <v>262</v>
      </c>
      <c r="C40" s="54" t="s">
        <v>6</v>
      </c>
      <c r="D40" s="49">
        <f t="shared" ref="D40:D42" si="42">E40+G40</f>
        <v>5315222</v>
      </c>
      <c r="E40" s="49">
        <v>0</v>
      </c>
      <c r="F40" s="49">
        <v>0</v>
      </c>
      <c r="G40" s="48">
        <v>5315222</v>
      </c>
      <c r="H40" s="48">
        <f>I40+J40+K40</f>
        <v>2632807</v>
      </c>
      <c r="I40" s="48">
        <v>0</v>
      </c>
      <c r="J40" s="48">
        <v>0</v>
      </c>
      <c r="K40" s="48">
        <v>2632807</v>
      </c>
      <c r="L40" s="97">
        <f>M40+N40+O40</f>
        <v>687895.4</v>
      </c>
      <c r="M40" s="98">
        <v>0</v>
      </c>
      <c r="N40" s="98">
        <v>0</v>
      </c>
      <c r="O40" s="98">
        <f>S40</f>
        <v>687895.4</v>
      </c>
      <c r="P40" s="49">
        <f>Q40+S40</f>
        <v>687895.4</v>
      </c>
      <c r="Q40" s="49">
        <v>0</v>
      </c>
      <c r="R40" s="49">
        <v>0</v>
      </c>
      <c r="S40" s="49">
        <v>687895.4</v>
      </c>
      <c r="T40" s="48">
        <f>P40/D40*100</f>
        <v>12.941988123920318</v>
      </c>
      <c r="U40" s="48"/>
      <c r="V40" s="48">
        <v>0</v>
      </c>
      <c r="W40" s="48">
        <f>S40/G40*100</f>
        <v>12.941988123920318</v>
      </c>
      <c r="X40" s="38"/>
      <c r="Y40" s="50"/>
    </row>
    <row r="41" spans="1:25" s="42" customFormat="1" ht="37.5" hidden="1" x14ac:dyDescent="0.3">
      <c r="A41" s="83" t="s">
        <v>98</v>
      </c>
      <c r="B41" s="82" t="s">
        <v>263</v>
      </c>
      <c r="C41" s="54" t="s">
        <v>6</v>
      </c>
      <c r="D41" s="49">
        <f t="shared" si="42"/>
        <v>68566978</v>
      </c>
      <c r="E41" s="49">
        <v>0</v>
      </c>
      <c r="F41" s="49">
        <v>0</v>
      </c>
      <c r="G41" s="48">
        <v>68566978</v>
      </c>
      <c r="H41" s="48">
        <f>I41+J41+K41</f>
        <v>40795345</v>
      </c>
      <c r="I41" s="48">
        <v>0</v>
      </c>
      <c r="J41" s="48">
        <v>0</v>
      </c>
      <c r="K41" s="48">
        <v>40795345</v>
      </c>
      <c r="L41" s="97">
        <f t="shared" ref="L41:L42" si="43">M41+N41+O41</f>
        <v>29538699.329999998</v>
      </c>
      <c r="M41" s="98">
        <v>0</v>
      </c>
      <c r="N41" s="98">
        <v>0</v>
      </c>
      <c r="O41" s="98">
        <f t="shared" ref="O41:O42" si="44">S41</f>
        <v>29538699.329999998</v>
      </c>
      <c r="P41" s="49">
        <f t="shared" ref="P41:P42" si="45">Q41+S41</f>
        <v>29538699.329999998</v>
      </c>
      <c r="Q41" s="49">
        <v>0</v>
      </c>
      <c r="R41" s="49">
        <v>0</v>
      </c>
      <c r="S41" s="49">
        <v>29538699.329999998</v>
      </c>
      <c r="T41" s="48">
        <f>P41/D41*100</f>
        <v>43.080065932029257</v>
      </c>
      <c r="U41" s="48"/>
      <c r="V41" s="48">
        <v>0</v>
      </c>
      <c r="W41" s="48">
        <f>S41/G41*100</f>
        <v>43.080065932029257</v>
      </c>
      <c r="X41" s="38"/>
      <c r="Y41" s="50"/>
    </row>
    <row r="42" spans="1:25" s="42" customFormat="1" ht="80.25" hidden="1" customHeight="1" x14ac:dyDescent="0.3">
      <c r="A42" s="83" t="s">
        <v>99</v>
      </c>
      <c r="B42" s="82" t="s">
        <v>264</v>
      </c>
      <c r="C42" s="54" t="s">
        <v>3</v>
      </c>
      <c r="D42" s="49">
        <f t="shared" si="42"/>
        <v>2809018</v>
      </c>
      <c r="E42" s="49">
        <v>0</v>
      </c>
      <c r="F42" s="49">
        <v>0</v>
      </c>
      <c r="G42" s="48">
        <v>2809018</v>
      </c>
      <c r="H42" s="48">
        <f>I42+J42+K42</f>
        <v>2809018</v>
      </c>
      <c r="I42" s="48">
        <v>0</v>
      </c>
      <c r="J42" s="48">
        <v>0</v>
      </c>
      <c r="K42" s="48">
        <v>2809018</v>
      </c>
      <c r="L42" s="97">
        <f t="shared" si="43"/>
        <v>0</v>
      </c>
      <c r="M42" s="98"/>
      <c r="N42" s="98">
        <v>0</v>
      </c>
      <c r="O42" s="98">
        <f t="shared" si="44"/>
        <v>0</v>
      </c>
      <c r="P42" s="49">
        <f t="shared" si="45"/>
        <v>0</v>
      </c>
      <c r="Q42" s="49">
        <v>0</v>
      </c>
      <c r="R42" s="49">
        <v>0</v>
      </c>
      <c r="S42" s="49">
        <v>0</v>
      </c>
      <c r="T42" s="48">
        <f>P42/D42*100</f>
        <v>0</v>
      </c>
      <c r="U42" s="48"/>
      <c r="V42" s="48">
        <v>0</v>
      </c>
      <c r="W42" s="48"/>
      <c r="X42" s="38"/>
      <c r="Y42" s="50"/>
    </row>
    <row r="43" spans="1:25" s="42" customFormat="1" ht="24.75" hidden="1" customHeight="1" x14ac:dyDescent="0.3">
      <c r="A43" s="110" t="s">
        <v>13</v>
      </c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2"/>
    </row>
    <row r="44" spans="1:25" s="42" customFormat="1" ht="68.25" hidden="1" customHeight="1" x14ac:dyDescent="0.3">
      <c r="A44" s="36" t="s">
        <v>100</v>
      </c>
      <c r="B44" s="136" t="s">
        <v>30</v>
      </c>
      <c r="C44" s="137"/>
      <c r="D44" s="37">
        <f t="shared" ref="D44" si="46">D45+D47</f>
        <v>58394700</v>
      </c>
      <c r="E44" s="37">
        <f t="shared" ref="E44:S44" si="47">E45+E47</f>
        <v>0</v>
      </c>
      <c r="F44" s="37">
        <f t="shared" si="47"/>
        <v>0</v>
      </c>
      <c r="G44" s="37">
        <f t="shared" si="47"/>
        <v>58394700</v>
      </c>
      <c r="H44" s="37">
        <f t="shared" si="47"/>
        <v>34213500</v>
      </c>
      <c r="I44" s="37">
        <f t="shared" si="47"/>
        <v>0</v>
      </c>
      <c r="J44" s="37">
        <f t="shared" si="47"/>
        <v>0</v>
      </c>
      <c r="K44" s="37">
        <f t="shared" si="47"/>
        <v>34213500</v>
      </c>
      <c r="L44" s="96">
        <f t="shared" si="47"/>
        <v>23483964.100000001</v>
      </c>
      <c r="M44" s="96">
        <f t="shared" si="47"/>
        <v>0</v>
      </c>
      <c r="N44" s="96">
        <f t="shared" si="47"/>
        <v>0</v>
      </c>
      <c r="O44" s="96">
        <f t="shared" si="47"/>
        <v>23483964.100000001</v>
      </c>
      <c r="P44" s="37">
        <f t="shared" si="47"/>
        <v>23483964.100000001</v>
      </c>
      <c r="Q44" s="37">
        <f t="shared" si="47"/>
        <v>0</v>
      </c>
      <c r="R44" s="37">
        <f t="shared" si="47"/>
        <v>0</v>
      </c>
      <c r="S44" s="37">
        <f t="shared" si="47"/>
        <v>23483964.100000001</v>
      </c>
      <c r="T44" s="38">
        <f>P44/D44*100</f>
        <v>40.215917026716468</v>
      </c>
      <c r="U44" s="38"/>
      <c r="V44" s="38"/>
      <c r="W44" s="38">
        <f>S44/G44*100</f>
        <v>40.215917026716468</v>
      </c>
      <c r="X44" s="38"/>
      <c r="Y44" s="41"/>
    </row>
    <row r="45" spans="1:25" s="42" customFormat="1" ht="72.75" hidden="1" customHeight="1" x14ac:dyDescent="0.3">
      <c r="A45" s="36" t="s">
        <v>101</v>
      </c>
      <c r="B45" s="76" t="s">
        <v>68</v>
      </c>
      <c r="C45" s="54"/>
      <c r="D45" s="37">
        <f>D46</f>
        <v>55894700</v>
      </c>
      <c r="E45" s="37">
        <f t="shared" ref="E45:K45" si="48">E46</f>
        <v>0</v>
      </c>
      <c r="F45" s="37">
        <f t="shared" si="48"/>
        <v>0</v>
      </c>
      <c r="G45" s="37">
        <f t="shared" si="48"/>
        <v>55894700</v>
      </c>
      <c r="H45" s="37">
        <f t="shared" si="48"/>
        <v>34213500</v>
      </c>
      <c r="I45" s="37">
        <f t="shared" si="48"/>
        <v>0</v>
      </c>
      <c r="J45" s="37">
        <f t="shared" si="48"/>
        <v>0</v>
      </c>
      <c r="K45" s="37">
        <f t="shared" si="48"/>
        <v>34213500</v>
      </c>
      <c r="L45" s="96">
        <f>L46</f>
        <v>23483964.100000001</v>
      </c>
      <c r="M45" s="96">
        <f t="shared" ref="M45:O45" si="49">M46</f>
        <v>0</v>
      </c>
      <c r="N45" s="96">
        <f t="shared" si="49"/>
        <v>0</v>
      </c>
      <c r="O45" s="96">
        <f t="shared" si="49"/>
        <v>23483964.100000001</v>
      </c>
      <c r="P45" s="37">
        <f t="shared" ref="P45:S45" si="50">P46</f>
        <v>23483964.100000001</v>
      </c>
      <c r="Q45" s="37">
        <f t="shared" si="50"/>
        <v>0</v>
      </c>
      <c r="R45" s="37">
        <f t="shared" si="50"/>
        <v>0</v>
      </c>
      <c r="S45" s="37">
        <f t="shared" si="50"/>
        <v>23483964.100000001</v>
      </c>
      <c r="T45" s="38">
        <f>P45/D45*100</f>
        <v>42.014652730938714</v>
      </c>
      <c r="U45" s="38"/>
      <c r="V45" s="38"/>
      <c r="W45" s="38">
        <f>S45/G45*100</f>
        <v>42.014652730938714</v>
      </c>
      <c r="X45" s="38"/>
      <c r="Y45" s="41"/>
    </row>
    <row r="46" spans="1:25" s="42" customFormat="1" ht="37.5" hidden="1" x14ac:dyDescent="0.3">
      <c r="A46" s="83" t="s">
        <v>102</v>
      </c>
      <c r="B46" s="87" t="s">
        <v>64</v>
      </c>
      <c r="C46" s="54" t="s">
        <v>5</v>
      </c>
      <c r="D46" s="49">
        <f>E46+G46</f>
        <v>55894700</v>
      </c>
      <c r="E46" s="49">
        <v>0</v>
      </c>
      <c r="F46" s="49">
        <v>0</v>
      </c>
      <c r="G46" s="49">
        <v>55894700</v>
      </c>
      <c r="H46" s="49">
        <f>I46+J46+K46</f>
        <v>34213500</v>
      </c>
      <c r="I46" s="49">
        <v>0</v>
      </c>
      <c r="J46" s="49">
        <v>0</v>
      </c>
      <c r="K46" s="49">
        <v>34213500</v>
      </c>
      <c r="L46" s="97">
        <f t="shared" ref="L46:L64" si="51">M46+N46+O46</f>
        <v>23483964.100000001</v>
      </c>
      <c r="M46" s="98">
        <v>0</v>
      </c>
      <c r="N46" s="98">
        <v>0</v>
      </c>
      <c r="O46" s="97">
        <f t="shared" ref="O46" si="52">S46</f>
        <v>23483964.100000001</v>
      </c>
      <c r="P46" s="49">
        <f t="shared" ref="P46:P48" si="53">Q46+S46</f>
        <v>23483964.100000001</v>
      </c>
      <c r="Q46" s="49">
        <v>0</v>
      </c>
      <c r="R46" s="49">
        <v>0</v>
      </c>
      <c r="S46" s="49">
        <v>23483964.100000001</v>
      </c>
      <c r="T46" s="48">
        <f>P46/D46*100</f>
        <v>42.014652730938714</v>
      </c>
      <c r="U46" s="38"/>
      <c r="V46" s="38"/>
      <c r="W46" s="48">
        <f>S46/G46*100</f>
        <v>42.014652730938714</v>
      </c>
      <c r="X46" s="38"/>
      <c r="Y46" s="41"/>
    </row>
    <row r="47" spans="1:25" s="42" customFormat="1" ht="75" hidden="1" x14ac:dyDescent="0.3">
      <c r="A47" s="36" t="s">
        <v>276</v>
      </c>
      <c r="B47" s="76" t="s">
        <v>71</v>
      </c>
      <c r="C47" s="56"/>
      <c r="D47" s="37">
        <f>D48</f>
        <v>2500000</v>
      </c>
      <c r="E47" s="37">
        <f>E48</f>
        <v>0</v>
      </c>
      <c r="F47" s="37">
        <f>F48</f>
        <v>0</v>
      </c>
      <c r="G47" s="37">
        <f>G48</f>
        <v>2500000</v>
      </c>
      <c r="H47" s="49">
        <f t="shared" ref="H47:H48" si="54">I47+J47+K47</f>
        <v>0</v>
      </c>
      <c r="I47" s="37">
        <v>0</v>
      </c>
      <c r="J47" s="37">
        <v>0</v>
      </c>
      <c r="K47" s="37">
        <v>0</v>
      </c>
      <c r="L47" s="96">
        <f t="shared" ref="L47:S47" si="55">L48</f>
        <v>0</v>
      </c>
      <c r="M47" s="96">
        <f t="shared" si="55"/>
        <v>0</v>
      </c>
      <c r="N47" s="96">
        <f t="shared" si="55"/>
        <v>0</v>
      </c>
      <c r="O47" s="96">
        <f t="shared" si="55"/>
        <v>0</v>
      </c>
      <c r="P47" s="37">
        <f t="shared" si="55"/>
        <v>0</v>
      </c>
      <c r="Q47" s="37">
        <f t="shared" si="55"/>
        <v>0</v>
      </c>
      <c r="R47" s="37">
        <f t="shared" si="55"/>
        <v>0</v>
      </c>
      <c r="S47" s="37">
        <f t="shared" si="55"/>
        <v>0</v>
      </c>
      <c r="T47" s="38">
        <f>P47/D47*100</f>
        <v>0</v>
      </c>
      <c r="U47" s="38"/>
      <c r="V47" s="38"/>
      <c r="W47" s="38">
        <f>S47/G47*100</f>
        <v>0</v>
      </c>
      <c r="X47" s="38"/>
      <c r="Y47" s="41"/>
    </row>
    <row r="48" spans="1:25" s="42" customFormat="1" ht="56.25" hidden="1" x14ac:dyDescent="0.3">
      <c r="A48" s="83" t="s">
        <v>278</v>
      </c>
      <c r="B48" s="87" t="s">
        <v>279</v>
      </c>
      <c r="C48" s="54" t="s">
        <v>5</v>
      </c>
      <c r="D48" s="49">
        <f>E48+G48</f>
        <v>2500000</v>
      </c>
      <c r="E48" s="49">
        <v>0</v>
      </c>
      <c r="F48" s="49">
        <v>0</v>
      </c>
      <c r="G48" s="49">
        <v>2500000</v>
      </c>
      <c r="H48" s="49">
        <f t="shared" si="54"/>
        <v>0</v>
      </c>
      <c r="I48" s="49">
        <v>0</v>
      </c>
      <c r="J48" s="49">
        <v>0</v>
      </c>
      <c r="K48" s="49">
        <v>0</v>
      </c>
      <c r="L48" s="97">
        <f t="shared" si="51"/>
        <v>0</v>
      </c>
      <c r="M48" s="98">
        <v>0</v>
      </c>
      <c r="N48" s="98">
        <v>0</v>
      </c>
      <c r="O48" s="98">
        <f t="shared" ref="O48" si="56">S48</f>
        <v>0</v>
      </c>
      <c r="P48" s="49">
        <f t="shared" si="53"/>
        <v>0</v>
      </c>
      <c r="Q48" s="48">
        <v>0</v>
      </c>
      <c r="R48" s="48">
        <v>0</v>
      </c>
      <c r="S48" s="48">
        <v>0</v>
      </c>
      <c r="T48" s="48">
        <f>P48/D48*100</f>
        <v>0</v>
      </c>
      <c r="U48" s="38"/>
      <c r="V48" s="38"/>
      <c r="W48" s="48">
        <f>S48/G48*100</f>
        <v>0</v>
      </c>
      <c r="X48" s="38"/>
      <c r="Y48" s="41"/>
    </row>
    <row r="49" spans="1:25" s="58" customFormat="1" hidden="1" x14ac:dyDescent="0.3">
      <c r="A49" s="110" t="s">
        <v>15</v>
      </c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57"/>
    </row>
    <row r="50" spans="1:25" s="40" customFormat="1" ht="63.75" hidden="1" customHeight="1" x14ac:dyDescent="0.3">
      <c r="A50" s="36" t="s">
        <v>48</v>
      </c>
      <c r="B50" s="117" t="s">
        <v>31</v>
      </c>
      <c r="C50" s="117"/>
      <c r="D50" s="35">
        <f t="shared" ref="D50:S50" si="57">D51+D60</f>
        <v>488233381</v>
      </c>
      <c r="E50" s="35">
        <f t="shared" si="57"/>
        <v>25461070</v>
      </c>
      <c r="F50" s="35">
        <f t="shared" si="57"/>
        <v>0</v>
      </c>
      <c r="G50" s="35">
        <f t="shared" si="57"/>
        <v>462772311</v>
      </c>
      <c r="H50" s="35">
        <f t="shared" si="57"/>
        <v>273697139</v>
      </c>
      <c r="I50" s="35">
        <f t="shared" si="57"/>
        <v>17832784</v>
      </c>
      <c r="J50" s="35">
        <f t="shared" si="57"/>
        <v>0</v>
      </c>
      <c r="K50" s="35">
        <f t="shared" si="57"/>
        <v>255864355</v>
      </c>
      <c r="L50" s="99">
        <f t="shared" si="57"/>
        <v>214577049.36000001</v>
      </c>
      <c r="M50" s="99">
        <f t="shared" si="57"/>
        <v>927700</v>
      </c>
      <c r="N50" s="99">
        <f t="shared" si="57"/>
        <v>0</v>
      </c>
      <c r="O50" s="99">
        <f t="shared" si="57"/>
        <v>213649349.36000001</v>
      </c>
      <c r="P50" s="35">
        <f t="shared" si="57"/>
        <v>218156513.53999999</v>
      </c>
      <c r="Q50" s="35">
        <f t="shared" si="57"/>
        <v>4410445</v>
      </c>
      <c r="R50" s="35">
        <f t="shared" si="57"/>
        <v>0</v>
      </c>
      <c r="S50" s="35">
        <f t="shared" si="57"/>
        <v>213746068.53999999</v>
      </c>
      <c r="T50" s="38">
        <f>P50/H50*100</f>
        <v>79.707268529394455</v>
      </c>
      <c r="U50" s="38">
        <f t="shared" ref="U50:W59" si="58">Q50/I50*100</f>
        <v>24.732229134833911</v>
      </c>
      <c r="V50" s="38"/>
      <c r="W50" s="38">
        <f t="shared" si="58"/>
        <v>83.538822177868425</v>
      </c>
      <c r="X50" s="38">
        <f t="shared" ref="X50:X57" si="59">Q50/M50*100</f>
        <v>475.41716072006039</v>
      </c>
      <c r="Y50" s="39"/>
    </row>
    <row r="51" spans="1:25" s="40" customFormat="1" ht="75" hidden="1" x14ac:dyDescent="0.3">
      <c r="A51" s="36" t="s">
        <v>23</v>
      </c>
      <c r="B51" s="76" t="s">
        <v>73</v>
      </c>
      <c r="C51" s="76"/>
      <c r="D51" s="35">
        <f>SUM(D52:D59)</f>
        <v>466380856</v>
      </c>
      <c r="E51" s="35">
        <f t="shared" ref="E51:S51" si="60">SUM(E52:E59)</f>
        <v>22887070</v>
      </c>
      <c r="F51" s="35">
        <f t="shared" si="60"/>
        <v>0</v>
      </c>
      <c r="G51" s="35">
        <f t="shared" si="60"/>
        <v>443493786</v>
      </c>
      <c r="H51" s="35">
        <f t="shared" si="60"/>
        <v>262119801</v>
      </c>
      <c r="I51" s="35">
        <f t="shared" si="60"/>
        <v>15258784</v>
      </c>
      <c r="J51" s="35">
        <f t="shared" si="60"/>
        <v>0</v>
      </c>
      <c r="K51" s="35">
        <f t="shared" si="60"/>
        <v>246861017</v>
      </c>
      <c r="L51" s="99">
        <f t="shared" si="60"/>
        <v>208826571.75</v>
      </c>
      <c r="M51" s="99">
        <f t="shared" si="60"/>
        <v>927700</v>
      </c>
      <c r="N51" s="99">
        <f t="shared" si="60"/>
        <v>0</v>
      </c>
      <c r="O51" s="99">
        <f t="shared" si="60"/>
        <v>207898871.75</v>
      </c>
      <c r="P51" s="35">
        <f t="shared" si="60"/>
        <v>212309316.75</v>
      </c>
      <c r="Q51" s="35">
        <f t="shared" si="60"/>
        <v>4410445</v>
      </c>
      <c r="R51" s="35">
        <f t="shared" si="60"/>
        <v>0</v>
      </c>
      <c r="S51" s="35">
        <f t="shared" si="60"/>
        <v>207898871.75</v>
      </c>
      <c r="T51" s="38">
        <f t="shared" ref="T51:T58" si="61">P51/H51*100</f>
        <v>80.997053995932191</v>
      </c>
      <c r="U51" s="38">
        <f t="shared" si="58"/>
        <v>28.90430194175368</v>
      </c>
      <c r="V51" s="38"/>
      <c r="W51" s="38">
        <f t="shared" si="58"/>
        <v>84.216971264442293</v>
      </c>
      <c r="X51" s="38">
        <f t="shared" si="59"/>
        <v>475.41716072006039</v>
      </c>
      <c r="Y51" s="39"/>
    </row>
    <row r="52" spans="1:25" s="40" customFormat="1" ht="51.75" hidden="1" customHeight="1" x14ac:dyDescent="0.3">
      <c r="A52" s="106" t="s">
        <v>103</v>
      </c>
      <c r="B52" s="143" t="s">
        <v>171</v>
      </c>
      <c r="C52" s="47" t="s">
        <v>7</v>
      </c>
      <c r="D52" s="49">
        <f t="shared" ref="D52:D56" si="62">E52+G52</f>
        <v>299170</v>
      </c>
      <c r="E52" s="49">
        <v>0</v>
      </c>
      <c r="F52" s="49">
        <v>0</v>
      </c>
      <c r="G52" s="49">
        <v>299170</v>
      </c>
      <c r="H52" s="49">
        <f t="shared" ref="H52:H57" si="63">I52+J52+K52</f>
        <v>135020</v>
      </c>
      <c r="I52" s="49">
        <v>0</v>
      </c>
      <c r="J52" s="49">
        <v>0</v>
      </c>
      <c r="K52" s="49">
        <v>135020</v>
      </c>
      <c r="L52" s="97">
        <f t="shared" si="51"/>
        <v>128550</v>
      </c>
      <c r="M52" s="98">
        <v>0</v>
      </c>
      <c r="N52" s="98">
        <v>0</v>
      </c>
      <c r="O52" s="98">
        <f t="shared" ref="O52:O59" si="64">S52</f>
        <v>128550</v>
      </c>
      <c r="P52" s="48">
        <f t="shared" ref="P52:P56" si="65">SUM(Q52:S52)</f>
        <v>128550</v>
      </c>
      <c r="Q52" s="48">
        <v>0</v>
      </c>
      <c r="R52" s="48">
        <v>0</v>
      </c>
      <c r="S52" s="48">
        <v>128550</v>
      </c>
      <c r="T52" s="38">
        <f t="shared" si="61"/>
        <v>95.208117315953189</v>
      </c>
      <c r="U52" s="38" t="e">
        <f t="shared" si="58"/>
        <v>#DIV/0!</v>
      </c>
      <c r="V52" s="38" t="e">
        <f t="shared" si="58"/>
        <v>#DIV/0!</v>
      </c>
      <c r="W52" s="38">
        <f t="shared" si="58"/>
        <v>95.208117315953189</v>
      </c>
      <c r="X52" s="38" t="e">
        <f t="shared" si="59"/>
        <v>#DIV/0!</v>
      </c>
      <c r="Y52" s="39"/>
    </row>
    <row r="53" spans="1:25" s="40" customFormat="1" ht="51.75" hidden="1" customHeight="1" x14ac:dyDescent="0.3">
      <c r="A53" s="130"/>
      <c r="B53" s="114"/>
      <c r="C53" s="47" t="s">
        <v>8</v>
      </c>
      <c r="D53" s="49">
        <f t="shared" si="62"/>
        <v>1823079</v>
      </c>
      <c r="E53" s="49">
        <v>0</v>
      </c>
      <c r="F53" s="49">
        <v>0</v>
      </c>
      <c r="G53" s="49">
        <v>1823079</v>
      </c>
      <c r="H53" s="49">
        <f t="shared" si="63"/>
        <v>0</v>
      </c>
      <c r="I53" s="49">
        <v>0</v>
      </c>
      <c r="J53" s="49">
        <v>0</v>
      </c>
      <c r="K53" s="49">
        <v>0</v>
      </c>
      <c r="L53" s="97"/>
      <c r="M53" s="98"/>
      <c r="N53" s="98"/>
      <c r="O53" s="98"/>
      <c r="P53" s="48">
        <f t="shared" si="65"/>
        <v>0</v>
      </c>
      <c r="Q53" s="48">
        <v>0</v>
      </c>
      <c r="R53" s="48">
        <v>0</v>
      </c>
      <c r="S53" s="48">
        <v>0</v>
      </c>
      <c r="T53" s="38" t="e">
        <f t="shared" si="61"/>
        <v>#DIV/0!</v>
      </c>
      <c r="U53" s="38" t="e">
        <f t="shared" si="58"/>
        <v>#DIV/0!</v>
      </c>
      <c r="V53" s="38" t="e">
        <f t="shared" si="58"/>
        <v>#DIV/0!</v>
      </c>
      <c r="W53" s="38" t="e">
        <f t="shared" si="58"/>
        <v>#DIV/0!</v>
      </c>
      <c r="X53" s="38"/>
      <c r="Y53" s="39"/>
    </row>
    <row r="54" spans="1:25" s="40" customFormat="1" ht="37.5" hidden="1" x14ac:dyDescent="0.3">
      <c r="A54" s="83" t="s">
        <v>104</v>
      </c>
      <c r="B54" s="87" t="s">
        <v>74</v>
      </c>
      <c r="C54" s="47" t="s">
        <v>8</v>
      </c>
      <c r="D54" s="49">
        <f t="shared" si="62"/>
        <v>452460</v>
      </c>
      <c r="E54" s="49">
        <v>0</v>
      </c>
      <c r="F54" s="49">
        <v>0</v>
      </c>
      <c r="G54" s="49">
        <v>452460</v>
      </c>
      <c r="H54" s="49">
        <f t="shared" si="63"/>
        <v>367700</v>
      </c>
      <c r="I54" s="49">
        <v>0</v>
      </c>
      <c r="J54" s="49">
        <v>0</v>
      </c>
      <c r="K54" s="49">
        <v>367700</v>
      </c>
      <c r="L54" s="97">
        <f t="shared" si="51"/>
        <v>0</v>
      </c>
      <c r="M54" s="98">
        <v>0</v>
      </c>
      <c r="N54" s="98">
        <v>0</v>
      </c>
      <c r="O54" s="98">
        <f t="shared" si="64"/>
        <v>0</v>
      </c>
      <c r="P54" s="48">
        <f t="shared" si="65"/>
        <v>0</v>
      </c>
      <c r="Q54" s="48">
        <v>0</v>
      </c>
      <c r="R54" s="48">
        <v>0</v>
      </c>
      <c r="S54" s="49">
        <v>0</v>
      </c>
      <c r="T54" s="38">
        <f t="shared" si="61"/>
        <v>0</v>
      </c>
      <c r="U54" s="38" t="e">
        <f t="shared" si="58"/>
        <v>#DIV/0!</v>
      </c>
      <c r="V54" s="38" t="e">
        <f t="shared" si="58"/>
        <v>#DIV/0!</v>
      </c>
      <c r="W54" s="38">
        <f t="shared" si="58"/>
        <v>0</v>
      </c>
      <c r="X54" s="38" t="e">
        <f t="shared" si="59"/>
        <v>#DIV/0!</v>
      </c>
      <c r="Y54" s="50"/>
    </row>
    <row r="55" spans="1:25" s="40" customFormat="1" ht="75" hidden="1" x14ac:dyDescent="0.3">
      <c r="A55" s="83" t="s">
        <v>105</v>
      </c>
      <c r="B55" s="87" t="s">
        <v>45</v>
      </c>
      <c r="C55" s="47" t="s">
        <v>8</v>
      </c>
      <c r="D55" s="49">
        <f t="shared" si="62"/>
        <v>2018837</v>
      </c>
      <c r="E55" s="49">
        <v>1413186</v>
      </c>
      <c r="F55" s="49">
        <v>0</v>
      </c>
      <c r="G55" s="49">
        <v>605651</v>
      </c>
      <c r="H55" s="49">
        <f t="shared" si="63"/>
        <v>0</v>
      </c>
      <c r="I55" s="49">
        <v>0</v>
      </c>
      <c r="J55" s="49">
        <v>0</v>
      </c>
      <c r="K55" s="49">
        <v>0</v>
      </c>
      <c r="L55" s="97">
        <f t="shared" si="51"/>
        <v>0</v>
      </c>
      <c r="M55" s="98">
        <v>0</v>
      </c>
      <c r="N55" s="98">
        <v>0</v>
      </c>
      <c r="O55" s="98">
        <f t="shared" si="64"/>
        <v>0</v>
      </c>
      <c r="P55" s="48">
        <f>SUM(Q55:S55)</f>
        <v>0</v>
      </c>
      <c r="Q55" s="48">
        <v>0</v>
      </c>
      <c r="R55" s="48">
        <v>0</v>
      </c>
      <c r="S55" s="49">
        <v>0</v>
      </c>
      <c r="T55" s="48"/>
      <c r="U55" s="48"/>
      <c r="V55" s="48"/>
      <c r="W55" s="48"/>
      <c r="X55" s="38"/>
      <c r="Y55" s="50" t="s">
        <v>286</v>
      </c>
    </row>
    <row r="56" spans="1:25" s="40" customFormat="1" ht="77.25" hidden="1" customHeight="1" x14ac:dyDescent="0.3">
      <c r="A56" s="83" t="s">
        <v>106</v>
      </c>
      <c r="B56" s="87" t="s">
        <v>63</v>
      </c>
      <c r="C56" s="47" t="s">
        <v>8</v>
      </c>
      <c r="D56" s="49">
        <f t="shared" si="62"/>
        <v>439380789</v>
      </c>
      <c r="E56" s="49">
        <v>0</v>
      </c>
      <c r="F56" s="49">
        <v>0</v>
      </c>
      <c r="G56" s="49">
        <v>439380789</v>
      </c>
      <c r="H56" s="49">
        <f t="shared" si="63"/>
        <v>245687054</v>
      </c>
      <c r="I56" s="49">
        <v>0</v>
      </c>
      <c r="J56" s="49">
        <v>0</v>
      </c>
      <c r="K56" s="49">
        <v>245687054</v>
      </c>
      <c r="L56" s="97">
        <f t="shared" si="51"/>
        <v>207200717.75</v>
      </c>
      <c r="M56" s="98">
        <v>0</v>
      </c>
      <c r="N56" s="98">
        <v>0</v>
      </c>
      <c r="O56" s="98">
        <f t="shared" si="64"/>
        <v>207200717.75</v>
      </c>
      <c r="P56" s="48">
        <f t="shared" si="65"/>
        <v>207200717.75</v>
      </c>
      <c r="Q56" s="48">
        <v>0</v>
      </c>
      <c r="R56" s="48">
        <v>0</v>
      </c>
      <c r="S56" s="48">
        <v>207200717.75</v>
      </c>
      <c r="T56" s="48">
        <f t="shared" si="61"/>
        <v>84.335220100770954</v>
      </c>
      <c r="U56" s="48" t="e">
        <f t="shared" si="58"/>
        <v>#DIV/0!</v>
      </c>
      <c r="V56" s="48" t="e">
        <f t="shared" si="58"/>
        <v>#DIV/0!</v>
      </c>
      <c r="W56" s="48">
        <f t="shared" si="58"/>
        <v>84.335220100770954</v>
      </c>
      <c r="X56" s="38" t="e">
        <f t="shared" si="59"/>
        <v>#DIV/0!</v>
      </c>
      <c r="Y56" s="39"/>
    </row>
    <row r="57" spans="1:25" s="40" customFormat="1" ht="171" hidden="1" customHeight="1" x14ac:dyDescent="0.3">
      <c r="A57" s="83" t="s">
        <v>107</v>
      </c>
      <c r="B57" s="87" t="s">
        <v>172</v>
      </c>
      <c r="C57" s="47" t="s">
        <v>8</v>
      </c>
      <c r="D57" s="49">
        <f>E57+G57</f>
        <v>16397700</v>
      </c>
      <c r="E57" s="49">
        <v>15577800</v>
      </c>
      <c r="F57" s="49">
        <v>0</v>
      </c>
      <c r="G57" s="49">
        <v>819900</v>
      </c>
      <c r="H57" s="49">
        <f t="shared" si="63"/>
        <v>13461206</v>
      </c>
      <c r="I57" s="49">
        <v>12902700</v>
      </c>
      <c r="J57" s="49">
        <v>0</v>
      </c>
      <c r="K57" s="49">
        <v>558506</v>
      </c>
      <c r="L57" s="97">
        <f t="shared" si="51"/>
        <v>1433356</v>
      </c>
      <c r="M57" s="98">
        <v>927700</v>
      </c>
      <c r="N57" s="98">
        <v>0</v>
      </c>
      <c r="O57" s="98">
        <f t="shared" si="64"/>
        <v>505656</v>
      </c>
      <c r="P57" s="48">
        <f>SUM(Q57:S57)</f>
        <v>4847965</v>
      </c>
      <c r="Q57" s="48">
        <v>4342309</v>
      </c>
      <c r="R57" s="48">
        <v>0</v>
      </c>
      <c r="S57" s="48">
        <v>505656</v>
      </c>
      <c r="T57" s="48">
        <f t="shared" si="61"/>
        <v>36.014343737106472</v>
      </c>
      <c r="U57" s="48">
        <f t="shared" si="58"/>
        <v>33.654266161346072</v>
      </c>
      <c r="V57" s="48"/>
      <c r="W57" s="48">
        <f t="shared" si="58"/>
        <v>90.537254747487054</v>
      </c>
      <c r="X57" s="48">
        <f t="shared" si="59"/>
        <v>468.0725450037728</v>
      </c>
      <c r="Y57" s="50" t="s">
        <v>288</v>
      </c>
    </row>
    <row r="58" spans="1:25" s="40" customFormat="1" ht="75" hidden="1" x14ac:dyDescent="0.3">
      <c r="A58" s="83" t="s">
        <v>149</v>
      </c>
      <c r="B58" s="87" t="s">
        <v>280</v>
      </c>
      <c r="C58" s="47" t="s">
        <v>8</v>
      </c>
      <c r="D58" s="49">
        <f>E58+G58</f>
        <v>2210737</v>
      </c>
      <c r="E58" s="49">
        <v>2098000</v>
      </c>
      <c r="F58" s="49">
        <v>0</v>
      </c>
      <c r="G58" s="49">
        <v>112737</v>
      </c>
      <c r="H58" s="49">
        <f t="shared" ref="H58:H64" si="66">I58+J58+K58</f>
        <v>1610737</v>
      </c>
      <c r="I58" s="49">
        <v>1498000</v>
      </c>
      <c r="J58" s="49">
        <v>0</v>
      </c>
      <c r="K58" s="49">
        <v>112737</v>
      </c>
      <c r="L58" s="97">
        <f t="shared" si="51"/>
        <v>63948</v>
      </c>
      <c r="M58" s="98">
        <v>0</v>
      </c>
      <c r="N58" s="98">
        <v>0</v>
      </c>
      <c r="O58" s="98">
        <f t="shared" si="64"/>
        <v>63948</v>
      </c>
      <c r="P58" s="48">
        <f>SUM(Q58:S58)</f>
        <v>132084</v>
      </c>
      <c r="Q58" s="48">
        <v>68136</v>
      </c>
      <c r="R58" s="48">
        <v>0</v>
      </c>
      <c r="S58" s="48">
        <v>63948</v>
      </c>
      <c r="T58" s="48">
        <f t="shared" si="61"/>
        <v>8.2002213893391662</v>
      </c>
      <c r="U58" s="48">
        <f t="shared" si="58"/>
        <v>4.5484646194926572</v>
      </c>
      <c r="V58" s="48"/>
      <c r="W58" s="48">
        <f t="shared" si="58"/>
        <v>56.723169855504409</v>
      </c>
      <c r="X58" s="38"/>
      <c r="Y58" s="50" t="s">
        <v>286</v>
      </c>
    </row>
    <row r="59" spans="1:25" s="40" customFormat="1" ht="75" hidden="1" x14ac:dyDescent="0.3">
      <c r="A59" s="83" t="s">
        <v>327</v>
      </c>
      <c r="B59" s="87" t="s">
        <v>324</v>
      </c>
      <c r="C59" s="47" t="s">
        <v>8</v>
      </c>
      <c r="D59" s="49">
        <f>E59+G59</f>
        <v>3798084</v>
      </c>
      <c r="E59" s="49">
        <v>3798084</v>
      </c>
      <c r="F59" s="49">
        <v>0</v>
      </c>
      <c r="G59" s="49">
        <v>0</v>
      </c>
      <c r="H59" s="49">
        <f t="shared" si="66"/>
        <v>858084</v>
      </c>
      <c r="I59" s="49">
        <v>858084</v>
      </c>
      <c r="J59" s="49">
        <v>0</v>
      </c>
      <c r="K59" s="49">
        <v>0</v>
      </c>
      <c r="L59" s="97"/>
      <c r="M59" s="98"/>
      <c r="N59" s="98"/>
      <c r="O59" s="98">
        <f t="shared" si="64"/>
        <v>0</v>
      </c>
      <c r="P59" s="48">
        <f>SUM(Q59:S59)</f>
        <v>0</v>
      </c>
      <c r="Q59" s="48">
        <v>0</v>
      </c>
      <c r="R59" s="48">
        <v>0</v>
      </c>
      <c r="S59" s="48">
        <v>0</v>
      </c>
      <c r="T59" s="48"/>
      <c r="U59" s="48">
        <f t="shared" si="58"/>
        <v>0</v>
      </c>
      <c r="V59" s="48"/>
      <c r="W59" s="48" t="e">
        <f t="shared" si="58"/>
        <v>#DIV/0!</v>
      </c>
      <c r="X59" s="38"/>
      <c r="Y59" s="50"/>
    </row>
    <row r="60" spans="1:25" s="42" customFormat="1" ht="75" hidden="1" x14ac:dyDescent="0.3">
      <c r="A60" s="36" t="s">
        <v>24</v>
      </c>
      <c r="B60" s="76" t="s">
        <v>75</v>
      </c>
      <c r="C60" s="46"/>
      <c r="D60" s="37">
        <f t="shared" ref="D60" si="67">SUM(D61:D64)</f>
        <v>21852525</v>
      </c>
      <c r="E60" s="37">
        <f t="shared" ref="E60:S60" si="68">SUM(E61:E64)</f>
        <v>2574000</v>
      </c>
      <c r="F60" s="37">
        <f t="shared" si="68"/>
        <v>0</v>
      </c>
      <c r="G60" s="37">
        <f t="shared" si="68"/>
        <v>19278525</v>
      </c>
      <c r="H60" s="37">
        <f t="shared" si="68"/>
        <v>11577338</v>
      </c>
      <c r="I60" s="37">
        <f t="shared" si="68"/>
        <v>2574000</v>
      </c>
      <c r="J60" s="37">
        <f t="shared" si="68"/>
        <v>0</v>
      </c>
      <c r="K60" s="37">
        <f t="shared" si="68"/>
        <v>9003338</v>
      </c>
      <c r="L60" s="96">
        <f t="shared" si="68"/>
        <v>5750477.6100000003</v>
      </c>
      <c r="M60" s="96">
        <f t="shared" si="68"/>
        <v>0</v>
      </c>
      <c r="N60" s="96">
        <f t="shared" si="68"/>
        <v>0</v>
      </c>
      <c r="O60" s="96">
        <f t="shared" si="68"/>
        <v>5750477.6100000003</v>
      </c>
      <c r="P60" s="37">
        <f t="shared" si="68"/>
        <v>5847196.79</v>
      </c>
      <c r="Q60" s="37">
        <f t="shared" si="68"/>
        <v>0</v>
      </c>
      <c r="R60" s="37">
        <f t="shared" si="68"/>
        <v>0</v>
      </c>
      <c r="S60" s="37">
        <f t="shared" si="68"/>
        <v>5847196.79</v>
      </c>
      <c r="T60" s="38">
        <f t="shared" ref="T60:T63" si="69">P60/D60*100</f>
        <v>26.757533923425324</v>
      </c>
      <c r="U60" s="38"/>
      <c r="V60" s="38"/>
      <c r="W60" s="38">
        <f t="shared" ref="W60:W61" si="70">S60/G60*100</f>
        <v>30.33010455934777</v>
      </c>
      <c r="X60" s="38"/>
      <c r="Y60" s="41"/>
    </row>
    <row r="61" spans="1:25" s="40" customFormat="1" ht="37.5" hidden="1" x14ac:dyDescent="0.3">
      <c r="A61" s="83" t="s">
        <v>108</v>
      </c>
      <c r="B61" s="87" t="s">
        <v>76</v>
      </c>
      <c r="C61" s="47" t="s">
        <v>8</v>
      </c>
      <c r="D61" s="49">
        <f t="shared" ref="D61:D64" si="71">E61+G61</f>
        <v>18007200</v>
      </c>
      <c r="E61" s="49">
        <v>0</v>
      </c>
      <c r="F61" s="49">
        <v>0</v>
      </c>
      <c r="G61" s="49">
        <v>18007200</v>
      </c>
      <c r="H61" s="49">
        <f t="shared" si="66"/>
        <v>8460018</v>
      </c>
      <c r="I61" s="49">
        <v>0</v>
      </c>
      <c r="J61" s="49">
        <v>0</v>
      </c>
      <c r="K61" s="49">
        <v>8460018</v>
      </c>
      <c r="L61" s="97">
        <f t="shared" si="51"/>
        <v>5750477.6100000003</v>
      </c>
      <c r="M61" s="98">
        <v>0</v>
      </c>
      <c r="N61" s="98">
        <v>0</v>
      </c>
      <c r="O61" s="98">
        <f>S61</f>
        <v>5750477.6100000003</v>
      </c>
      <c r="P61" s="48">
        <f>Q61+S61</f>
        <v>5750477.6100000003</v>
      </c>
      <c r="Q61" s="48">
        <v>0</v>
      </c>
      <c r="R61" s="48">
        <v>0</v>
      </c>
      <c r="S61" s="48">
        <v>5750477.6100000003</v>
      </c>
      <c r="T61" s="48">
        <f t="shared" si="69"/>
        <v>31.934324103691857</v>
      </c>
      <c r="U61" s="48"/>
      <c r="V61" s="48"/>
      <c r="W61" s="48">
        <f t="shared" si="70"/>
        <v>31.934324103691857</v>
      </c>
      <c r="X61" s="38"/>
      <c r="Y61" s="39"/>
    </row>
    <row r="62" spans="1:25" s="40" customFormat="1" ht="37.5" hidden="1" x14ac:dyDescent="0.3">
      <c r="A62" s="83" t="s">
        <v>328</v>
      </c>
      <c r="B62" s="87" t="s">
        <v>218</v>
      </c>
      <c r="C62" s="47" t="s">
        <v>8</v>
      </c>
      <c r="D62" s="49">
        <f t="shared" si="71"/>
        <v>312000</v>
      </c>
      <c r="E62" s="49">
        <v>0</v>
      </c>
      <c r="F62" s="49">
        <v>0</v>
      </c>
      <c r="G62" s="49">
        <v>312000</v>
      </c>
      <c r="H62" s="49">
        <f t="shared" si="66"/>
        <v>155500</v>
      </c>
      <c r="I62" s="49">
        <v>0</v>
      </c>
      <c r="J62" s="49">
        <v>0</v>
      </c>
      <c r="K62" s="49">
        <v>155500</v>
      </c>
      <c r="L62" s="97"/>
      <c r="M62" s="98"/>
      <c r="N62" s="98"/>
      <c r="O62" s="98"/>
      <c r="P62" s="48">
        <f>Q62+S62</f>
        <v>96719.18</v>
      </c>
      <c r="Q62" s="48">
        <v>0</v>
      </c>
      <c r="R62" s="48">
        <v>0</v>
      </c>
      <c r="S62" s="48">
        <v>96719.18</v>
      </c>
      <c r="T62" s="48">
        <f t="shared" si="69"/>
        <v>30.999737179487173</v>
      </c>
      <c r="U62" s="48"/>
      <c r="V62" s="48"/>
      <c r="W62" s="48"/>
      <c r="X62" s="38"/>
      <c r="Y62" s="39"/>
    </row>
    <row r="63" spans="1:25" s="40" customFormat="1" ht="75" hidden="1" x14ac:dyDescent="0.3">
      <c r="A63" s="83" t="s">
        <v>240</v>
      </c>
      <c r="B63" s="87" t="s">
        <v>269</v>
      </c>
      <c r="C63" s="47" t="s">
        <v>3</v>
      </c>
      <c r="D63" s="49">
        <f t="shared" si="71"/>
        <v>859505</v>
      </c>
      <c r="E63" s="49">
        <v>0</v>
      </c>
      <c r="F63" s="49">
        <v>0</v>
      </c>
      <c r="G63" s="49">
        <v>859505</v>
      </c>
      <c r="H63" s="49">
        <f t="shared" si="66"/>
        <v>288000</v>
      </c>
      <c r="I63" s="49">
        <v>0</v>
      </c>
      <c r="J63" s="49">
        <v>0</v>
      </c>
      <c r="K63" s="49">
        <v>288000</v>
      </c>
      <c r="L63" s="97">
        <f t="shared" si="51"/>
        <v>0</v>
      </c>
      <c r="M63" s="98">
        <v>0</v>
      </c>
      <c r="N63" s="98">
        <v>0</v>
      </c>
      <c r="O63" s="98">
        <f>S63</f>
        <v>0</v>
      </c>
      <c r="P63" s="48">
        <f>Q63+S63</f>
        <v>0</v>
      </c>
      <c r="Q63" s="48">
        <v>0</v>
      </c>
      <c r="R63" s="48">
        <v>0</v>
      </c>
      <c r="S63" s="48">
        <v>0</v>
      </c>
      <c r="T63" s="48">
        <f t="shared" si="69"/>
        <v>0</v>
      </c>
      <c r="U63" s="48"/>
      <c r="V63" s="48"/>
      <c r="W63" s="48"/>
      <c r="X63" s="38"/>
      <c r="Y63" s="39"/>
    </row>
    <row r="64" spans="1:25" s="40" customFormat="1" ht="37.5" hidden="1" x14ac:dyDescent="0.3">
      <c r="A64" s="83" t="s">
        <v>270</v>
      </c>
      <c r="B64" s="82" t="s">
        <v>46</v>
      </c>
      <c r="C64" s="47" t="s">
        <v>3</v>
      </c>
      <c r="D64" s="49">
        <f t="shared" si="71"/>
        <v>2673820</v>
      </c>
      <c r="E64" s="49">
        <v>2574000</v>
      </c>
      <c r="F64" s="49">
        <v>0</v>
      </c>
      <c r="G64" s="49">
        <v>99820</v>
      </c>
      <c r="H64" s="49">
        <f t="shared" si="66"/>
        <v>2673820</v>
      </c>
      <c r="I64" s="49">
        <v>2574000</v>
      </c>
      <c r="J64" s="49">
        <v>0</v>
      </c>
      <c r="K64" s="49">
        <v>99820</v>
      </c>
      <c r="L64" s="97">
        <f t="shared" si="51"/>
        <v>0</v>
      </c>
      <c r="M64" s="98">
        <v>0</v>
      </c>
      <c r="N64" s="98">
        <v>0</v>
      </c>
      <c r="O64" s="98">
        <f>S64</f>
        <v>0</v>
      </c>
      <c r="P64" s="48">
        <f t="shared" ref="P64" si="72">Q64+S64</f>
        <v>0</v>
      </c>
      <c r="Q64" s="48">
        <v>0</v>
      </c>
      <c r="R64" s="48">
        <v>0</v>
      </c>
      <c r="S64" s="48">
        <v>0</v>
      </c>
      <c r="T64" s="48">
        <f t="shared" ref="T64" si="73">P64/D64*100</f>
        <v>0</v>
      </c>
      <c r="U64" s="48"/>
      <c r="V64" s="48"/>
      <c r="W64" s="48"/>
      <c r="X64" s="38"/>
      <c r="Y64" s="50"/>
    </row>
    <row r="65" spans="1:25" s="42" customFormat="1" ht="37.5" customHeight="1" x14ac:dyDescent="0.3">
      <c r="A65" s="110" t="s">
        <v>11</v>
      </c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2"/>
    </row>
    <row r="66" spans="1:25" s="40" customFormat="1" ht="44.25" customHeight="1" x14ac:dyDescent="0.3">
      <c r="A66" s="36" t="s">
        <v>109</v>
      </c>
      <c r="B66" s="117" t="s">
        <v>32</v>
      </c>
      <c r="C66" s="117"/>
      <c r="D66" s="35">
        <f t="shared" ref="D66:O66" si="74">D67+D94</f>
        <v>473146237</v>
      </c>
      <c r="E66" s="35">
        <f t="shared" si="74"/>
        <v>46976249</v>
      </c>
      <c r="F66" s="35">
        <f t="shared" si="74"/>
        <v>0</v>
      </c>
      <c r="G66" s="35">
        <f t="shared" si="74"/>
        <v>426169988</v>
      </c>
      <c r="H66" s="35">
        <f t="shared" si="74"/>
        <v>267645633</v>
      </c>
      <c r="I66" s="35">
        <f t="shared" si="74"/>
        <v>23340256</v>
      </c>
      <c r="J66" s="35">
        <f t="shared" si="74"/>
        <v>0</v>
      </c>
      <c r="K66" s="35">
        <f t="shared" si="74"/>
        <v>244305377</v>
      </c>
      <c r="L66" s="99">
        <f t="shared" si="74"/>
        <v>161561737.91999999</v>
      </c>
      <c r="M66" s="99">
        <f t="shared" si="74"/>
        <v>8539331</v>
      </c>
      <c r="N66" s="99">
        <f t="shared" si="74"/>
        <v>0</v>
      </c>
      <c r="O66" s="99">
        <f t="shared" si="74"/>
        <v>154044879.91999999</v>
      </c>
      <c r="P66" s="35">
        <f>P68+P73+P78+P81+P84+P88+P94</f>
        <v>167772851.91999999</v>
      </c>
      <c r="Q66" s="35">
        <f>Q68+Q73+Q78+Q81+Q84+Q88+Q94</f>
        <v>13590894</v>
      </c>
      <c r="R66" s="35">
        <f>R68+R73+R78+R81+R84+R88+R94</f>
        <v>0</v>
      </c>
      <c r="S66" s="35">
        <f>S68+S73+S78+S81+S84+S88+S94</f>
        <v>154181957.91999999</v>
      </c>
      <c r="T66" s="38">
        <f>P66/H66*100</f>
        <v>62.684696193044175</v>
      </c>
      <c r="U66" s="38">
        <f t="shared" ref="U66:U81" si="75">Q66/I66*100</f>
        <v>58.229412736518405</v>
      </c>
      <c r="V66" s="38"/>
      <c r="W66" s="38">
        <f t="shared" ref="W66:W89" si="76">S66/K66*100</f>
        <v>63.110341578769258</v>
      </c>
      <c r="X66" s="38">
        <f>Q66/M66*100</f>
        <v>159.15642572000078</v>
      </c>
      <c r="Y66" s="39"/>
    </row>
    <row r="67" spans="1:25" s="40" customFormat="1" ht="66" customHeight="1" x14ac:dyDescent="0.3">
      <c r="A67" s="36" t="s">
        <v>110</v>
      </c>
      <c r="B67" s="76" t="s">
        <v>77</v>
      </c>
      <c r="C67" s="76"/>
      <c r="D67" s="35">
        <f>D68+D73+D78+D81+D84+D88+D92</f>
        <v>449639537</v>
      </c>
      <c r="E67" s="35">
        <f t="shared" ref="E67:S67" si="77">E68+E73+E78+E81+E84+E88+E92</f>
        <v>46976249</v>
      </c>
      <c r="F67" s="35">
        <f t="shared" si="77"/>
        <v>0</v>
      </c>
      <c r="G67" s="35">
        <f t="shared" si="77"/>
        <v>402663288</v>
      </c>
      <c r="H67" s="35">
        <f t="shared" si="77"/>
        <v>253123456</v>
      </c>
      <c r="I67" s="35">
        <f t="shared" si="77"/>
        <v>23340256</v>
      </c>
      <c r="J67" s="35">
        <f t="shared" si="77"/>
        <v>0</v>
      </c>
      <c r="K67" s="35">
        <f t="shared" si="77"/>
        <v>229783200</v>
      </c>
      <c r="L67" s="99">
        <f t="shared" si="77"/>
        <v>152589373.94</v>
      </c>
      <c r="M67" s="99">
        <f t="shared" si="77"/>
        <v>8539331</v>
      </c>
      <c r="N67" s="99">
        <f t="shared" si="77"/>
        <v>0</v>
      </c>
      <c r="O67" s="99">
        <f t="shared" si="77"/>
        <v>145072515.94</v>
      </c>
      <c r="P67" s="35">
        <f t="shared" si="77"/>
        <v>158800487.94</v>
      </c>
      <c r="Q67" s="35">
        <f t="shared" si="77"/>
        <v>13590894</v>
      </c>
      <c r="R67" s="35">
        <f t="shared" si="77"/>
        <v>0</v>
      </c>
      <c r="S67" s="35">
        <f t="shared" si="77"/>
        <v>145209593.94</v>
      </c>
      <c r="T67" s="38">
        <f t="shared" ref="T67:U95" si="78">P67/H67*100</f>
        <v>62.736377911970351</v>
      </c>
      <c r="U67" s="38">
        <f t="shared" si="75"/>
        <v>58.229412736518405</v>
      </c>
      <c r="V67" s="38"/>
      <c r="W67" s="38">
        <f t="shared" si="76"/>
        <v>63.194173438267029</v>
      </c>
      <c r="X67" s="38">
        <f t="shared" ref="X67:X86" si="79">Q67/M67*100</f>
        <v>159.15642572000078</v>
      </c>
      <c r="Y67" s="39"/>
    </row>
    <row r="68" spans="1:25" s="40" customFormat="1" x14ac:dyDescent="0.3">
      <c r="A68" s="36" t="s">
        <v>111</v>
      </c>
      <c r="B68" s="76" t="s">
        <v>173</v>
      </c>
      <c r="C68" s="59"/>
      <c r="D68" s="38">
        <f t="shared" ref="D68:S68" si="80">SUM(D69:D72)</f>
        <v>66418611</v>
      </c>
      <c r="E68" s="38">
        <f t="shared" si="80"/>
        <v>6214400</v>
      </c>
      <c r="F68" s="38">
        <f t="shared" si="80"/>
        <v>0</v>
      </c>
      <c r="G68" s="38">
        <f t="shared" si="80"/>
        <v>60204211</v>
      </c>
      <c r="H68" s="38">
        <f t="shared" si="80"/>
        <v>32262161</v>
      </c>
      <c r="I68" s="38">
        <f t="shared" si="80"/>
        <v>2346257</v>
      </c>
      <c r="J68" s="38">
        <f t="shared" si="80"/>
        <v>0</v>
      </c>
      <c r="K68" s="38">
        <f t="shared" si="80"/>
        <v>29915904</v>
      </c>
      <c r="L68" s="95">
        <f t="shared" si="80"/>
        <v>24124458.899999999</v>
      </c>
      <c r="M68" s="95">
        <f t="shared" si="80"/>
        <v>987231</v>
      </c>
      <c r="N68" s="95">
        <f t="shared" si="80"/>
        <v>0</v>
      </c>
      <c r="O68" s="95">
        <f t="shared" si="80"/>
        <v>24159700.899999999</v>
      </c>
      <c r="P68" s="38">
        <f t="shared" si="80"/>
        <v>25624353.899999999</v>
      </c>
      <c r="Q68" s="38">
        <f t="shared" si="80"/>
        <v>1440075</v>
      </c>
      <c r="R68" s="38">
        <f t="shared" si="80"/>
        <v>0</v>
      </c>
      <c r="S68" s="38">
        <f t="shared" si="80"/>
        <v>24184278.899999999</v>
      </c>
      <c r="T68" s="38">
        <f t="shared" si="78"/>
        <v>79.425410777659934</v>
      </c>
      <c r="U68" s="38">
        <f t="shared" si="75"/>
        <v>61.377547301936666</v>
      </c>
      <c r="V68" s="38"/>
      <c r="W68" s="38">
        <f t="shared" si="76"/>
        <v>80.840876144006884</v>
      </c>
      <c r="X68" s="38">
        <f t="shared" si="79"/>
        <v>145.87011550488182</v>
      </c>
      <c r="Y68" s="39"/>
    </row>
    <row r="69" spans="1:25" s="40" customFormat="1" ht="63.75" customHeight="1" x14ac:dyDescent="0.3">
      <c r="A69" s="83" t="s">
        <v>174</v>
      </c>
      <c r="B69" s="60" t="s">
        <v>63</v>
      </c>
      <c r="C69" s="81" t="s">
        <v>28</v>
      </c>
      <c r="D69" s="55">
        <f>SUM(E69:G69)</f>
        <v>59759816</v>
      </c>
      <c r="E69" s="49">
        <v>0</v>
      </c>
      <c r="F69" s="49">
        <v>0</v>
      </c>
      <c r="G69" s="49">
        <v>59759816</v>
      </c>
      <c r="H69" s="49">
        <f>I69+J69+K69</f>
        <v>29770732</v>
      </c>
      <c r="I69" s="49">
        <v>0</v>
      </c>
      <c r="J69" s="49">
        <v>0</v>
      </c>
      <c r="K69" s="49">
        <v>29770732</v>
      </c>
      <c r="L69" s="97">
        <f t="shared" ref="L69:L123" si="81">M69+N69+O69</f>
        <v>24067227.899999999</v>
      </c>
      <c r="M69" s="101">
        <v>0</v>
      </c>
      <c r="N69" s="101">
        <v>0</v>
      </c>
      <c r="O69" s="101">
        <f>S69</f>
        <v>24067227.899999999</v>
      </c>
      <c r="P69" s="48">
        <f>SUM(Q69:S69)</f>
        <v>24067227.899999999</v>
      </c>
      <c r="Q69" s="48">
        <v>0</v>
      </c>
      <c r="R69" s="48">
        <v>0</v>
      </c>
      <c r="S69" s="48">
        <v>24067227.899999999</v>
      </c>
      <c r="T69" s="38">
        <f t="shared" si="78"/>
        <v>80.8419084220032</v>
      </c>
      <c r="U69" s="38" t="e">
        <f t="shared" si="75"/>
        <v>#DIV/0!</v>
      </c>
      <c r="V69" s="38"/>
      <c r="W69" s="38">
        <f t="shared" si="76"/>
        <v>80.8419084220032</v>
      </c>
      <c r="X69" s="38" t="e">
        <f t="shared" si="79"/>
        <v>#DIV/0!</v>
      </c>
      <c r="Y69" s="39"/>
    </row>
    <row r="70" spans="1:25" s="40" customFormat="1" ht="30" customHeight="1" x14ac:dyDescent="0.3">
      <c r="A70" s="83" t="s">
        <v>175</v>
      </c>
      <c r="B70" s="60" t="s">
        <v>311</v>
      </c>
      <c r="C70" s="81" t="s">
        <v>28</v>
      </c>
      <c r="D70" s="55">
        <f t="shared" ref="D70" si="82">SUM(E70:G70)</f>
        <v>409424</v>
      </c>
      <c r="E70" s="49">
        <v>388000</v>
      </c>
      <c r="F70" s="49">
        <v>0</v>
      </c>
      <c r="G70" s="49">
        <v>21424</v>
      </c>
      <c r="H70" s="49">
        <f t="shared" ref="H70:H71" si="83">I70+J70+K70</f>
        <v>0</v>
      </c>
      <c r="I70" s="49">
        <v>0</v>
      </c>
      <c r="J70" s="49">
        <v>0</v>
      </c>
      <c r="K70" s="49">
        <v>0</v>
      </c>
      <c r="L70" s="97">
        <f t="shared" si="81"/>
        <v>0</v>
      </c>
      <c r="M70" s="101">
        <v>0</v>
      </c>
      <c r="N70" s="101"/>
      <c r="O70" s="101">
        <f t="shared" ref="O70:O72" si="84">S70</f>
        <v>0</v>
      </c>
      <c r="P70" s="48">
        <f t="shared" ref="P70:P71" si="85">SUM(Q70:S70)</f>
        <v>0</v>
      </c>
      <c r="Q70" s="48">
        <v>0</v>
      </c>
      <c r="R70" s="48">
        <v>0</v>
      </c>
      <c r="S70" s="48">
        <v>0</v>
      </c>
      <c r="T70" s="48"/>
      <c r="U70" s="48"/>
      <c r="V70" s="48"/>
      <c r="W70" s="48"/>
      <c r="X70" s="38"/>
      <c r="Y70" s="50"/>
    </row>
    <row r="71" spans="1:25" s="40" customFormat="1" ht="47.25" customHeight="1" x14ac:dyDescent="0.3">
      <c r="A71" s="83" t="s">
        <v>175</v>
      </c>
      <c r="B71" s="60" t="s">
        <v>284</v>
      </c>
      <c r="C71" s="81" t="s">
        <v>28</v>
      </c>
      <c r="D71" s="55">
        <f>E71+F71+G71</f>
        <v>1104471</v>
      </c>
      <c r="E71" s="49">
        <v>938800</v>
      </c>
      <c r="F71" s="49">
        <v>0</v>
      </c>
      <c r="G71" s="49">
        <v>165671</v>
      </c>
      <c r="H71" s="49">
        <f t="shared" si="83"/>
        <v>206185</v>
      </c>
      <c r="I71" s="49">
        <v>175257</v>
      </c>
      <c r="J71" s="49">
        <v>0</v>
      </c>
      <c r="K71" s="49">
        <v>30928</v>
      </c>
      <c r="L71" s="97">
        <f t="shared" si="81"/>
        <v>57231</v>
      </c>
      <c r="M71" s="101">
        <v>57231</v>
      </c>
      <c r="N71" s="101">
        <v>0</v>
      </c>
      <c r="O71" s="101">
        <v>0</v>
      </c>
      <c r="P71" s="48">
        <f t="shared" si="85"/>
        <v>121051</v>
      </c>
      <c r="Q71" s="48">
        <v>96473</v>
      </c>
      <c r="R71" s="48">
        <v>0</v>
      </c>
      <c r="S71" s="48">
        <v>24578</v>
      </c>
      <c r="T71" s="48">
        <f t="shared" si="78"/>
        <v>58.709896452215247</v>
      </c>
      <c r="U71" s="48">
        <f t="shared" si="75"/>
        <v>55.046588723988201</v>
      </c>
      <c r="V71" s="48"/>
      <c r="W71" s="48">
        <f t="shared" si="76"/>
        <v>79.46844283497154</v>
      </c>
      <c r="X71" s="48">
        <f t="shared" si="79"/>
        <v>168.56773426988869</v>
      </c>
      <c r="Y71" s="50"/>
    </row>
    <row r="72" spans="1:25" s="40" customFormat="1" ht="203.25" customHeight="1" x14ac:dyDescent="0.3">
      <c r="A72" s="83" t="s">
        <v>176</v>
      </c>
      <c r="B72" s="87" t="s">
        <v>172</v>
      </c>
      <c r="C72" s="81" t="s">
        <v>28</v>
      </c>
      <c r="D72" s="55">
        <f>SUM(E72:G72)</f>
        <v>5144900</v>
      </c>
      <c r="E72" s="49">
        <v>4887600</v>
      </c>
      <c r="F72" s="49">
        <v>0</v>
      </c>
      <c r="G72" s="49">
        <v>257300</v>
      </c>
      <c r="H72" s="49">
        <f>I72+J72+K72</f>
        <v>2285244</v>
      </c>
      <c r="I72" s="49">
        <v>2171000</v>
      </c>
      <c r="J72" s="49">
        <v>0</v>
      </c>
      <c r="K72" s="49">
        <v>114244</v>
      </c>
      <c r="L72" s="97">
        <v>0</v>
      </c>
      <c r="M72" s="97">
        <v>930000</v>
      </c>
      <c r="N72" s="101">
        <v>0</v>
      </c>
      <c r="O72" s="101">
        <f t="shared" si="84"/>
        <v>92473</v>
      </c>
      <c r="P72" s="48">
        <f t="shared" ref="P72:P77" si="86">Q72+S72</f>
        <v>1436075</v>
      </c>
      <c r="Q72" s="48">
        <v>1343602</v>
      </c>
      <c r="R72" s="48">
        <v>0</v>
      </c>
      <c r="S72" s="48">
        <v>92473</v>
      </c>
      <c r="T72" s="48">
        <f t="shared" si="78"/>
        <v>62.841210829128094</v>
      </c>
      <c r="U72" s="48">
        <f t="shared" si="75"/>
        <v>61.888622754491017</v>
      </c>
      <c r="V72" s="48"/>
      <c r="W72" s="48">
        <f t="shared" si="76"/>
        <v>80.943419348062037</v>
      </c>
      <c r="X72" s="48">
        <f>Q72/M72*100</f>
        <v>144.47333333333333</v>
      </c>
      <c r="Y72" s="50" t="s">
        <v>289</v>
      </c>
    </row>
    <row r="73" spans="1:25" s="40" customFormat="1" ht="36.75" customHeight="1" x14ac:dyDescent="0.3">
      <c r="A73" s="36" t="s">
        <v>112</v>
      </c>
      <c r="B73" s="61" t="s">
        <v>177</v>
      </c>
      <c r="C73" s="59"/>
      <c r="D73" s="38">
        <f t="shared" ref="D73:S73" si="87">SUM(D74:D77)</f>
        <v>30531097</v>
      </c>
      <c r="E73" s="38">
        <f t="shared" si="87"/>
        <v>3002900</v>
      </c>
      <c r="F73" s="38">
        <f t="shared" si="87"/>
        <v>0</v>
      </c>
      <c r="G73" s="38">
        <f t="shared" si="87"/>
        <v>27528197</v>
      </c>
      <c r="H73" s="38">
        <f t="shared" si="87"/>
        <v>15658128</v>
      </c>
      <c r="I73" s="38">
        <f t="shared" si="87"/>
        <v>1900500</v>
      </c>
      <c r="J73" s="38">
        <f t="shared" si="87"/>
        <v>0</v>
      </c>
      <c r="K73" s="38">
        <f t="shared" si="87"/>
        <v>13757628</v>
      </c>
      <c r="L73" s="95">
        <f t="shared" si="87"/>
        <v>11804458</v>
      </c>
      <c r="M73" s="95">
        <f t="shared" si="87"/>
        <v>551500</v>
      </c>
      <c r="N73" s="95">
        <f t="shared" si="87"/>
        <v>0</v>
      </c>
      <c r="O73" s="95">
        <f t="shared" si="87"/>
        <v>11252958</v>
      </c>
      <c r="P73" s="38">
        <f t="shared" si="87"/>
        <v>12076958</v>
      </c>
      <c r="Q73" s="38">
        <f t="shared" si="87"/>
        <v>711500</v>
      </c>
      <c r="R73" s="38">
        <f t="shared" si="87"/>
        <v>0</v>
      </c>
      <c r="S73" s="38">
        <f t="shared" si="87"/>
        <v>11365458</v>
      </c>
      <c r="T73" s="38">
        <f t="shared" si="78"/>
        <v>77.129002905072682</v>
      </c>
      <c r="U73" s="38">
        <f t="shared" si="75"/>
        <v>37.437516443041311</v>
      </c>
      <c r="V73" s="38"/>
      <c r="W73" s="38">
        <f t="shared" si="76"/>
        <v>82.612046204476528</v>
      </c>
      <c r="X73" s="38">
        <f t="shared" ref="X73:X80" si="88">Q73/M73*100</f>
        <v>129.01178603807796</v>
      </c>
      <c r="Y73" s="50" t="s">
        <v>286</v>
      </c>
    </row>
    <row r="74" spans="1:25" s="40" customFormat="1" ht="62.25" customHeight="1" x14ac:dyDescent="0.3">
      <c r="A74" s="83" t="s">
        <v>178</v>
      </c>
      <c r="B74" s="60" t="s">
        <v>63</v>
      </c>
      <c r="C74" s="81" t="s">
        <v>28</v>
      </c>
      <c r="D74" s="55">
        <f>E74+F74+G74</f>
        <v>27299697</v>
      </c>
      <c r="E74" s="49">
        <v>0</v>
      </c>
      <c r="F74" s="49">
        <v>0</v>
      </c>
      <c r="G74" s="49">
        <v>27299697</v>
      </c>
      <c r="H74" s="49">
        <f>I74+J74+K74</f>
        <v>13587128</v>
      </c>
      <c r="I74" s="49">
        <v>0</v>
      </c>
      <c r="J74" s="49">
        <v>0</v>
      </c>
      <c r="K74" s="49">
        <v>13587128</v>
      </c>
      <c r="L74" s="97">
        <f t="shared" si="81"/>
        <v>11194958</v>
      </c>
      <c r="M74" s="101">
        <v>0</v>
      </c>
      <c r="N74" s="101">
        <v>0</v>
      </c>
      <c r="O74" s="101">
        <f>S74</f>
        <v>11194958</v>
      </c>
      <c r="P74" s="48">
        <f t="shared" si="86"/>
        <v>11194958</v>
      </c>
      <c r="Q74" s="48">
        <v>0</v>
      </c>
      <c r="R74" s="48">
        <v>0</v>
      </c>
      <c r="S74" s="48">
        <v>11194958</v>
      </c>
      <c r="T74" s="38">
        <f t="shared" si="78"/>
        <v>82.393851003685242</v>
      </c>
      <c r="U74" s="38" t="e">
        <f t="shared" si="75"/>
        <v>#DIV/0!</v>
      </c>
      <c r="V74" s="38" t="e">
        <f t="shared" ref="V74:V89" si="89">R74/J74*100</f>
        <v>#DIV/0!</v>
      </c>
      <c r="W74" s="38">
        <f t="shared" si="76"/>
        <v>82.393851003685242</v>
      </c>
      <c r="X74" s="48" t="e">
        <f t="shared" si="88"/>
        <v>#DIV/0!</v>
      </c>
      <c r="Y74" s="50" t="s">
        <v>286</v>
      </c>
    </row>
    <row r="75" spans="1:25" s="40" customFormat="1" ht="206.25" customHeight="1" x14ac:dyDescent="0.3">
      <c r="A75" s="83" t="s">
        <v>179</v>
      </c>
      <c r="B75" s="87" t="s">
        <v>172</v>
      </c>
      <c r="C75" s="81" t="s">
        <v>28</v>
      </c>
      <c r="D75" s="55">
        <f t="shared" ref="D75:D77" si="90">E75+F75+G75</f>
        <v>2321400</v>
      </c>
      <c r="E75" s="49">
        <v>2205400</v>
      </c>
      <c r="F75" s="49">
        <v>0</v>
      </c>
      <c r="G75" s="49">
        <v>116000</v>
      </c>
      <c r="H75" s="49">
        <f t="shared" ref="H75:H77" si="91">I75+J75+K75</f>
        <v>1161000</v>
      </c>
      <c r="I75" s="49">
        <v>1103000</v>
      </c>
      <c r="J75" s="49">
        <v>0</v>
      </c>
      <c r="K75" s="49">
        <v>58000</v>
      </c>
      <c r="L75" s="97">
        <f t="shared" si="81"/>
        <v>609500</v>
      </c>
      <c r="M75" s="98">
        <v>551500</v>
      </c>
      <c r="N75" s="101">
        <v>0</v>
      </c>
      <c r="O75" s="101">
        <f t="shared" ref="O75:O77" si="92">S75</f>
        <v>58000</v>
      </c>
      <c r="P75" s="48">
        <f t="shared" si="86"/>
        <v>609500</v>
      </c>
      <c r="Q75" s="48">
        <v>551500</v>
      </c>
      <c r="R75" s="48">
        <v>0</v>
      </c>
      <c r="S75" s="48">
        <v>58000</v>
      </c>
      <c r="T75" s="48">
        <f t="shared" si="78"/>
        <v>52.497846683893187</v>
      </c>
      <c r="U75" s="48">
        <f t="shared" si="75"/>
        <v>50</v>
      </c>
      <c r="V75" s="48"/>
      <c r="W75" s="48">
        <f t="shared" si="76"/>
        <v>100</v>
      </c>
      <c r="X75" s="48">
        <f t="shared" si="88"/>
        <v>100</v>
      </c>
      <c r="Y75" s="50" t="s">
        <v>286</v>
      </c>
    </row>
    <row r="76" spans="1:25" s="40" customFormat="1" ht="37.5" x14ac:dyDescent="0.3">
      <c r="A76" s="83" t="s">
        <v>234</v>
      </c>
      <c r="B76" s="87" t="s">
        <v>284</v>
      </c>
      <c r="C76" s="81" t="s">
        <v>28</v>
      </c>
      <c r="D76" s="55">
        <f t="shared" si="90"/>
        <v>750000</v>
      </c>
      <c r="E76" s="49">
        <v>637500</v>
      </c>
      <c r="F76" s="49">
        <v>0</v>
      </c>
      <c r="G76" s="49">
        <v>112500</v>
      </c>
      <c r="H76" s="49">
        <f t="shared" si="91"/>
        <v>750000</v>
      </c>
      <c r="I76" s="49">
        <v>637500</v>
      </c>
      <c r="J76" s="49">
        <v>0</v>
      </c>
      <c r="K76" s="49">
        <v>112500</v>
      </c>
      <c r="L76" s="97">
        <f t="shared" si="81"/>
        <v>0</v>
      </c>
      <c r="M76" s="98">
        <v>0</v>
      </c>
      <c r="N76" s="101">
        <v>0</v>
      </c>
      <c r="O76" s="101">
        <v>0</v>
      </c>
      <c r="P76" s="48">
        <f t="shared" si="86"/>
        <v>112500</v>
      </c>
      <c r="Q76" s="48">
        <v>0</v>
      </c>
      <c r="R76" s="48">
        <v>0</v>
      </c>
      <c r="S76" s="48">
        <v>112500</v>
      </c>
      <c r="T76" s="48"/>
      <c r="U76" s="48"/>
      <c r="V76" s="48"/>
      <c r="W76" s="48"/>
      <c r="X76" s="48"/>
      <c r="Y76" s="50" t="s">
        <v>286</v>
      </c>
    </row>
    <row r="77" spans="1:25" s="40" customFormat="1" ht="75" x14ac:dyDescent="0.3">
      <c r="A77" s="83" t="s">
        <v>271</v>
      </c>
      <c r="B77" s="87" t="s">
        <v>312</v>
      </c>
      <c r="C77" s="81" t="s">
        <v>28</v>
      </c>
      <c r="D77" s="55">
        <f t="shared" si="90"/>
        <v>160000</v>
      </c>
      <c r="E77" s="49">
        <v>160000</v>
      </c>
      <c r="F77" s="49">
        <v>0</v>
      </c>
      <c r="G77" s="49">
        <v>0</v>
      </c>
      <c r="H77" s="49">
        <f t="shared" si="91"/>
        <v>160000</v>
      </c>
      <c r="I77" s="49">
        <v>160000</v>
      </c>
      <c r="J77" s="49">
        <v>0</v>
      </c>
      <c r="K77" s="49">
        <v>0</v>
      </c>
      <c r="L77" s="97">
        <f t="shared" si="81"/>
        <v>0</v>
      </c>
      <c r="M77" s="101">
        <v>0</v>
      </c>
      <c r="N77" s="101">
        <v>0</v>
      </c>
      <c r="O77" s="101">
        <f t="shared" si="92"/>
        <v>0</v>
      </c>
      <c r="P77" s="48">
        <f t="shared" si="86"/>
        <v>160000</v>
      </c>
      <c r="Q77" s="48">
        <v>160000</v>
      </c>
      <c r="R77" s="48">
        <v>0</v>
      </c>
      <c r="S77" s="48">
        <v>0</v>
      </c>
      <c r="T77" s="48"/>
      <c r="U77" s="48"/>
      <c r="V77" s="48"/>
      <c r="W77" s="48"/>
      <c r="X77" s="48"/>
      <c r="Y77" s="50" t="s">
        <v>286</v>
      </c>
    </row>
    <row r="78" spans="1:25" s="40" customFormat="1" ht="31.5" customHeight="1" x14ac:dyDescent="0.3">
      <c r="A78" s="36" t="s">
        <v>113</v>
      </c>
      <c r="B78" s="61" t="s">
        <v>180</v>
      </c>
      <c r="C78" s="59"/>
      <c r="D78" s="38">
        <f t="shared" ref="D78:S78" si="93">SUM(D79:D80)</f>
        <v>31058700</v>
      </c>
      <c r="E78" s="38">
        <f t="shared" si="93"/>
        <v>2473600</v>
      </c>
      <c r="F78" s="38">
        <f t="shared" si="93"/>
        <v>0</v>
      </c>
      <c r="G78" s="38">
        <f t="shared" si="93"/>
        <v>28585100</v>
      </c>
      <c r="H78" s="38">
        <f t="shared" si="93"/>
        <v>15518400</v>
      </c>
      <c r="I78" s="38">
        <f t="shared" si="93"/>
        <v>1236900</v>
      </c>
      <c r="J78" s="38">
        <f t="shared" si="93"/>
        <v>0</v>
      </c>
      <c r="K78" s="38">
        <f t="shared" si="93"/>
        <v>14281500</v>
      </c>
      <c r="L78" s="95">
        <f t="shared" si="93"/>
        <v>11252756</v>
      </c>
      <c r="M78" s="95">
        <f t="shared" si="93"/>
        <v>618450</v>
      </c>
      <c r="N78" s="95">
        <f t="shared" si="93"/>
        <v>0</v>
      </c>
      <c r="O78" s="95">
        <f t="shared" si="93"/>
        <v>10634306</v>
      </c>
      <c r="P78" s="38">
        <f t="shared" si="93"/>
        <v>11458556</v>
      </c>
      <c r="Q78" s="38">
        <f t="shared" si="93"/>
        <v>824250</v>
      </c>
      <c r="R78" s="38">
        <f t="shared" si="93"/>
        <v>0</v>
      </c>
      <c r="S78" s="38">
        <f t="shared" si="93"/>
        <v>10634306</v>
      </c>
      <c r="T78" s="38">
        <f t="shared" si="78"/>
        <v>73.838514279822661</v>
      </c>
      <c r="U78" s="38">
        <f t="shared" si="75"/>
        <v>66.638370118845501</v>
      </c>
      <c r="V78" s="38"/>
      <c r="W78" s="38">
        <f t="shared" si="76"/>
        <v>74.462108321954972</v>
      </c>
      <c r="X78" s="38">
        <f t="shared" si="88"/>
        <v>133.276740237691</v>
      </c>
      <c r="Y78" s="50" t="s">
        <v>286</v>
      </c>
    </row>
    <row r="79" spans="1:25" s="40" customFormat="1" ht="56.25" x14ac:dyDescent="0.3">
      <c r="A79" s="83" t="s">
        <v>182</v>
      </c>
      <c r="B79" s="60" t="s">
        <v>63</v>
      </c>
      <c r="C79" s="81" t="s">
        <v>28</v>
      </c>
      <c r="D79" s="55">
        <f>SUM(E79:G79)</f>
        <v>28454900</v>
      </c>
      <c r="E79" s="49">
        <v>0</v>
      </c>
      <c r="F79" s="49">
        <v>0</v>
      </c>
      <c r="G79" s="49">
        <v>28454900</v>
      </c>
      <c r="H79" s="49">
        <f>I79+J79+K79</f>
        <v>14216400</v>
      </c>
      <c r="I79" s="49">
        <v>0</v>
      </c>
      <c r="J79" s="49">
        <v>0</v>
      </c>
      <c r="K79" s="49">
        <v>14216400</v>
      </c>
      <c r="L79" s="97">
        <f t="shared" si="81"/>
        <v>10580040</v>
      </c>
      <c r="M79" s="101">
        <v>0</v>
      </c>
      <c r="N79" s="101">
        <v>0</v>
      </c>
      <c r="O79" s="101">
        <f>S79</f>
        <v>10580040</v>
      </c>
      <c r="P79" s="48">
        <f>SUM(Q79:S79)</f>
        <v>10580040</v>
      </c>
      <c r="Q79" s="48">
        <v>0</v>
      </c>
      <c r="R79" s="48">
        <v>0</v>
      </c>
      <c r="S79" s="48">
        <v>10580040</v>
      </c>
      <c r="T79" s="38">
        <f t="shared" si="78"/>
        <v>74.421372499366939</v>
      </c>
      <c r="U79" s="38" t="e">
        <f t="shared" si="75"/>
        <v>#DIV/0!</v>
      </c>
      <c r="V79" s="38" t="e">
        <f t="shared" si="89"/>
        <v>#DIV/0!</v>
      </c>
      <c r="W79" s="38">
        <f t="shared" si="76"/>
        <v>74.421372499366939</v>
      </c>
      <c r="X79" s="38" t="e">
        <f t="shared" si="88"/>
        <v>#DIV/0!</v>
      </c>
      <c r="Y79" s="50" t="s">
        <v>286</v>
      </c>
    </row>
    <row r="80" spans="1:25" s="40" customFormat="1" ht="198" customHeight="1" x14ac:dyDescent="0.3">
      <c r="A80" s="83" t="s">
        <v>183</v>
      </c>
      <c r="B80" s="87" t="s">
        <v>172</v>
      </c>
      <c r="C80" s="81" t="s">
        <v>28</v>
      </c>
      <c r="D80" s="55">
        <f>SUM(E80:G80)</f>
        <v>2603800</v>
      </c>
      <c r="E80" s="49">
        <v>2473600</v>
      </c>
      <c r="F80" s="49">
        <v>0</v>
      </c>
      <c r="G80" s="49">
        <v>130200</v>
      </c>
      <c r="H80" s="49">
        <f>I80+J80+K80</f>
        <v>1302000</v>
      </c>
      <c r="I80" s="49">
        <v>1236900</v>
      </c>
      <c r="J80" s="49">
        <v>0</v>
      </c>
      <c r="K80" s="49">
        <v>65100</v>
      </c>
      <c r="L80" s="97">
        <f t="shared" si="81"/>
        <v>672716</v>
      </c>
      <c r="M80" s="97">
        <v>618450</v>
      </c>
      <c r="N80" s="101">
        <v>0</v>
      </c>
      <c r="O80" s="101">
        <f t="shared" ref="O80" si="94">S80</f>
        <v>54266</v>
      </c>
      <c r="P80" s="48">
        <f t="shared" ref="P80:P95" si="95">SUM(Q80:S80)</f>
        <v>878516</v>
      </c>
      <c r="Q80" s="48">
        <v>824250</v>
      </c>
      <c r="R80" s="48">
        <v>0</v>
      </c>
      <c r="S80" s="48">
        <v>54266</v>
      </c>
      <c r="T80" s="38">
        <f t="shared" si="78"/>
        <v>67.474347158218123</v>
      </c>
      <c r="U80" s="38">
        <f t="shared" si="75"/>
        <v>66.638370118845501</v>
      </c>
      <c r="V80" s="38"/>
      <c r="W80" s="38">
        <f t="shared" si="76"/>
        <v>83.357910906298002</v>
      </c>
      <c r="X80" s="48">
        <f t="shared" si="88"/>
        <v>133.276740237691</v>
      </c>
      <c r="Y80" s="50" t="s">
        <v>286</v>
      </c>
    </row>
    <row r="81" spans="1:25" s="40" customFormat="1" ht="56.25" x14ac:dyDescent="0.3">
      <c r="A81" s="36" t="s">
        <v>114</v>
      </c>
      <c r="B81" s="61" t="s">
        <v>181</v>
      </c>
      <c r="C81" s="59"/>
      <c r="D81" s="38">
        <f t="shared" ref="D81:S81" si="96">SUM(D82:D83)</f>
        <v>121982100</v>
      </c>
      <c r="E81" s="38">
        <f t="shared" si="96"/>
        <v>7838100</v>
      </c>
      <c r="F81" s="38">
        <f t="shared" si="96"/>
        <v>0</v>
      </c>
      <c r="G81" s="38">
        <f t="shared" si="96"/>
        <v>114144000</v>
      </c>
      <c r="H81" s="38">
        <f t="shared" si="96"/>
        <v>63521677</v>
      </c>
      <c r="I81" s="38">
        <f t="shared" si="96"/>
        <v>3684150</v>
      </c>
      <c r="J81" s="38">
        <f t="shared" si="96"/>
        <v>0</v>
      </c>
      <c r="K81" s="38">
        <f t="shared" si="96"/>
        <v>59837527</v>
      </c>
      <c r="L81" s="95">
        <f t="shared" si="96"/>
        <v>51198436.899999999</v>
      </c>
      <c r="M81" s="95">
        <f t="shared" si="96"/>
        <v>1607150</v>
      </c>
      <c r="N81" s="95">
        <f t="shared" si="96"/>
        <v>0</v>
      </c>
      <c r="O81" s="95">
        <f t="shared" si="96"/>
        <v>49591286.899999999</v>
      </c>
      <c r="P81" s="38">
        <f t="shared" si="96"/>
        <v>52075134.899999999</v>
      </c>
      <c r="Q81" s="38">
        <f t="shared" si="96"/>
        <v>2483848</v>
      </c>
      <c r="R81" s="38">
        <f t="shared" si="96"/>
        <v>0</v>
      </c>
      <c r="S81" s="38">
        <f t="shared" si="96"/>
        <v>49591286.899999999</v>
      </c>
      <c r="T81" s="38">
        <f t="shared" si="78"/>
        <v>81.980100903192465</v>
      </c>
      <c r="U81" s="38">
        <f t="shared" si="75"/>
        <v>67.419839040212807</v>
      </c>
      <c r="V81" s="38"/>
      <c r="W81" s="38">
        <f t="shared" si="76"/>
        <v>82.876564902155792</v>
      </c>
      <c r="X81" s="38">
        <f t="shared" si="79"/>
        <v>154.5498553339763</v>
      </c>
      <c r="Y81" s="39"/>
    </row>
    <row r="82" spans="1:25" s="40" customFormat="1" ht="56.25" x14ac:dyDescent="0.3">
      <c r="A82" s="83" t="s">
        <v>184</v>
      </c>
      <c r="B82" s="60" t="s">
        <v>63</v>
      </c>
      <c r="C82" s="81" t="s">
        <v>28</v>
      </c>
      <c r="D82" s="55">
        <f>SUM(E82:G82)</f>
        <v>113731500</v>
      </c>
      <c r="E82" s="49">
        <v>0</v>
      </c>
      <c r="F82" s="49">
        <v>0</v>
      </c>
      <c r="G82" s="49">
        <v>113731500</v>
      </c>
      <c r="H82" s="49">
        <f>I82+J82+K82</f>
        <v>59643499</v>
      </c>
      <c r="I82" s="49">
        <v>0</v>
      </c>
      <c r="J82" s="49">
        <v>0</v>
      </c>
      <c r="K82" s="49">
        <v>59643499</v>
      </c>
      <c r="L82" s="97">
        <f t="shared" si="81"/>
        <v>49412458.899999999</v>
      </c>
      <c r="M82" s="101">
        <v>0</v>
      </c>
      <c r="N82" s="101">
        <v>0</v>
      </c>
      <c r="O82" s="101">
        <f>S82</f>
        <v>49412458.899999999</v>
      </c>
      <c r="P82" s="48">
        <f>SUM(Q82:S82)</f>
        <v>49412458.899999999</v>
      </c>
      <c r="Q82" s="48">
        <v>0</v>
      </c>
      <c r="R82" s="48">
        <v>0</v>
      </c>
      <c r="S82" s="48">
        <v>49412458.899999999</v>
      </c>
      <c r="T82" s="38">
        <f t="shared" si="78"/>
        <v>82.846344913466595</v>
      </c>
      <c r="U82" s="38" t="e">
        <f t="shared" si="78"/>
        <v>#DIV/0!</v>
      </c>
      <c r="V82" s="38" t="e">
        <f t="shared" si="89"/>
        <v>#DIV/0!</v>
      </c>
      <c r="W82" s="38">
        <f t="shared" si="76"/>
        <v>82.846344913466595</v>
      </c>
      <c r="X82" s="48" t="e">
        <f t="shared" si="79"/>
        <v>#DIV/0!</v>
      </c>
      <c r="Y82" s="39"/>
    </row>
    <row r="83" spans="1:25" s="40" customFormat="1" ht="187.5" x14ac:dyDescent="0.3">
      <c r="A83" s="83" t="s">
        <v>185</v>
      </c>
      <c r="B83" s="87" t="s">
        <v>172</v>
      </c>
      <c r="C83" s="81" t="s">
        <v>28</v>
      </c>
      <c r="D83" s="55">
        <f>SUM(E83:G83)</f>
        <v>8250600</v>
      </c>
      <c r="E83" s="49">
        <v>7838100</v>
      </c>
      <c r="F83" s="49">
        <v>0</v>
      </c>
      <c r="G83" s="49">
        <v>412500</v>
      </c>
      <c r="H83" s="49">
        <f>I83+J83+K83</f>
        <v>3878178</v>
      </c>
      <c r="I83" s="49">
        <v>3684150</v>
      </c>
      <c r="J83" s="49">
        <v>0</v>
      </c>
      <c r="K83" s="49">
        <v>194028</v>
      </c>
      <c r="L83" s="97">
        <f t="shared" si="81"/>
        <v>1785978</v>
      </c>
      <c r="M83" s="98">
        <v>1607150</v>
      </c>
      <c r="N83" s="101">
        <v>0</v>
      </c>
      <c r="O83" s="101">
        <f t="shared" ref="O83" si="97">S83</f>
        <v>178828</v>
      </c>
      <c r="P83" s="48">
        <f t="shared" ref="P83" si="98">SUM(Q83:S83)</f>
        <v>2662676</v>
      </c>
      <c r="Q83" s="48">
        <v>2483848</v>
      </c>
      <c r="R83" s="48">
        <v>0</v>
      </c>
      <c r="S83" s="48">
        <v>178828</v>
      </c>
      <c r="T83" s="48">
        <f t="shared" si="78"/>
        <v>68.657911008726259</v>
      </c>
      <c r="U83" s="48">
        <f t="shared" si="78"/>
        <v>67.419839040212807</v>
      </c>
      <c r="V83" s="48"/>
      <c r="W83" s="48">
        <f t="shared" si="76"/>
        <v>92.166079122600863</v>
      </c>
      <c r="X83" s="48">
        <f t="shared" si="79"/>
        <v>154.5498553339763</v>
      </c>
      <c r="Y83" s="50" t="s">
        <v>289</v>
      </c>
    </row>
    <row r="84" spans="1:25" s="40" customFormat="1" ht="37.5" x14ac:dyDescent="0.3">
      <c r="A84" s="36" t="s">
        <v>187</v>
      </c>
      <c r="B84" s="61" t="s">
        <v>186</v>
      </c>
      <c r="C84" s="59"/>
      <c r="D84" s="38">
        <f>SUM(D85:D87)</f>
        <v>165547750</v>
      </c>
      <c r="E84" s="38">
        <f>SUM(E85:E87)</f>
        <v>20839250</v>
      </c>
      <c r="F84" s="38">
        <f>SUM(F85:F87)</f>
        <v>0</v>
      </c>
      <c r="G84" s="38">
        <f>SUM(G85:G87)</f>
        <v>144708500</v>
      </c>
      <c r="H84" s="38">
        <f t="shared" ref="H84:K84" si="99">SUM(H85:H87)</f>
        <v>105193272</v>
      </c>
      <c r="I84" s="38">
        <f t="shared" si="99"/>
        <v>13564450</v>
      </c>
      <c r="J84" s="38">
        <f t="shared" si="99"/>
        <v>0</v>
      </c>
      <c r="K84" s="38">
        <f t="shared" si="99"/>
        <v>91628822</v>
      </c>
      <c r="L84" s="95">
        <f t="shared" ref="L84:S84" si="100">SUM(L85:L87)</f>
        <v>51813214.140000001</v>
      </c>
      <c r="M84" s="95">
        <f t="shared" si="100"/>
        <v>4775000</v>
      </c>
      <c r="N84" s="95">
        <f t="shared" si="100"/>
        <v>0</v>
      </c>
      <c r="O84" s="95">
        <f t="shared" si="100"/>
        <v>47038214.140000001</v>
      </c>
      <c r="P84" s="38">
        <f t="shared" si="100"/>
        <v>55169435.140000001</v>
      </c>
      <c r="Q84" s="38">
        <f t="shared" si="100"/>
        <v>8131221</v>
      </c>
      <c r="R84" s="38">
        <f t="shared" si="100"/>
        <v>0</v>
      </c>
      <c r="S84" s="38">
        <f t="shared" si="100"/>
        <v>47038214.140000001</v>
      </c>
      <c r="T84" s="38">
        <f t="shared" si="78"/>
        <v>52.445782977451259</v>
      </c>
      <c r="U84" s="38">
        <f t="shared" si="78"/>
        <v>59.945084393395973</v>
      </c>
      <c r="V84" s="38"/>
      <c r="W84" s="38">
        <f t="shared" si="76"/>
        <v>51.335609378455182</v>
      </c>
      <c r="X84" s="38">
        <f t="shared" si="79"/>
        <v>170.28735078534032</v>
      </c>
      <c r="Y84" s="50" t="s">
        <v>286</v>
      </c>
    </row>
    <row r="85" spans="1:25" s="40" customFormat="1" ht="56.25" x14ac:dyDescent="0.3">
      <c r="A85" s="83" t="s">
        <v>188</v>
      </c>
      <c r="B85" s="60" t="s">
        <v>63</v>
      </c>
      <c r="C85" s="81" t="s">
        <v>28</v>
      </c>
      <c r="D85" s="55">
        <f>SUM(E85:G85)</f>
        <v>143641800</v>
      </c>
      <c r="E85" s="49">
        <v>0</v>
      </c>
      <c r="F85" s="49">
        <v>0</v>
      </c>
      <c r="G85" s="49">
        <v>143641800</v>
      </c>
      <c r="H85" s="49">
        <f>I85+J85+K85</f>
        <v>90941422</v>
      </c>
      <c r="I85" s="49">
        <v>0</v>
      </c>
      <c r="J85" s="49">
        <v>0</v>
      </c>
      <c r="K85" s="49">
        <v>90941422</v>
      </c>
      <c r="L85" s="97">
        <f t="shared" si="81"/>
        <v>46627114.140000001</v>
      </c>
      <c r="M85" s="101">
        <v>0</v>
      </c>
      <c r="N85" s="101">
        <v>0</v>
      </c>
      <c r="O85" s="101">
        <f>S85</f>
        <v>46627114.140000001</v>
      </c>
      <c r="P85" s="48">
        <f t="shared" si="95"/>
        <v>46627114.140000001</v>
      </c>
      <c r="Q85" s="48">
        <v>0</v>
      </c>
      <c r="R85" s="48">
        <v>0</v>
      </c>
      <c r="S85" s="48">
        <v>46627114.140000001</v>
      </c>
      <c r="T85" s="38">
        <f t="shared" si="78"/>
        <v>51.271591222754353</v>
      </c>
      <c r="U85" s="38" t="e">
        <f t="shared" si="78"/>
        <v>#DIV/0!</v>
      </c>
      <c r="V85" s="38" t="e">
        <f t="shared" si="89"/>
        <v>#DIV/0!</v>
      </c>
      <c r="W85" s="38">
        <f t="shared" si="76"/>
        <v>51.271591222754353</v>
      </c>
      <c r="X85" s="48" t="e">
        <f t="shared" si="79"/>
        <v>#DIV/0!</v>
      </c>
      <c r="Y85" s="50" t="s">
        <v>286</v>
      </c>
    </row>
    <row r="86" spans="1:25" s="40" customFormat="1" ht="198.75" customHeight="1" x14ac:dyDescent="0.3">
      <c r="A86" s="83" t="s">
        <v>189</v>
      </c>
      <c r="B86" s="87" t="s">
        <v>172</v>
      </c>
      <c r="C86" s="81" t="s">
        <v>28</v>
      </c>
      <c r="D86" s="55">
        <f>SUM(E86:G86)</f>
        <v>21334600</v>
      </c>
      <c r="E86" s="49">
        <v>20267900</v>
      </c>
      <c r="F86" s="49">
        <v>0</v>
      </c>
      <c r="G86" s="49">
        <v>1066700</v>
      </c>
      <c r="H86" s="49">
        <f>I86+J86+K86</f>
        <v>13680500</v>
      </c>
      <c r="I86" s="49">
        <v>12993100</v>
      </c>
      <c r="J86" s="49">
        <v>0</v>
      </c>
      <c r="K86" s="49">
        <v>687400</v>
      </c>
      <c r="L86" s="97">
        <f t="shared" si="81"/>
        <v>5186100</v>
      </c>
      <c r="M86" s="98">
        <v>4775000</v>
      </c>
      <c r="N86" s="101">
        <v>0</v>
      </c>
      <c r="O86" s="101">
        <f t="shared" ref="O86:O87" si="101">S86</f>
        <v>411100</v>
      </c>
      <c r="P86" s="48">
        <f t="shared" si="95"/>
        <v>8502466</v>
      </c>
      <c r="Q86" s="48">
        <v>8091366</v>
      </c>
      <c r="R86" s="48">
        <v>0</v>
      </c>
      <c r="S86" s="48">
        <v>411100</v>
      </c>
      <c r="T86" s="48">
        <f t="shared" si="78"/>
        <v>62.150257666020977</v>
      </c>
      <c r="U86" s="48">
        <f t="shared" si="78"/>
        <v>62.274330221425224</v>
      </c>
      <c r="V86" s="48"/>
      <c r="W86" s="48">
        <f t="shared" si="76"/>
        <v>59.805062554553388</v>
      </c>
      <c r="X86" s="48">
        <f t="shared" si="79"/>
        <v>169.45269109947645</v>
      </c>
      <c r="Y86" s="50" t="s">
        <v>286</v>
      </c>
    </row>
    <row r="87" spans="1:25" s="40" customFormat="1" ht="84.75" customHeight="1" x14ac:dyDescent="0.3">
      <c r="A87" s="83" t="s">
        <v>235</v>
      </c>
      <c r="B87" s="87" t="s">
        <v>313</v>
      </c>
      <c r="C87" s="81" t="s">
        <v>28</v>
      </c>
      <c r="D87" s="55">
        <f>SUM(E87:G87)</f>
        <v>571350</v>
      </c>
      <c r="E87" s="49">
        <f>265000+306350</f>
        <v>571350</v>
      </c>
      <c r="F87" s="49">
        <v>0</v>
      </c>
      <c r="G87" s="49">
        <v>0</v>
      </c>
      <c r="H87" s="49">
        <f>I87+J87+K87</f>
        <v>571350</v>
      </c>
      <c r="I87" s="49">
        <f>306350+265000</f>
        <v>571350</v>
      </c>
      <c r="J87" s="49">
        <v>0</v>
      </c>
      <c r="K87" s="49">
        <v>0</v>
      </c>
      <c r="L87" s="97">
        <f t="shared" si="81"/>
        <v>0</v>
      </c>
      <c r="M87" s="101">
        <v>0</v>
      </c>
      <c r="N87" s="101">
        <v>0</v>
      </c>
      <c r="O87" s="101">
        <f t="shared" si="101"/>
        <v>0</v>
      </c>
      <c r="P87" s="48">
        <f t="shared" si="95"/>
        <v>39855</v>
      </c>
      <c r="Q87" s="48">
        <v>39855</v>
      </c>
      <c r="R87" s="48">
        <v>0</v>
      </c>
      <c r="S87" s="48">
        <v>0</v>
      </c>
      <c r="T87" s="48"/>
      <c r="U87" s="48"/>
      <c r="V87" s="48"/>
      <c r="W87" s="48"/>
      <c r="X87" s="48"/>
      <c r="Y87" s="50" t="s">
        <v>286</v>
      </c>
    </row>
    <row r="88" spans="1:25" s="40" customFormat="1" ht="92.25" customHeight="1" x14ac:dyDescent="0.3">
      <c r="A88" s="36" t="s">
        <v>191</v>
      </c>
      <c r="B88" s="61" t="s">
        <v>190</v>
      </c>
      <c r="C88" s="59"/>
      <c r="D88" s="38">
        <f>SUM(D89:D91)</f>
        <v>28040579</v>
      </c>
      <c r="E88" s="38">
        <f>SUM(E89:E91)</f>
        <v>607999</v>
      </c>
      <c r="F88" s="38">
        <f>SUM(F89:F91)</f>
        <v>0</v>
      </c>
      <c r="G88" s="38">
        <f>SUM(G89:G91)</f>
        <v>27432580</v>
      </c>
      <c r="H88" s="38">
        <f t="shared" ref="H88:K88" si="102">SUM(H89:H91)</f>
        <v>20969818</v>
      </c>
      <c r="I88" s="38">
        <f t="shared" si="102"/>
        <v>607999</v>
      </c>
      <c r="J88" s="38">
        <f t="shared" si="102"/>
        <v>0</v>
      </c>
      <c r="K88" s="38">
        <f t="shared" si="102"/>
        <v>20361819</v>
      </c>
      <c r="L88" s="95">
        <f t="shared" ref="L88:S88" si="103">SUM(L89:L91)</f>
        <v>2396050</v>
      </c>
      <c r="M88" s="95">
        <f t="shared" si="103"/>
        <v>0</v>
      </c>
      <c r="N88" s="95">
        <f t="shared" si="103"/>
        <v>0</v>
      </c>
      <c r="O88" s="95">
        <f t="shared" si="103"/>
        <v>2396050</v>
      </c>
      <c r="P88" s="38">
        <f t="shared" si="103"/>
        <v>2396050</v>
      </c>
      <c r="Q88" s="38">
        <f t="shared" si="103"/>
        <v>0</v>
      </c>
      <c r="R88" s="38">
        <f t="shared" si="103"/>
        <v>0</v>
      </c>
      <c r="S88" s="38">
        <f t="shared" si="103"/>
        <v>2396050</v>
      </c>
      <c r="T88" s="38">
        <f t="shared" si="78"/>
        <v>11.426184051764302</v>
      </c>
      <c r="U88" s="38"/>
      <c r="V88" s="38"/>
      <c r="W88" s="38">
        <f t="shared" si="76"/>
        <v>11.767367149270898</v>
      </c>
      <c r="X88" s="48"/>
      <c r="Y88" s="50" t="s">
        <v>286</v>
      </c>
    </row>
    <row r="89" spans="1:25" s="40" customFormat="1" ht="37.5" x14ac:dyDescent="0.3">
      <c r="A89" s="83" t="s">
        <v>193</v>
      </c>
      <c r="B89" s="60" t="s">
        <v>74</v>
      </c>
      <c r="C89" s="81" t="s">
        <v>28</v>
      </c>
      <c r="D89" s="55">
        <f>SUM(E89:G89)</f>
        <v>370338</v>
      </c>
      <c r="E89" s="49">
        <v>0</v>
      </c>
      <c r="F89" s="49">
        <v>0</v>
      </c>
      <c r="G89" s="49">
        <v>370338</v>
      </c>
      <c r="H89" s="49">
        <f>I89+J89+K89</f>
        <v>370338</v>
      </c>
      <c r="I89" s="49">
        <v>0</v>
      </c>
      <c r="J89" s="49">
        <v>0</v>
      </c>
      <c r="K89" s="49">
        <v>370338</v>
      </c>
      <c r="L89" s="97">
        <f t="shared" si="81"/>
        <v>124050</v>
      </c>
      <c r="M89" s="101">
        <v>0</v>
      </c>
      <c r="N89" s="101">
        <v>0</v>
      </c>
      <c r="O89" s="101">
        <f>S89</f>
        <v>124050</v>
      </c>
      <c r="P89" s="48">
        <f t="shared" si="95"/>
        <v>124050</v>
      </c>
      <c r="Q89" s="48">
        <v>0</v>
      </c>
      <c r="R89" s="48">
        <v>0</v>
      </c>
      <c r="S89" s="48">
        <v>124050</v>
      </c>
      <c r="T89" s="38">
        <f t="shared" si="78"/>
        <v>33.496427587771173</v>
      </c>
      <c r="U89" s="38" t="e">
        <f t="shared" si="78"/>
        <v>#DIV/0!</v>
      </c>
      <c r="V89" s="38" t="e">
        <f t="shared" si="89"/>
        <v>#DIV/0!</v>
      </c>
      <c r="W89" s="38">
        <f t="shared" si="76"/>
        <v>33.496427587771173</v>
      </c>
      <c r="X89" s="48"/>
      <c r="Y89" s="50" t="s">
        <v>286</v>
      </c>
    </row>
    <row r="90" spans="1:25" s="40" customFormat="1" ht="73.5" customHeight="1" x14ac:dyDescent="0.3">
      <c r="A90" s="83" t="s">
        <v>194</v>
      </c>
      <c r="B90" s="87" t="s">
        <v>192</v>
      </c>
      <c r="C90" s="81" t="s">
        <v>28</v>
      </c>
      <c r="D90" s="55">
        <f>SUM(E90:G90)</f>
        <v>868570</v>
      </c>
      <c r="E90" s="49">
        <v>607999</v>
      </c>
      <c r="F90" s="49">
        <v>0</v>
      </c>
      <c r="G90" s="49">
        <v>260571</v>
      </c>
      <c r="H90" s="49">
        <f>I90+J90+K90</f>
        <v>868570</v>
      </c>
      <c r="I90" s="49">
        <v>607999</v>
      </c>
      <c r="J90" s="49">
        <v>0</v>
      </c>
      <c r="K90" s="49">
        <v>260571</v>
      </c>
      <c r="L90" s="97">
        <f t="shared" si="81"/>
        <v>0</v>
      </c>
      <c r="M90" s="98">
        <v>0</v>
      </c>
      <c r="N90" s="101">
        <v>0</v>
      </c>
      <c r="O90" s="101">
        <f t="shared" ref="O90:O91" si="104">S90</f>
        <v>0</v>
      </c>
      <c r="P90" s="48">
        <f t="shared" si="95"/>
        <v>0</v>
      </c>
      <c r="Q90" s="48">
        <v>0</v>
      </c>
      <c r="R90" s="48">
        <v>0</v>
      </c>
      <c r="S90" s="48">
        <v>0</v>
      </c>
      <c r="T90" s="48"/>
      <c r="U90" s="48"/>
      <c r="V90" s="48"/>
      <c r="W90" s="48"/>
      <c r="X90" s="48"/>
      <c r="Y90" s="50" t="s">
        <v>286</v>
      </c>
    </row>
    <row r="91" spans="1:25" s="40" customFormat="1" ht="23.25" customHeight="1" x14ac:dyDescent="0.3">
      <c r="A91" s="83" t="s">
        <v>196</v>
      </c>
      <c r="B91" s="60" t="s">
        <v>195</v>
      </c>
      <c r="C91" s="81" t="s">
        <v>28</v>
      </c>
      <c r="D91" s="55">
        <f>SUM(E91:G91)</f>
        <v>26801671</v>
      </c>
      <c r="E91" s="49">
        <v>0</v>
      </c>
      <c r="F91" s="49">
        <v>0</v>
      </c>
      <c r="G91" s="49">
        <v>26801671</v>
      </c>
      <c r="H91" s="49">
        <f>I91+J91+K91</f>
        <v>19730910</v>
      </c>
      <c r="I91" s="49">
        <v>0</v>
      </c>
      <c r="J91" s="49">
        <v>0</v>
      </c>
      <c r="K91" s="49">
        <v>19730910</v>
      </c>
      <c r="L91" s="97">
        <f t="shared" si="81"/>
        <v>2272000</v>
      </c>
      <c r="M91" s="101">
        <v>0</v>
      </c>
      <c r="N91" s="101">
        <v>0</v>
      </c>
      <c r="O91" s="101">
        <f t="shared" si="104"/>
        <v>2272000</v>
      </c>
      <c r="P91" s="48">
        <f t="shared" si="95"/>
        <v>2272000</v>
      </c>
      <c r="Q91" s="48">
        <v>0</v>
      </c>
      <c r="R91" s="48">
        <v>0</v>
      </c>
      <c r="S91" s="48">
        <v>2272000</v>
      </c>
      <c r="T91" s="48"/>
      <c r="U91" s="48"/>
      <c r="V91" s="48"/>
      <c r="W91" s="48"/>
      <c r="X91" s="48"/>
      <c r="Y91" s="50" t="s">
        <v>286</v>
      </c>
    </row>
    <row r="92" spans="1:25" s="40" customFormat="1" ht="51.75" customHeight="1" x14ac:dyDescent="0.3">
      <c r="A92" s="36" t="s">
        <v>115</v>
      </c>
      <c r="B92" s="61" t="s">
        <v>282</v>
      </c>
      <c r="C92" s="81"/>
      <c r="D92" s="35">
        <f>D93</f>
        <v>6060700</v>
      </c>
      <c r="E92" s="35">
        <f t="shared" ref="E92:S92" si="105">E93</f>
        <v>6000000</v>
      </c>
      <c r="F92" s="35">
        <f t="shared" si="105"/>
        <v>0</v>
      </c>
      <c r="G92" s="35">
        <f t="shared" si="105"/>
        <v>60700</v>
      </c>
      <c r="H92" s="35">
        <f t="shared" si="105"/>
        <v>0</v>
      </c>
      <c r="I92" s="35">
        <f t="shared" si="105"/>
        <v>0</v>
      </c>
      <c r="J92" s="35">
        <f t="shared" si="105"/>
        <v>0</v>
      </c>
      <c r="K92" s="35">
        <f t="shared" si="105"/>
        <v>0</v>
      </c>
      <c r="L92" s="99">
        <f t="shared" si="105"/>
        <v>0</v>
      </c>
      <c r="M92" s="99">
        <f t="shared" si="105"/>
        <v>0</v>
      </c>
      <c r="N92" s="99">
        <f t="shared" si="105"/>
        <v>0</v>
      </c>
      <c r="O92" s="99">
        <f t="shared" si="105"/>
        <v>0</v>
      </c>
      <c r="P92" s="35">
        <f t="shared" si="105"/>
        <v>0</v>
      </c>
      <c r="Q92" s="35">
        <f t="shared" si="105"/>
        <v>0</v>
      </c>
      <c r="R92" s="35">
        <f t="shared" si="105"/>
        <v>0</v>
      </c>
      <c r="S92" s="35">
        <f t="shared" si="105"/>
        <v>0</v>
      </c>
      <c r="T92" s="48"/>
      <c r="U92" s="48"/>
      <c r="V92" s="48"/>
      <c r="W92" s="48"/>
      <c r="X92" s="48"/>
      <c r="Y92" s="50" t="s">
        <v>286</v>
      </c>
    </row>
    <row r="93" spans="1:25" s="40" customFormat="1" ht="48.75" customHeight="1" x14ac:dyDescent="0.3">
      <c r="A93" s="83" t="s">
        <v>197</v>
      </c>
      <c r="B93" s="60" t="s">
        <v>283</v>
      </c>
      <c r="C93" s="81" t="s">
        <v>3</v>
      </c>
      <c r="D93" s="55">
        <f>E93+F93+G93</f>
        <v>6060700</v>
      </c>
      <c r="E93" s="49">
        <v>6000000</v>
      </c>
      <c r="F93" s="49">
        <v>0</v>
      </c>
      <c r="G93" s="49">
        <v>60700</v>
      </c>
      <c r="H93" s="49">
        <f>I93+J93+K93</f>
        <v>0</v>
      </c>
      <c r="I93" s="49">
        <v>0</v>
      </c>
      <c r="J93" s="49">
        <v>0</v>
      </c>
      <c r="K93" s="49">
        <v>0</v>
      </c>
      <c r="L93" s="97">
        <f>M93+N93+O93</f>
        <v>0</v>
      </c>
      <c r="M93" s="101">
        <v>0</v>
      </c>
      <c r="N93" s="101">
        <v>0</v>
      </c>
      <c r="O93" s="101">
        <v>0</v>
      </c>
      <c r="P93" s="48">
        <f>Q93+R93+S93</f>
        <v>0</v>
      </c>
      <c r="Q93" s="48">
        <v>0</v>
      </c>
      <c r="R93" s="48">
        <v>0</v>
      </c>
      <c r="S93" s="48">
        <v>0</v>
      </c>
      <c r="T93" s="48"/>
      <c r="U93" s="48"/>
      <c r="V93" s="48"/>
      <c r="W93" s="48"/>
      <c r="X93" s="48"/>
      <c r="Y93" s="50" t="s">
        <v>286</v>
      </c>
    </row>
    <row r="94" spans="1:25" s="42" customFormat="1" ht="48.75" customHeight="1" x14ac:dyDescent="0.3">
      <c r="A94" s="36" t="s">
        <v>116</v>
      </c>
      <c r="B94" s="61" t="s">
        <v>60</v>
      </c>
      <c r="C94" s="59"/>
      <c r="D94" s="38">
        <f>D95</f>
        <v>23506700</v>
      </c>
      <c r="E94" s="38">
        <f>E95</f>
        <v>0</v>
      </c>
      <c r="F94" s="38">
        <f>F95</f>
        <v>0</v>
      </c>
      <c r="G94" s="38">
        <f>G95</f>
        <v>23506700</v>
      </c>
      <c r="H94" s="38">
        <f t="shared" ref="H94:K94" si="106">H95</f>
        <v>14522177</v>
      </c>
      <c r="I94" s="38">
        <f t="shared" si="106"/>
        <v>0</v>
      </c>
      <c r="J94" s="38">
        <f t="shared" si="106"/>
        <v>0</v>
      </c>
      <c r="K94" s="38">
        <f t="shared" si="106"/>
        <v>14522177</v>
      </c>
      <c r="L94" s="95">
        <f t="shared" ref="L94:S94" si="107">L95</f>
        <v>8972363.9800000004</v>
      </c>
      <c r="M94" s="95">
        <f t="shared" si="107"/>
        <v>0</v>
      </c>
      <c r="N94" s="95">
        <f t="shared" si="107"/>
        <v>0</v>
      </c>
      <c r="O94" s="95">
        <f t="shared" si="107"/>
        <v>8972363.9800000004</v>
      </c>
      <c r="P94" s="38">
        <f t="shared" si="107"/>
        <v>8972363.9800000004</v>
      </c>
      <c r="Q94" s="38">
        <f t="shared" si="107"/>
        <v>0</v>
      </c>
      <c r="R94" s="38">
        <f t="shared" si="107"/>
        <v>0</v>
      </c>
      <c r="S94" s="38">
        <f t="shared" si="107"/>
        <v>8972363.9800000004</v>
      </c>
      <c r="T94" s="38">
        <f t="shared" si="78"/>
        <v>61.783877031659927</v>
      </c>
      <c r="U94" s="38" t="e">
        <f t="shared" si="78"/>
        <v>#DIV/0!</v>
      </c>
      <c r="V94" s="48"/>
      <c r="W94" s="38">
        <f t="shared" ref="W94:W95" si="108">S94/G94*100</f>
        <v>38.169389918618954</v>
      </c>
      <c r="X94" s="38"/>
      <c r="Y94" s="41"/>
    </row>
    <row r="95" spans="1:25" s="40" customFormat="1" ht="50.25" customHeight="1" x14ac:dyDescent="0.3">
      <c r="A95" s="83" t="s">
        <v>117</v>
      </c>
      <c r="B95" s="60" t="s">
        <v>198</v>
      </c>
      <c r="C95" s="81" t="s">
        <v>28</v>
      </c>
      <c r="D95" s="49">
        <f>E95+G95</f>
        <v>23506700</v>
      </c>
      <c r="E95" s="49">
        <v>0</v>
      </c>
      <c r="F95" s="49">
        <v>0</v>
      </c>
      <c r="G95" s="49">
        <v>23506700</v>
      </c>
      <c r="H95" s="49">
        <f>I95+J95+K95</f>
        <v>14522177</v>
      </c>
      <c r="I95" s="49">
        <v>0</v>
      </c>
      <c r="J95" s="49">
        <v>0</v>
      </c>
      <c r="K95" s="49">
        <v>14522177</v>
      </c>
      <c r="L95" s="97">
        <f t="shared" si="81"/>
        <v>8972363.9800000004</v>
      </c>
      <c r="M95" s="98">
        <v>0</v>
      </c>
      <c r="N95" s="98">
        <v>0</v>
      </c>
      <c r="O95" s="98">
        <f>S95</f>
        <v>8972363.9800000004</v>
      </c>
      <c r="P95" s="48">
        <f t="shared" si="95"/>
        <v>8972363.9800000004</v>
      </c>
      <c r="Q95" s="48">
        <v>0</v>
      </c>
      <c r="R95" s="48">
        <v>0</v>
      </c>
      <c r="S95" s="48">
        <v>8972363.9800000004</v>
      </c>
      <c r="T95" s="38">
        <f t="shared" si="78"/>
        <v>61.783877031659927</v>
      </c>
      <c r="U95" s="38" t="e">
        <f t="shared" si="78"/>
        <v>#DIV/0!</v>
      </c>
      <c r="V95" s="48"/>
      <c r="W95" s="48">
        <f t="shared" si="108"/>
        <v>38.169389918618954</v>
      </c>
      <c r="X95" s="38"/>
      <c r="Y95" s="39"/>
    </row>
    <row r="96" spans="1:25" s="42" customFormat="1" hidden="1" x14ac:dyDescent="0.3">
      <c r="A96" s="110" t="s">
        <v>12</v>
      </c>
      <c r="B96" s="111"/>
      <c r="C96" s="111"/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2"/>
    </row>
    <row r="97" spans="1:25" s="40" customFormat="1" ht="63" hidden="1" customHeight="1" x14ac:dyDescent="0.3">
      <c r="A97" s="36" t="s">
        <v>131</v>
      </c>
      <c r="B97" s="117" t="s">
        <v>33</v>
      </c>
      <c r="C97" s="117"/>
      <c r="D97" s="35">
        <f t="shared" ref="D97:S97" si="109">D98+D115+D118+D122+D127</f>
        <v>3257110271</v>
      </c>
      <c r="E97" s="35">
        <f t="shared" si="109"/>
        <v>2574363015</v>
      </c>
      <c r="F97" s="35">
        <f t="shared" si="109"/>
        <v>0</v>
      </c>
      <c r="G97" s="35">
        <f t="shared" si="109"/>
        <v>682747256</v>
      </c>
      <c r="H97" s="35">
        <f t="shared" si="109"/>
        <v>1725687047</v>
      </c>
      <c r="I97" s="35">
        <f t="shared" si="109"/>
        <v>1385824196</v>
      </c>
      <c r="J97" s="35">
        <f t="shared" si="109"/>
        <v>225902</v>
      </c>
      <c r="K97" s="35">
        <f t="shared" si="109"/>
        <v>339636949</v>
      </c>
      <c r="L97" s="99">
        <f t="shared" si="109"/>
        <v>717304251.26999986</v>
      </c>
      <c r="M97" s="99">
        <f t="shared" si="109"/>
        <v>490898848</v>
      </c>
      <c r="N97" s="99">
        <f t="shared" si="109"/>
        <v>0</v>
      </c>
      <c r="O97" s="99">
        <f t="shared" si="109"/>
        <v>221851284.09999996</v>
      </c>
      <c r="P97" s="35">
        <f t="shared" si="109"/>
        <v>926765511.69999993</v>
      </c>
      <c r="Q97" s="35">
        <f t="shared" si="109"/>
        <v>704688325.60000002</v>
      </c>
      <c r="R97" s="35">
        <f t="shared" si="109"/>
        <v>225902</v>
      </c>
      <c r="S97" s="35">
        <f t="shared" si="109"/>
        <v>221851284.09999996</v>
      </c>
      <c r="T97" s="38">
        <f>P97/H97*100</f>
        <v>53.704147186543729</v>
      </c>
      <c r="U97" s="38">
        <f t="shared" ref="U97:W114" si="110">Q97/I97*100</f>
        <v>50.849763457297868</v>
      </c>
      <c r="V97" s="38"/>
      <c r="W97" s="38">
        <f t="shared" si="110"/>
        <v>65.32012631523196</v>
      </c>
      <c r="X97" s="38">
        <f t="shared" ref="X97" si="111">Q97/M97*100</f>
        <v>143.55061709169055</v>
      </c>
      <c r="Y97" s="39"/>
    </row>
    <row r="98" spans="1:25" s="42" customFormat="1" ht="37.5" hidden="1" x14ac:dyDescent="0.3">
      <c r="A98" s="36" t="s">
        <v>132</v>
      </c>
      <c r="B98" s="76" t="s">
        <v>78</v>
      </c>
      <c r="C98" s="46"/>
      <c r="D98" s="37">
        <f t="shared" ref="D98:S98" si="112">D99+D112</f>
        <v>3061966520</v>
      </c>
      <c r="E98" s="37">
        <f t="shared" si="112"/>
        <v>2542194080</v>
      </c>
      <c r="F98" s="37">
        <f t="shared" si="112"/>
        <v>0</v>
      </c>
      <c r="G98" s="37">
        <f t="shared" si="112"/>
        <v>519772440</v>
      </c>
      <c r="H98" s="37">
        <f t="shared" si="112"/>
        <v>1620365729</v>
      </c>
      <c r="I98" s="37">
        <f t="shared" si="112"/>
        <v>1367052934</v>
      </c>
      <c r="J98" s="37">
        <f t="shared" si="112"/>
        <v>225902</v>
      </c>
      <c r="K98" s="37">
        <f t="shared" si="112"/>
        <v>253086893</v>
      </c>
      <c r="L98" s="96">
        <f t="shared" si="112"/>
        <v>653406759.80999994</v>
      </c>
      <c r="M98" s="96">
        <f t="shared" si="112"/>
        <v>486148321</v>
      </c>
      <c r="N98" s="96">
        <f t="shared" si="112"/>
        <v>0</v>
      </c>
      <c r="O98" s="96">
        <f t="shared" si="112"/>
        <v>167258438.81</v>
      </c>
      <c r="P98" s="37">
        <f t="shared" si="112"/>
        <v>868704790.44999993</v>
      </c>
      <c r="Q98" s="37">
        <f t="shared" si="112"/>
        <v>701220449.63999999</v>
      </c>
      <c r="R98" s="37">
        <f t="shared" si="112"/>
        <v>225902</v>
      </c>
      <c r="S98" s="37">
        <f t="shared" si="112"/>
        <v>167258438.81</v>
      </c>
      <c r="T98" s="38">
        <f t="shared" ref="T98:U126" si="113">P98/H98*100</f>
        <v>53.611649203795274</v>
      </c>
      <c r="U98" s="38">
        <f t="shared" si="110"/>
        <v>51.294315838101987</v>
      </c>
      <c r="V98" s="38"/>
      <c r="W98" s="38">
        <f t="shared" si="110"/>
        <v>66.087357123626305</v>
      </c>
      <c r="X98" s="38">
        <f t="shared" ref="X98:X126" si="114">Q98/M98*100</f>
        <v>144.24002292090606</v>
      </c>
      <c r="Y98" s="41"/>
    </row>
    <row r="99" spans="1:25" s="42" customFormat="1" ht="37.5" hidden="1" x14ac:dyDescent="0.3">
      <c r="A99" s="36" t="s">
        <v>133</v>
      </c>
      <c r="B99" s="76" t="s">
        <v>199</v>
      </c>
      <c r="C99" s="46"/>
      <c r="D99" s="37">
        <f t="shared" ref="D99:S99" si="115">SUM(D100:D111)</f>
        <v>3034557366</v>
      </c>
      <c r="E99" s="37">
        <f t="shared" si="115"/>
        <v>2542194080</v>
      </c>
      <c r="F99" s="37">
        <f t="shared" si="115"/>
        <v>0</v>
      </c>
      <c r="G99" s="37">
        <f t="shared" si="115"/>
        <v>492363286</v>
      </c>
      <c r="H99" s="37">
        <f t="shared" si="115"/>
        <v>1613183384</v>
      </c>
      <c r="I99" s="37">
        <f t="shared" si="115"/>
        <v>1367052934</v>
      </c>
      <c r="J99" s="37">
        <f t="shared" si="115"/>
        <v>0</v>
      </c>
      <c r="K99" s="37">
        <f t="shared" si="115"/>
        <v>246130450</v>
      </c>
      <c r="L99" s="96">
        <f t="shared" si="115"/>
        <v>653406759.80999994</v>
      </c>
      <c r="M99" s="96">
        <f t="shared" si="115"/>
        <v>486148321</v>
      </c>
      <c r="N99" s="96">
        <f t="shared" si="115"/>
        <v>0</v>
      </c>
      <c r="O99" s="96">
        <f t="shared" si="115"/>
        <v>167258438.81</v>
      </c>
      <c r="P99" s="37">
        <f t="shared" si="115"/>
        <v>868478888.44999993</v>
      </c>
      <c r="Q99" s="37">
        <f t="shared" si="115"/>
        <v>701220449.63999999</v>
      </c>
      <c r="R99" s="37">
        <f t="shared" si="115"/>
        <v>0</v>
      </c>
      <c r="S99" s="37">
        <f t="shared" si="115"/>
        <v>167258438.81</v>
      </c>
      <c r="T99" s="38">
        <f t="shared" si="113"/>
        <v>53.836339815039892</v>
      </c>
      <c r="U99" s="38">
        <f t="shared" si="110"/>
        <v>51.294315838101987</v>
      </c>
      <c r="V99" s="38"/>
      <c r="W99" s="38">
        <f t="shared" si="110"/>
        <v>67.955199695933601</v>
      </c>
      <c r="X99" s="38">
        <f t="shared" si="114"/>
        <v>144.24002292090606</v>
      </c>
      <c r="Y99" s="41"/>
    </row>
    <row r="100" spans="1:25" s="40" customFormat="1" ht="56.25" hidden="1" x14ac:dyDescent="0.3">
      <c r="A100" s="83" t="s">
        <v>201</v>
      </c>
      <c r="B100" s="60" t="s">
        <v>63</v>
      </c>
      <c r="C100" s="47" t="s">
        <v>7</v>
      </c>
      <c r="D100" s="49">
        <f>E100+G100</f>
        <v>485046036</v>
      </c>
      <c r="E100" s="49">
        <v>0</v>
      </c>
      <c r="F100" s="49">
        <v>0</v>
      </c>
      <c r="G100" s="49">
        <v>485046036</v>
      </c>
      <c r="H100" s="49">
        <f t="shared" ref="H100:H107" si="116">I100+J100+K100</f>
        <v>241815975</v>
      </c>
      <c r="I100" s="49">
        <v>0</v>
      </c>
      <c r="J100" s="49">
        <v>0</v>
      </c>
      <c r="K100" s="49">
        <v>241815975</v>
      </c>
      <c r="L100" s="97">
        <f t="shared" si="81"/>
        <v>166443098.28999999</v>
      </c>
      <c r="M100" s="98">
        <v>0</v>
      </c>
      <c r="N100" s="98">
        <v>0</v>
      </c>
      <c r="O100" s="98">
        <f>S100</f>
        <v>166443098.28999999</v>
      </c>
      <c r="P100" s="49">
        <f>Q100+S100</f>
        <v>166443098.28999999</v>
      </c>
      <c r="Q100" s="49">
        <v>0</v>
      </c>
      <c r="R100" s="49">
        <v>0</v>
      </c>
      <c r="S100" s="49">
        <v>166443098.28999999</v>
      </c>
      <c r="T100" s="38">
        <f t="shared" si="113"/>
        <v>68.83048081914356</v>
      </c>
      <c r="U100" s="38" t="e">
        <f t="shared" si="110"/>
        <v>#DIV/0!</v>
      </c>
      <c r="V100" s="48"/>
      <c r="W100" s="38">
        <f t="shared" si="110"/>
        <v>68.83048081914356</v>
      </c>
      <c r="X100" s="38"/>
      <c r="Y100" s="39"/>
    </row>
    <row r="101" spans="1:25" s="40" customFormat="1" ht="213.75" hidden="1" customHeight="1" x14ac:dyDescent="0.3">
      <c r="A101" s="83" t="s">
        <v>202</v>
      </c>
      <c r="B101" s="87" t="s">
        <v>290</v>
      </c>
      <c r="C101" s="47" t="s">
        <v>7</v>
      </c>
      <c r="D101" s="49">
        <f t="shared" ref="D101:D114" si="117">E101+G101</f>
        <v>13567800</v>
      </c>
      <c r="E101" s="49">
        <v>13567800</v>
      </c>
      <c r="F101" s="49">
        <v>0</v>
      </c>
      <c r="G101" s="49">
        <v>0</v>
      </c>
      <c r="H101" s="49">
        <f t="shared" si="116"/>
        <v>5834250</v>
      </c>
      <c r="I101" s="49">
        <v>5834250</v>
      </c>
      <c r="J101" s="49">
        <v>0</v>
      </c>
      <c r="K101" s="49">
        <v>0</v>
      </c>
      <c r="L101" s="97">
        <f t="shared" si="81"/>
        <v>2170800</v>
      </c>
      <c r="M101" s="98">
        <v>2170800</v>
      </c>
      <c r="N101" s="98">
        <v>0</v>
      </c>
      <c r="O101" s="98">
        <f t="shared" ref="O101:O111" si="118">S101</f>
        <v>0</v>
      </c>
      <c r="P101" s="49">
        <f t="shared" ref="P101:P110" si="119">Q101+S101</f>
        <v>4002525</v>
      </c>
      <c r="Q101" s="49">
        <v>4002525</v>
      </c>
      <c r="R101" s="49">
        <v>0</v>
      </c>
      <c r="S101" s="49">
        <v>0</v>
      </c>
      <c r="T101" s="48">
        <f t="shared" si="113"/>
        <v>68.603933667566537</v>
      </c>
      <c r="U101" s="48">
        <f t="shared" si="110"/>
        <v>68.603933667566537</v>
      </c>
      <c r="V101" s="48"/>
      <c r="W101" s="48"/>
      <c r="X101" s="48">
        <f t="shared" si="114"/>
        <v>184.3801824212272</v>
      </c>
      <c r="Y101" s="63" t="s">
        <v>296</v>
      </c>
    </row>
    <row r="102" spans="1:25" s="40" customFormat="1" ht="75" hidden="1" x14ac:dyDescent="0.3">
      <c r="A102" s="83" t="s">
        <v>203</v>
      </c>
      <c r="B102" s="60" t="s">
        <v>291</v>
      </c>
      <c r="C102" s="47" t="s">
        <v>7</v>
      </c>
      <c r="D102" s="49">
        <f t="shared" si="117"/>
        <v>75701100</v>
      </c>
      <c r="E102" s="49">
        <v>75701100</v>
      </c>
      <c r="F102" s="49">
        <v>0</v>
      </c>
      <c r="G102" s="49">
        <v>0</v>
      </c>
      <c r="H102" s="49">
        <f t="shared" si="116"/>
        <v>37958095</v>
      </c>
      <c r="I102" s="49">
        <v>37958095</v>
      </c>
      <c r="J102" s="49">
        <v>0</v>
      </c>
      <c r="K102" s="49">
        <v>0</v>
      </c>
      <c r="L102" s="97">
        <f t="shared" si="81"/>
        <v>14657521</v>
      </c>
      <c r="M102" s="98">
        <v>14657521</v>
      </c>
      <c r="N102" s="98">
        <v>0</v>
      </c>
      <c r="O102" s="98">
        <f t="shared" si="118"/>
        <v>0</v>
      </c>
      <c r="P102" s="49">
        <f t="shared" si="119"/>
        <v>19486286.050000001</v>
      </c>
      <c r="Q102" s="49">
        <v>19486286.050000001</v>
      </c>
      <c r="R102" s="49">
        <v>0</v>
      </c>
      <c r="S102" s="49">
        <v>0</v>
      </c>
      <c r="T102" s="48">
        <f t="shared" si="113"/>
        <v>51.336311925032064</v>
      </c>
      <c r="U102" s="48">
        <f t="shared" si="110"/>
        <v>51.336311925032064</v>
      </c>
      <c r="V102" s="48"/>
      <c r="W102" s="48"/>
      <c r="X102" s="48">
        <f t="shared" si="114"/>
        <v>132.94394086148677</v>
      </c>
      <c r="Y102" s="63" t="s">
        <v>286</v>
      </c>
    </row>
    <row r="103" spans="1:25" s="40" customFormat="1" ht="168.75" hidden="1" x14ac:dyDescent="0.3">
      <c r="A103" s="83" t="s">
        <v>204</v>
      </c>
      <c r="B103" s="60" t="s">
        <v>292</v>
      </c>
      <c r="C103" s="47" t="s">
        <v>7</v>
      </c>
      <c r="D103" s="49">
        <f t="shared" si="117"/>
        <v>7740000</v>
      </c>
      <c r="E103" s="49">
        <v>7740000</v>
      </c>
      <c r="F103" s="49">
        <v>0</v>
      </c>
      <c r="G103" s="49">
        <v>0</v>
      </c>
      <c r="H103" s="49">
        <f t="shared" si="116"/>
        <v>3870000</v>
      </c>
      <c r="I103" s="49">
        <v>3870000</v>
      </c>
      <c r="J103" s="49">
        <v>0</v>
      </c>
      <c r="K103" s="49">
        <v>0</v>
      </c>
      <c r="L103" s="97">
        <f t="shared" si="81"/>
        <v>1758000</v>
      </c>
      <c r="M103" s="98">
        <v>1758000</v>
      </c>
      <c r="N103" s="98">
        <v>0</v>
      </c>
      <c r="O103" s="98">
        <f t="shared" si="118"/>
        <v>0</v>
      </c>
      <c r="P103" s="49">
        <f t="shared" si="119"/>
        <v>2367000</v>
      </c>
      <c r="Q103" s="49">
        <v>2367000</v>
      </c>
      <c r="R103" s="49">
        <v>0</v>
      </c>
      <c r="S103" s="49">
        <v>0</v>
      </c>
      <c r="T103" s="48">
        <f t="shared" si="113"/>
        <v>61.162790697674417</v>
      </c>
      <c r="U103" s="48">
        <f t="shared" si="110"/>
        <v>61.162790697674417</v>
      </c>
      <c r="V103" s="48"/>
      <c r="W103" s="48"/>
      <c r="X103" s="48">
        <f t="shared" si="114"/>
        <v>134.64163822525597</v>
      </c>
      <c r="Y103" s="63" t="s">
        <v>286</v>
      </c>
    </row>
    <row r="104" spans="1:25" s="40" customFormat="1" ht="187.5" hidden="1" x14ac:dyDescent="0.3">
      <c r="A104" s="83" t="s">
        <v>205</v>
      </c>
      <c r="B104" s="60" t="s">
        <v>293</v>
      </c>
      <c r="C104" s="47" t="s">
        <v>7</v>
      </c>
      <c r="D104" s="49">
        <f t="shared" si="117"/>
        <v>72963000</v>
      </c>
      <c r="E104" s="49">
        <v>72963000</v>
      </c>
      <c r="F104" s="49">
        <v>0</v>
      </c>
      <c r="G104" s="49">
        <v>0</v>
      </c>
      <c r="H104" s="49">
        <f t="shared" si="116"/>
        <v>36631000</v>
      </c>
      <c r="I104" s="49">
        <v>36631000</v>
      </c>
      <c r="J104" s="49">
        <v>0</v>
      </c>
      <c r="K104" s="49">
        <v>0</v>
      </c>
      <c r="L104" s="97">
        <f t="shared" si="81"/>
        <v>14404000</v>
      </c>
      <c r="M104" s="98">
        <v>14404000</v>
      </c>
      <c r="N104" s="98">
        <v>0</v>
      </c>
      <c r="O104" s="98">
        <f t="shared" si="118"/>
        <v>0</v>
      </c>
      <c r="P104" s="49">
        <f t="shared" si="119"/>
        <v>20835156.800000001</v>
      </c>
      <c r="Q104" s="49">
        <v>20835156.800000001</v>
      </c>
      <c r="R104" s="49">
        <v>0</v>
      </c>
      <c r="S104" s="49">
        <v>0</v>
      </c>
      <c r="T104" s="48">
        <f t="shared" si="113"/>
        <v>56.878482159919194</v>
      </c>
      <c r="U104" s="48">
        <f t="shared" si="110"/>
        <v>56.878482159919194</v>
      </c>
      <c r="V104" s="48"/>
      <c r="W104" s="48"/>
      <c r="X104" s="48">
        <f t="shared" si="114"/>
        <v>144.64840877534019</v>
      </c>
      <c r="Y104" s="63" t="s">
        <v>297</v>
      </c>
    </row>
    <row r="105" spans="1:25" s="42" customFormat="1" ht="141" hidden="1" customHeight="1" x14ac:dyDescent="0.3">
      <c r="A105" s="83" t="s">
        <v>206</v>
      </c>
      <c r="B105" s="60" t="s">
        <v>294</v>
      </c>
      <c r="C105" s="47" t="s">
        <v>7</v>
      </c>
      <c r="D105" s="49">
        <f t="shared" si="117"/>
        <v>93157000</v>
      </c>
      <c r="E105" s="49">
        <v>93157000</v>
      </c>
      <c r="F105" s="49">
        <v>0</v>
      </c>
      <c r="G105" s="49">
        <v>0</v>
      </c>
      <c r="H105" s="49">
        <f t="shared" si="116"/>
        <v>42138000</v>
      </c>
      <c r="I105" s="49">
        <v>42138000</v>
      </c>
      <c r="J105" s="49">
        <v>0</v>
      </c>
      <c r="K105" s="49">
        <v>0</v>
      </c>
      <c r="L105" s="97">
        <f t="shared" si="81"/>
        <v>21028000</v>
      </c>
      <c r="M105" s="98">
        <v>21028000</v>
      </c>
      <c r="N105" s="98">
        <v>0</v>
      </c>
      <c r="O105" s="98">
        <f t="shared" si="118"/>
        <v>0</v>
      </c>
      <c r="P105" s="49">
        <f t="shared" si="119"/>
        <v>23121239.010000002</v>
      </c>
      <c r="Q105" s="49">
        <v>23121239.010000002</v>
      </c>
      <c r="R105" s="49">
        <v>0</v>
      </c>
      <c r="S105" s="49">
        <v>0</v>
      </c>
      <c r="T105" s="48">
        <f t="shared" si="113"/>
        <v>54.87028100526841</v>
      </c>
      <c r="U105" s="48">
        <f t="shared" si="110"/>
        <v>54.87028100526841</v>
      </c>
      <c r="V105" s="48"/>
      <c r="W105" s="48"/>
      <c r="X105" s="48">
        <f t="shared" si="114"/>
        <v>109.95453210005708</v>
      </c>
      <c r="Y105" s="63" t="s">
        <v>298</v>
      </c>
    </row>
    <row r="106" spans="1:25" s="42" customFormat="1" ht="158.25" hidden="1" customHeight="1" x14ac:dyDescent="0.3">
      <c r="A106" s="83" t="s">
        <v>207</v>
      </c>
      <c r="B106" s="60" t="s">
        <v>295</v>
      </c>
      <c r="C106" s="47" t="s">
        <v>7</v>
      </c>
      <c r="D106" s="49">
        <f t="shared" si="117"/>
        <v>2274869800</v>
      </c>
      <c r="E106" s="49">
        <v>2274869800</v>
      </c>
      <c r="F106" s="49">
        <v>0</v>
      </c>
      <c r="G106" s="49">
        <v>0</v>
      </c>
      <c r="H106" s="49">
        <f t="shared" si="116"/>
        <v>1238252780</v>
      </c>
      <c r="I106" s="49">
        <v>1238252780</v>
      </c>
      <c r="J106" s="49">
        <v>0</v>
      </c>
      <c r="K106" s="49">
        <v>0</v>
      </c>
      <c r="L106" s="97">
        <f t="shared" si="81"/>
        <v>432130000</v>
      </c>
      <c r="M106" s="98">
        <v>432130000</v>
      </c>
      <c r="N106" s="98">
        <v>0</v>
      </c>
      <c r="O106" s="98">
        <f t="shared" si="118"/>
        <v>0</v>
      </c>
      <c r="P106" s="49">
        <f t="shared" si="119"/>
        <v>631408242.77999997</v>
      </c>
      <c r="Q106" s="49">
        <v>631408242.77999997</v>
      </c>
      <c r="R106" s="49">
        <v>0</v>
      </c>
      <c r="S106" s="49">
        <v>0</v>
      </c>
      <c r="T106" s="48">
        <f t="shared" si="113"/>
        <v>50.991869590633989</v>
      </c>
      <c r="U106" s="48">
        <f t="shared" si="110"/>
        <v>50.991869590633989</v>
      </c>
      <c r="V106" s="48"/>
      <c r="W106" s="48"/>
      <c r="X106" s="48">
        <f t="shared" si="114"/>
        <v>146.1153455626779</v>
      </c>
      <c r="Y106" s="50"/>
    </row>
    <row r="107" spans="1:25" s="42" customFormat="1" ht="187.5" hidden="1" x14ac:dyDescent="0.3">
      <c r="A107" s="83" t="s">
        <v>208</v>
      </c>
      <c r="B107" s="60" t="s">
        <v>172</v>
      </c>
      <c r="C107" s="47" t="s">
        <v>7</v>
      </c>
      <c r="D107" s="49">
        <f t="shared" si="117"/>
        <v>714100</v>
      </c>
      <c r="E107" s="49">
        <v>0</v>
      </c>
      <c r="F107" s="49">
        <v>0</v>
      </c>
      <c r="G107" s="49">
        <v>714100</v>
      </c>
      <c r="H107" s="49">
        <f t="shared" si="116"/>
        <v>329400</v>
      </c>
      <c r="I107" s="49">
        <v>0</v>
      </c>
      <c r="J107" s="49">
        <v>0</v>
      </c>
      <c r="K107" s="49">
        <v>329400</v>
      </c>
      <c r="L107" s="97">
        <f t="shared" si="81"/>
        <v>329400</v>
      </c>
      <c r="M107" s="98">
        <v>0</v>
      </c>
      <c r="N107" s="98">
        <v>0</v>
      </c>
      <c r="O107" s="98">
        <f t="shared" si="118"/>
        <v>329400</v>
      </c>
      <c r="P107" s="49">
        <f t="shared" si="119"/>
        <v>329400</v>
      </c>
      <c r="Q107" s="49">
        <v>0</v>
      </c>
      <c r="R107" s="49">
        <v>0</v>
      </c>
      <c r="S107" s="49">
        <v>329400</v>
      </c>
      <c r="T107" s="48">
        <f t="shared" si="113"/>
        <v>100</v>
      </c>
      <c r="U107" s="48" t="e">
        <f t="shared" si="110"/>
        <v>#DIV/0!</v>
      </c>
      <c r="V107" s="48"/>
      <c r="W107" s="48"/>
      <c r="X107" s="48" t="e">
        <f t="shared" si="114"/>
        <v>#DIV/0!</v>
      </c>
      <c r="Y107" s="87" t="s">
        <v>299</v>
      </c>
    </row>
    <row r="108" spans="1:25" s="42" customFormat="1" ht="45.75" hidden="1" customHeight="1" x14ac:dyDescent="0.3">
      <c r="A108" s="83" t="s">
        <v>208</v>
      </c>
      <c r="B108" s="60" t="s">
        <v>200</v>
      </c>
      <c r="C108" s="47" t="s">
        <v>7</v>
      </c>
      <c r="D108" s="49">
        <f t="shared" si="117"/>
        <v>145380</v>
      </c>
      <c r="E108" s="49">
        <v>145380</v>
      </c>
      <c r="F108" s="49">
        <v>0</v>
      </c>
      <c r="G108" s="49">
        <v>0</v>
      </c>
      <c r="H108" s="49">
        <f>I108+J108+K108</f>
        <v>145380</v>
      </c>
      <c r="I108" s="49">
        <v>145380</v>
      </c>
      <c r="J108" s="49">
        <v>0</v>
      </c>
      <c r="K108" s="49">
        <v>0</v>
      </c>
      <c r="L108" s="97">
        <f t="shared" si="81"/>
        <v>0</v>
      </c>
      <c r="M108" s="98">
        <v>0</v>
      </c>
      <c r="N108" s="98">
        <v>0</v>
      </c>
      <c r="O108" s="98">
        <f t="shared" si="118"/>
        <v>0</v>
      </c>
      <c r="P108" s="49">
        <f t="shared" si="119"/>
        <v>0</v>
      </c>
      <c r="Q108" s="49">
        <v>0</v>
      </c>
      <c r="R108" s="49">
        <v>0</v>
      </c>
      <c r="S108" s="49">
        <v>0</v>
      </c>
      <c r="T108" s="48"/>
      <c r="U108" s="48"/>
      <c r="V108" s="48"/>
      <c r="W108" s="48"/>
      <c r="X108" s="48"/>
      <c r="Y108" s="50" t="s">
        <v>286</v>
      </c>
    </row>
    <row r="109" spans="1:25" s="42" customFormat="1" ht="75" hidden="1" x14ac:dyDescent="0.3">
      <c r="A109" s="83" t="s">
        <v>209</v>
      </c>
      <c r="B109" s="60" t="s">
        <v>331</v>
      </c>
      <c r="C109" s="47" t="s">
        <v>7</v>
      </c>
      <c r="D109" s="49">
        <f t="shared" si="117"/>
        <v>1800000</v>
      </c>
      <c r="E109" s="49">
        <v>1800000</v>
      </c>
      <c r="F109" s="49">
        <v>0</v>
      </c>
      <c r="G109" s="49">
        <v>0</v>
      </c>
      <c r="H109" s="49">
        <f t="shared" ref="H109:H110" si="120">I109+J109+K109</f>
        <v>1173429</v>
      </c>
      <c r="I109" s="49">
        <v>1173429</v>
      </c>
      <c r="J109" s="49">
        <v>0</v>
      </c>
      <c r="K109" s="49">
        <v>0</v>
      </c>
      <c r="L109" s="97">
        <f t="shared" si="81"/>
        <v>0</v>
      </c>
      <c r="M109" s="98">
        <v>0</v>
      </c>
      <c r="N109" s="98">
        <v>0</v>
      </c>
      <c r="O109" s="98">
        <f t="shared" si="118"/>
        <v>0</v>
      </c>
      <c r="P109" s="49">
        <f t="shared" si="119"/>
        <v>0</v>
      </c>
      <c r="Q109" s="49">
        <v>0</v>
      </c>
      <c r="R109" s="49">
        <v>0</v>
      </c>
      <c r="S109" s="49">
        <v>0</v>
      </c>
      <c r="T109" s="48"/>
      <c r="U109" s="48"/>
      <c r="V109" s="48"/>
      <c r="W109" s="48"/>
      <c r="X109" s="48"/>
      <c r="Y109" s="50"/>
    </row>
    <row r="110" spans="1:25" s="42" customFormat="1" ht="75" hidden="1" x14ac:dyDescent="0.3">
      <c r="A110" s="83" t="s">
        <v>329</v>
      </c>
      <c r="B110" s="60" t="s">
        <v>324</v>
      </c>
      <c r="C110" s="47" t="s">
        <v>7</v>
      </c>
      <c r="D110" s="49">
        <f t="shared" si="117"/>
        <v>2250000</v>
      </c>
      <c r="E110" s="49">
        <v>2250000</v>
      </c>
      <c r="F110" s="49">
        <v>0</v>
      </c>
      <c r="G110" s="49">
        <v>0</v>
      </c>
      <c r="H110" s="49">
        <f t="shared" si="120"/>
        <v>1050000</v>
      </c>
      <c r="I110" s="49">
        <v>1050000</v>
      </c>
      <c r="J110" s="49">
        <v>0</v>
      </c>
      <c r="K110" s="49">
        <v>0</v>
      </c>
      <c r="L110" s="97">
        <f t="shared" si="81"/>
        <v>0</v>
      </c>
      <c r="M110" s="98">
        <v>0</v>
      </c>
      <c r="N110" s="98">
        <v>0</v>
      </c>
      <c r="O110" s="98">
        <f t="shared" si="118"/>
        <v>0</v>
      </c>
      <c r="P110" s="49">
        <f t="shared" si="119"/>
        <v>0</v>
      </c>
      <c r="Q110" s="49">
        <v>0</v>
      </c>
      <c r="R110" s="49">
        <v>0</v>
      </c>
      <c r="S110" s="49">
        <v>0</v>
      </c>
      <c r="T110" s="48"/>
      <c r="U110" s="48"/>
      <c r="V110" s="48"/>
      <c r="W110" s="48"/>
      <c r="X110" s="48"/>
      <c r="Y110" s="50"/>
    </row>
    <row r="111" spans="1:25" s="42" customFormat="1" hidden="1" x14ac:dyDescent="0.3">
      <c r="A111" s="83" t="s">
        <v>330</v>
      </c>
      <c r="B111" s="84" t="s">
        <v>195</v>
      </c>
      <c r="C111" s="47" t="s">
        <v>7</v>
      </c>
      <c r="D111" s="49">
        <f t="shared" si="117"/>
        <v>6603150</v>
      </c>
      <c r="E111" s="49">
        <v>0</v>
      </c>
      <c r="F111" s="49">
        <v>0</v>
      </c>
      <c r="G111" s="49">
        <v>6603150</v>
      </c>
      <c r="H111" s="49">
        <f>I111+J111+K111</f>
        <v>3985075</v>
      </c>
      <c r="I111" s="49">
        <v>0</v>
      </c>
      <c r="J111" s="49">
        <v>0</v>
      </c>
      <c r="K111" s="49">
        <v>3985075</v>
      </c>
      <c r="L111" s="97">
        <f t="shared" si="81"/>
        <v>485940.52</v>
      </c>
      <c r="M111" s="98">
        <v>0</v>
      </c>
      <c r="N111" s="98">
        <v>0</v>
      </c>
      <c r="O111" s="98">
        <f t="shared" si="118"/>
        <v>485940.52</v>
      </c>
      <c r="P111" s="49">
        <f>Q111+S111</f>
        <v>485940.52</v>
      </c>
      <c r="Q111" s="49">
        <v>0</v>
      </c>
      <c r="R111" s="49">
        <v>0</v>
      </c>
      <c r="S111" s="49">
        <v>485940.52</v>
      </c>
      <c r="T111" s="38">
        <f t="shared" si="113"/>
        <v>12.194011906927726</v>
      </c>
      <c r="U111" s="38" t="e">
        <f t="shared" si="110"/>
        <v>#DIV/0!</v>
      </c>
      <c r="V111" s="48"/>
      <c r="W111" s="38">
        <f t="shared" si="110"/>
        <v>12.194011906927726</v>
      </c>
      <c r="X111" s="48" t="e">
        <f t="shared" si="114"/>
        <v>#DIV/0!</v>
      </c>
      <c r="Y111" s="50"/>
    </row>
    <row r="112" spans="1:25" s="42" customFormat="1" ht="42" hidden="1" customHeight="1" x14ac:dyDescent="0.3">
      <c r="A112" s="36" t="s">
        <v>134</v>
      </c>
      <c r="B112" s="61" t="s">
        <v>210</v>
      </c>
      <c r="C112" s="46"/>
      <c r="D112" s="37">
        <f>SUM(D113:D114)</f>
        <v>27409154</v>
      </c>
      <c r="E112" s="37">
        <f>SUM(E113:E114)</f>
        <v>0</v>
      </c>
      <c r="F112" s="37">
        <f>SUM(F113:F114)</f>
        <v>0</v>
      </c>
      <c r="G112" s="37">
        <f>SUM(G113:G114)</f>
        <v>27409154</v>
      </c>
      <c r="H112" s="37">
        <f t="shared" ref="H112:O112" si="121">SUM(H113:H114)</f>
        <v>7182345</v>
      </c>
      <c r="I112" s="37">
        <f t="shared" si="121"/>
        <v>0</v>
      </c>
      <c r="J112" s="37">
        <f t="shared" si="121"/>
        <v>225902</v>
      </c>
      <c r="K112" s="37">
        <f t="shared" si="121"/>
        <v>6956443</v>
      </c>
      <c r="L112" s="96">
        <f t="shared" si="121"/>
        <v>0</v>
      </c>
      <c r="M112" s="96">
        <f t="shared" si="121"/>
        <v>0</v>
      </c>
      <c r="N112" s="96">
        <f t="shared" si="121"/>
        <v>0</v>
      </c>
      <c r="O112" s="96">
        <f t="shared" si="121"/>
        <v>0</v>
      </c>
      <c r="P112" s="37">
        <f>SUM(P113:P114)</f>
        <v>225902</v>
      </c>
      <c r="Q112" s="37">
        <f>SUM(Q113:Q114)</f>
        <v>0</v>
      </c>
      <c r="R112" s="37">
        <f>SUM(R113:R114)</f>
        <v>225902</v>
      </c>
      <c r="S112" s="37">
        <f>SUM(S113:S114)</f>
        <v>0</v>
      </c>
      <c r="T112" s="38">
        <f t="shared" si="113"/>
        <v>3.1452401687749614</v>
      </c>
      <c r="U112" s="38" t="e">
        <f t="shared" si="110"/>
        <v>#DIV/0!</v>
      </c>
      <c r="V112" s="38"/>
      <c r="W112" s="38">
        <f t="shared" si="110"/>
        <v>0</v>
      </c>
      <c r="X112" s="48" t="e">
        <f t="shared" si="114"/>
        <v>#DIV/0!</v>
      </c>
      <c r="Y112" s="41"/>
    </row>
    <row r="113" spans="1:25" s="42" customFormat="1" hidden="1" x14ac:dyDescent="0.3">
      <c r="A113" s="106" t="s">
        <v>211</v>
      </c>
      <c r="B113" s="141" t="s">
        <v>195</v>
      </c>
      <c r="C113" s="47" t="s">
        <v>4</v>
      </c>
      <c r="D113" s="49">
        <f t="shared" si="117"/>
        <v>20220703</v>
      </c>
      <c r="E113" s="49">
        <v>0</v>
      </c>
      <c r="F113" s="49">
        <v>0</v>
      </c>
      <c r="G113" s="49">
        <v>20220703</v>
      </c>
      <c r="H113" s="49">
        <f>SUM(I113:K113)</f>
        <v>225902</v>
      </c>
      <c r="I113" s="49">
        <v>0</v>
      </c>
      <c r="J113" s="49">
        <v>225902</v>
      </c>
      <c r="K113" s="49">
        <v>0</v>
      </c>
      <c r="L113" s="97">
        <f t="shared" si="81"/>
        <v>0</v>
      </c>
      <c r="M113" s="98">
        <v>0</v>
      </c>
      <c r="N113" s="98">
        <v>0</v>
      </c>
      <c r="O113" s="98">
        <f t="shared" ref="O113:O114" si="122">S113</f>
        <v>0</v>
      </c>
      <c r="P113" s="49">
        <f t="shared" ref="P113:P114" si="123">SUM(Q113:S113)</f>
        <v>225902</v>
      </c>
      <c r="Q113" s="49">
        <v>0</v>
      </c>
      <c r="R113" s="49">
        <v>225902</v>
      </c>
      <c r="S113" s="49">
        <v>0</v>
      </c>
      <c r="T113" s="38">
        <f t="shared" si="113"/>
        <v>100</v>
      </c>
      <c r="U113" s="38" t="e">
        <f t="shared" si="110"/>
        <v>#DIV/0!</v>
      </c>
      <c r="V113" s="48"/>
      <c r="W113" s="38" t="e">
        <f t="shared" si="110"/>
        <v>#DIV/0!</v>
      </c>
      <c r="X113" s="48" t="e">
        <f t="shared" si="114"/>
        <v>#DIV/0!</v>
      </c>
      <c r="Y113" s="50"/>
    </row>
    <row r="114" spans="1:25" s="42" customFormat="1" hidden="1" x14ac:dyDescent="0.3">
      <c r="A114" s="130"/>
      <c r="B114" s="142"/>
      <c r="C114" s="47" t="s">
        <v>3</v>
      </c>
      <c r="D114" s="49">
        <f t="shared" si="117"/>
        <v>7188451</v>
      </c>
      <c r="E114" s="49">
        <v>0</v>
      </c>
      <c r="F114" s="49">
        <v>0</v>
      </c>
      <c r="G114" s="49">
        <v>7188451</v>
      </c>
      <c r="H114" s="49">
        <f>SUM(I114:K114)</f>
        <v>6956443</v>
      </c>
      <c r="I114" s="49">
        <v>0</v>
      </c>
      <c r="J114" s="49">
        <v>0</v>
      </c>
      <c r="K114" s="49">
        <v>6956443</v>
      </c>
      <c r="L114" s="97">
        <f t="shared" si="81"/>
        <v>0</v>
      </c>
      <c r="M114" s="98">
        <v>0</v>
      </c>
      <c r="N114" s="98">
        <v>0</v>
      </c>
      <c r="O114" s="98">
        <f t="shared" si="122"/>
        <v>0</v>
      </c>
      <c r="P114" s="49">
        <f t="shared" si="123"/>
        <v>0</v>
      </c>
      <c r="Q114" s="49">
        <v>0</v>
      </c>
      <c r="R114" s="49">
        <v>0</v>
      </c>
      <c r="S114" s="49">
        <v>0</v>
      </c>
      <c r="T114" s="38">
        <f t="shared" si="113"/>
        <v>0</v>
      </c>
      <c r="U114" s="38" t="e">
        <f t="shared" si="110"/>
        <v>#DIV/0!</v>
      </c>
      <c r="V114" s="48"/>
      <c r="W114" s="38">
        <f t="shared" si="110"/>
        <v>0</v>
      </c>
      <c r="X114" s="48" t="e">
        <f t="shared" si="114"/>
        <v>#DIV/0!</v>
      </c>
      <c r="Y114" s="50"/>
    </row>
    <row r="115" spans="1:25" s="42" customFormat="1" ht="75" hidden="1" x14ac:dyDescent="0.3">
      <c r="A115" s="36" t="s">
        <v>135</v>
      </c>
      <c r="B115" s="61" t="s">
        <v>79</v>
      </c>
      <c r="C115" s="46"/>
      <c r="D115" s="37">
        <f>D116+D117</f>
        <v>580000</v>
      </c>
      <c r="E115" s="37">
        <f t="shared" ref="E115:S115" si="124">E116+E117</f>
        <v>260000</v>
      </c>
      <c r="F115" s="37">
        <f t="shared" si="124"/>
        <v>0</v>
      </c>
      <c r="G115" s="37">
        <f t="shared" si="124"/>
        <v>320000</v>
      </c>
      <c r="H115" s="37">
        <f t="shared" si="124"/>
        <v>0</v>
      </c>
      <c r="I115" s="37">
        <f t="shared" si="124"/>
        <v>0</v>
      </c>
      <c r="J115" s="37">
        <f t="shared" si="124"/>
        <v>0</v>
      </c>
      <c r="K115" s="37">
        <f t="shared" si="124"/>
        <v>0</v>
      </c>
      <c r="L115" s="96">
        <f t="shared" si="124"/>
        <v>4814119.17</v>
      </c>
      <c r="M115" s="96">
        <f t="shared" si="124"/>
        <v>260000</v>
      </c>
      <c r="N115" s="96">
        <f t="shared" si="124"/>
        <v>0</v>
      </c>
      <c r="O115" s="96">
        <f t="shared" si="124"/>
        <v>0</v>
      </c>
      <c r="P115" s="37">
        <f t="shared" si="124"/>
        <v>0</v>
      </c>
      <c r="Q115" s="37">
        <f t="shared" si="124"/>
        <v>0</v>
      </c>
      <c r="R115" s="37">
        <f t="shared" si="124"/>
        <v>0</v>
      </c>
      <c r="S115" s="37">
        <f t="shared" si="124"/>
        <v>0</v>
      </c>
      <c r="T115" s="38"/>
      <c r="U115" s="38"/>
      <c r="V115" s="38"/>
      <c r="W115" s="38"/>
      <c r="X115" s="48">
        <f t="shared" si="114"/>
        <v>0</v>
      </c>
      <c r="Y115" s="41"/>
    </row>
    <row r="116" spans="1:25" s="42" customFormat="1" hidden="1" x14ac:dyDescent="0.3">
      <c r="A116" s="83" t="s">
        <v>151</v>
      </c>
      <c r="B116" s="60" t="s">
        <v>195</v>
      </c>
      <c r="C116" s="47" t="s">
        <v>7</v>
      </c>
      <c r="D116" s="49">
        <f>E116+G116</f>
        <v>320000</v>
      </c>
      <c r="E116" s="49">
        <v>0</v>
      </c>
      <c r="F116" s="49">
        <v>0</v>
      </c>
      <c r="G116" s="49">
        <v>320000</v>
      </c>
      <c r="H116" s="49">
        <f>I116+J116+K116</f>
        <v>0</v>
      </c>
      <c r="I116" s="49">
        <v>0</v>
      </c>
      <c r="J116" s="49">
        <v>0</v>
      </c>
      <c r="K116" s="49">
        <v>0</v>
      </c>
      <c r="L116" s="96">
        <f t="shared" ref="L116" si="125">L117+L118</f>
        <v>4554119.17</v>
      </c>
      <c r="M116" s="98">
        <v>0</v>
      </c>
      <c r="N116" s="98">
        <v>0</v>
      </c>
      <c r="O116" s="98">
        <f>S116</f>
        <v>0</v>
      </c>
      <c r="P116" s="49">
        <f>Q116+S116</f>
        <v>0</v>
      </c>
      <c r="Q116" s="49">
        <v>0</v>
      </c>
      <c r="R116" s="49">
        <v>0</v>
      </c>
      <c r="S116" s="49">
        <v>0</v>
      </c>
      <c r="T116" s="38"/>
      <c r="U116" s="38"/>
      <c r="V116" s="48"/>
      <c r="W116" s="38"/>
      <c r="X116" s="48" t="e">
        <f t="shared" si="114"/>
        <v>#DIV/0!</v>
      </c>
      <c r="Y116" s="50"/>
    </row>
    <row r="117" spans="1:25" s="42" customFormat="1" ht="56.25" hidden="1" x14ac:dyDescent="0.3">
      <c r="A117" s="83" t="s">
        <v>319</v>
      </c>
      <c r="B117" s="60" t="s">
        <v>314</v>
      </c>
      <c r="C117" s="47" t="s">
        <v>7</v>
      </c>
      <c r="D117" s="49">
        <f>E117+G117</f>
        <v>260000</v>
      </c>
      <c r="E117" s="49">
        <v>260000</v>
      </c>
      <c r="F117" s="49">
        <v>0</v>
      </c>
      <c r="G117" s="49">
        <v>0</v>
      </c>
      <c r="H117" s="49">
        <f>I117+J117+K117</f>
        <v>0</v>
      </c>
      <c r="I117" s="49">
        <v>0</v>
      </c>
      <c r="J117" s="49">
        <v>0</v>
      </c>
      <c r="K117" s="49">
        <v>0</v>
      </c>
      <c r="L117" s="98">
        <f>SUM(M117:O117)</f>
        <v>260000</v>
      </c>
      <c r="M117" s="98">
        <v>260000</v>
      </c>
      <c r="N117" s="98">
        <v>0</v>
      </c>
      <c r="O117" s="98">
        <v>0</v>
      </c>
      <c r="P117" s="49">
        <f>Q117+S117</f>
        <v>0</v>
      </c>
      <c r="Q117" s="49">
        <v>0</v>
      </c>
      <c r="R117" s="49">
        <v>0</v>
      </c>
      <c r="S117" s="49">
        <v>0</v>
      </c>
      <c r="T117" s="38"/>
      <c r="U117" s="38"/>
      <c r="V117" s="48"/>
      <c r="W117" s="38"/>
      <c r="X117" s="48">
        <f t="shared" si="114"/>
        <v>0</v>
      </c>
      <c r="Y117" s="50"/>
    </row>
    <row r="118" spans="1:25" s="42" customFormat="1" ht="37.5" hidden="1" x14ac:dyDescent="0.3">
      <c r="A118" s="36" t="s">
        <v>136</v>
      </c>
      <c r="B118" s="61" t="s">
        <v>80</v>
      </c>
      <c r="C118" s="46"/>
      <c r="D118" s="37">
        <f>SUM(D119:D121)</f>
        <v>40794831</v>
      </c>
      <c r="E118" s="37">
        <f>SUM(E119:E121)</f>
        <v>29655615</v>
      </c>
      <c r="F118" s="37">
        <f>SUM(F119:F121)</f>
        <v>0</v>
      </c>
      <c r="G118" s="37">
        <f>SUM(G119:G121)</f>
        <v>11139216</v>
      </c>
      <c r="H118" s="37">
        <f t="shared" ref="H118:K118" si="126">SUM(H119:H121)</f>
        <v>20203899</v>
      </c>
      <c r="I118" s="37">
        <f t="shared" si="126"/>
        <v>17641262</v>
      </c>
      <c r="J118" s="37">
        <f t="shared" si="126"/>
        <v>0</v>
      </c>
      <c r="K118" s="37">
        <f t="shared" si="126"/>
        <v>2562637</v>
      </c>
      <c r="L118" s="96">
        <f t="shared" ref="L118:S118" si="127">SUM(L119:L121)</f>
        <v>4294119.17</v>
      </c>
      <c r="M118" s="96">
        <f t="shared" si="127"/>
        <v>3500000</v>
      </c>
      <c r="N118" s="96">
        <f t="shared" si="127"/>
        <v>0</v>
      </c>
      <c r="O118" s="96">
        <f t="shared" si="127"/>
        <v>794119.17</v>
      </c>
      <c r="P118" s="37">
        <f t="shared" si="127"/>
        <v>3413058.77</v>
      </c>
      <c r="Q118" s="37">
        <f t="shared" si="127"/>
        <v>2618939.6</v>
      </c>
      <c r="R118" s="37">
        <f t="shared" si="127"/>
        <v>0</v>
      </c>
      <c r="S118" s="37">
        <f t="shared" si="127"/>
        <v>794119.17</v>
      </c>
      <c r="T118" s="38">
        <f t="shared" si="113"/>
        <v>16.893069847557644</v>
      </c>
      <c r="U118" s="38">
        <f t="shared" si="113"/>
        <v>14.84553429340826</v>
      </c>
      <c r="V118" s="38"/>
      <c r="W118" s="38">
        <f t="shared" ref="W118:W125" si="128">S118/K118*100</f>
        <v>30.988359646723278</v>
      </c>
      <c r="X118" s="38">
        <f t="shared" si="114"/>
        <v>74.82684571428571</v>
      </c>
      <c r="Y118" s="41"/>
    </row>
    <row r="119" spans="1:25" s="42" customFormat="1" ht="37.5" hidden="1" x14ac:dyDescent="0.3">
      <c r="A119" s="83" t="s">
        <v>137</v>
      </c>
      <c r="B119" s="60" t="s">
        <v>74</v>
      </c>
      <c r="C119" s="47" t="s">
        <v>7</v>
      </c>
      <c r="D119" s="49">
        <f>E119+G119</f>
        <v>6963938</v>
      </c>
      <c r="E119" s="49">
        <v>0</v>
      </c>
      <c r="F119" s="49">
        <v>0</v>
      </c>
      <c r="G119" s="49">
        <v>6963938</v>
      </c>
      <c r="H119" s="49">
        <f>I119+J119+K119</f>
        <v>787815</v>
      </c>
      <c r="I119" s="49">
        <v>0</v>
      </c>
      <c r="J119" s="49">
        <v>0</v>
      </c>
      <c r="K119" s="49">
        <v>787815</v>
      </c>
      <c r="L119" s="97">
        <f t="shared" si="81"/>
        <v>50000</v>
      </c>
      <c r="M119" s="98">
        <v>0</v>
      </c>
      <c r="N119" s="98">
        <v>0</v>
      </c>
      <c r="O119" s="98">
        <f>S119</f>
        <v>50000</v>
      </c>
      <c r="P119" s="49">
        <f>Q119+S119</f>
        <v>50000</v>
      </c>
      <c r="Q119" s="49">
        <v>0</v>
      </c>
      <c r="R119" s="49">
        <v>0</v>
      </c>
      <c r="S119" s="49">
        <v>50000</v>
      </c>
      <c r="T119" s="38">
        <f t="shared" si="113"/>
        <v>6.3466676821334955</v>
      </c>
      <c r="U119" s="38" t="e">
        <f t="shared" si="113"/>
        <v>#DIV/0!</v>
      </c>
      <c r="V119" s="48"/>
      <c r="W119" s="38">
        <f t="shared" si="128"/>
        <v>6.3466676821334955</v>
      </c>
      <c r="X119" s="48" t="e">
        <f t="shared" si="114"/>
        <v>#DIV/0!</v>
      </c>
      <c r="Y119" s="50"/>
    </row>
    <row r="120" spans="1:25" s="42" customFormat="1" ht="121.5" hidden="1" customHeight="1" x14ac:dyDescent="0.3">
      <c r="A120" s="83" t="s">
        <v>138</v>
      </c>
      <c r="B120" s="87" t="s">
        <v>315</v>
      </c>
      <c r="C120" s="47" t="s">
        <v>7</v>
      </c>
      <c r="D120" s="49">
        <f>E120+G120</f>
        <v>13917693</v>
      </c>
      <c r="E120" s="49">
        <v>9742415</v>
      </c>
      <c r="F120" s="49">
        <v>0</v>
      </c>
      <c r="G120" s="49">
        <v>4175278</v>
      </c>
      <c r="H120" s="49">
        <f>I120+J120+K120</f>
        <v>5916084</v>
      </c>
      <c r="I120" s="49">
        <v>4141262</v>
      </c>
      <c r="J120" s="49">
        <v>0</v>
      </c>
      <c r="K120" s="49">
        <v>1774822</v>
      </c>
      <c r="L120" s="97">
        <f t="shared" si="81"/>
        <v>744119.17</v>
      </c>
      <c r="M120" s="98">
        <v>0</v>
      </c>
      <c r="N120" s="98">
        <v>0</v>
      </c>
      <c r="O120" s="98">
        <f t="shared" ref="O120:O121" si="129">S120</f>
        <v>744119.17</v>
      </c>
      <c r="P120" s="49">
        <f t="shared" ref="P120:P121" si="130">Q120+S120</f>
        <v>2326324.9</v>
      </c>
      <c r="Q120" s="49">
        <v>1582205.73</v>
      </c>
      <c r="R120" s="49">
        <v>0</v>
      </c>
      <c r="S120" s="49">
        <v>744119.17</v>
      </c>
      <c r="T120" s="38"/>
      <c r="U120" s="38"/>
      <c r="V120" s="48"/>
      <c r="W120" s="38"/>
      <c r="X120" s="48"/>
      <c r="Y120" s="50" t="s">
        <v>286</v>
      </c>
    </row>
    <row r="121" spans="1:25" s="42" customFormat="1" ht="56.25" hidden="1" x14ac:dyDescent="0.3">
      <c r="A121" s="83" t="s">
        <v>139</v>
      </c>
      <c r="B121" s="60" t="s">
        <v>81</v>
      </c>
      <c r="C121" s="47" t="s">
        <v>7</v>
      </c>
      <c r="D121" s="49">
        <f>E121+G121</f>
        <v>19913200</v>
      </c>
      <c r="E121" s="49">
        <v>19913200</v>
      </c>
      <c r="F121" s="49">
        <v>0</v>
      </c>
      <c r="G121" s="49">
        <v>0</v>
      </c>
      <c r="H121" s="49">
        <f>I121+J121+K121</f>
        <v>13500000</v>
      </c>
      <c r="I121" s="49">
        <v>13500000</v>
      </c>
      <c r="J121" s="49">
        <v>0</v>
      </c>
      <c r="K121" s="49">
        <v>0</v>
      </c>
      <c r="L121" s="97">
        <f t="shared" si="81"/>
        <v>3500000</v>
      </c>
      <c r="M121" s="98">
        <v>3500000</v>
      </c>
      <c r="N121" s="98">
        <v>0</v>
      </c>
      <c r="O121" s="98">
        <f t="shared" si="129"/>
        <v>0</v>
      </c>
      <c r="P121" s="49">
        <f t="shared" si="130"/>
        <v>1036733.87</v>
      </c>
      <c r="Q121" s="49">
        <v>1036733.87</v>
      </c>
      <c r="R121" s="49">
        <v>0</v>
      </c>
      <c r="S121" s="49">
        <v>0</v>
      </c>
      <c r="T121" s="38">
        <f t="shared" si="113"/>
        <v>7.6795101481481485</v>
      </c>
      <c r="U121" s="38">
        <f t="shared" si="113"/>
        <v>7.6795101481481485</v>
      </c>
      <c r="V121" s="48"/>
      <c r="W121" s="38"/>
      <c r="X121" s="48">
        <f>Q121/M121*100</f>
        <v>29.620967714285712</v>
      </c>
      <c r="Y121" s="50" t="s">
        <v>301</v>
      </c>
    </row>
    <row r="122" spans="1:25" s="42" customFormat="1" ht="37.5" hidden="1" x14ac:dyDescent="0.3">
      <c r="A122" s="36" t="s">
        <v>140</v>
      </c>
      <c r="B122" s="61" t="s">
        <v>82</v>
      </c>
      <c r="C122" s="46"/>
      <c r="D122" s="37">
        <f t="shared" ref="D122:S122" si="131">SUM(D123:D126)</f>
        <v>40235520</v>
      </c>
      <c r="E122" s="37">
        <f t="shared" si="131"/>
        <v>2253320</v>
      </c>
      <c r="F122" s="37">
        <f t="shared" si="131"/>
        <v>0</v>
      </c>
      <c r="G122" s="37">
        <f t="shared" si="131"/>
        <v>37982200</v>
      </c>
      <c r="H122" s="37">
        <f t="shared" si="131"/>
        <v>19276714</v>
      </c>
      <c r="I122" s="37">
        <f t="shared" si="131"/>
        <v>1130000</v>
      </c>
      <c r="J122" s="37">
        <f t="shared" si="131"/>
        <v>0</v>
      </c>
      <c r="K122" s="37">
        <f t="shared" si="131"/>
        <v>18146714</v>
      </c>
      <c r="L122" s="96">
        <f t="shared" si="131"/>
        <v>15545574.789999999</v>
      </c>
      <c r="M122" s="96">
        <f t="shared" si="131"/>
        <v>990527</v>
      </c>
      <c r="N122" s="96">
        <f t="shared" si="131"/>
        <v>0</v>
      </c>
      <c r="O122" s="96">
        <f t="shared" si="131"/>
        <v>14555047.789999999</v>
      </c>
      <c r="P122" s="37">
        <f t="shared" si="131"/>
        <v>15403984.15</v>
      </c>
      <c r="Q122" s="37">
        <f t="shared" si="131"/>
        <v>848936.36</v>
      </c>
      <c r="R122" s="37">
        <f t="shared" si="131"/>
        <v>0</v>
      </c>
      <c r="S122" s="37">
        <f t="shared" si="131"/>
        <v>14555047.789999999</v>
      </c>
      <c r="T122" s="38">
        <f t="shared" si="113"/>
        <v>79.909802832578208</v>
      </c>
      <c r="U122" s="38">
        <f t="shared" si="113"/>
        <v>75.127111504424775</v>
      </c>
      <c r="V122" s="48"/>
      <c r="W122" s="38">
        <f t="shared" si="128"/>
        <v>80.207622107231089</v>
      </c>
      <c r="X122" s="38">
        <f t="shared" si="114"/>
        <v>85.705524432953368</v>
      </c>
      <c r="Y122" s="41"/>
    </row>
    <row r="123" spans="1:25" s="42" customFormat="1" ht="56.25" hidden="1" x14ac:dyDescent="0.3">
      <c r="A123" s="83" t="s">
        <v>141</v>
      </c>
      <c r="B123" s="60" t="s">
        <v>63</v>
      </c>
      <c r="C123" s="47" t="s">
        <v>7</v>
      </c>
      <c r="D123" s="49">
        <f t="shared" ref="D123:D126" si="132">E123+G123</f>
        <v>31195200</v>
      </c>
      <c r="E123" s="49">
        <v>0</v>
      </c>
      <c r="F123" s="49">
        <v>0</v>
      </c>
      <c r="G123" s="49">
        <v>31195200</v>
      </c>
      <c r="H123" s="49">
        <f>I123+J123+K123</f>
        <v>14508750</v>
      </c>
      <c r="I123" s="49">
        <v>0</v>
      </c>
      <c r="J123" s="49">
        <v>0</v>
      </c>
      <c r="K123" s="49">
        <v>14508750</v>
      </c>
      <c r="L123" s="97">
        <f t="shared" si="81"/>
        <v>13589893.75</v>
      </c>
      <c r="M123" s="98">
        <v>0</v>
      </c>
      <c r="N123" s="98">
        <v>0</v>
      </c>
      <c r="O123" s="98">
        <f>S123</f>
        <v>13589893.75</v>
      </c>
      <c r="P123" s="49">
        <f>Q123+S123</f>
        <v>13589893.75</v>
      </c>
      <c r="Q123" s="49">
        <v>0</v>
      </c>
      <c r="R123" s="49">
        <v>0</v>
      </c>
      <c r="S123" s="49">
        <v>13589893.75</v>
      </c>
      <c r="T123" s="38">
        <f t="shared" si="113"/>
        <v>93.66688205393298</v>
      </c>
      <c r="U123" s="38" t="e">
        <f t="shared" si="113"/>
        <v>#DIV/0!</v>
      </c>
      <c r="V123" s="48"/>
      <c r="W123" s="38">
        <f t="shared" si="128"/>
        <v>93.66688205393298</v>
      </c>
      <c r="X123" s="38" t="e">
        <f t="shared" si="114"/>
        <v>#DIV/0!</v>
      </c>
      <c r="Y123" s="41"/>
    </row>
    <row r="124" spans="1:25" s="42" customFormat="1" ht="45" hidden="1" customHeight="1" x14ac:dyDescent="0.3">
      <c r="A124" s="83" t="s">
        <v>142</v>
      </c>
      <c r="B124" s="60" t="s">
        <v>83</v>
      </c>
      <c r="C124" s="47" t="s">
        <v>7</v>
      </c>
      <c r="D124" s="49">
        <f t="shared" si="132"/>
        <v>7747320</v>
      </c>
      <c r="E124" s="49">
        <v>1753320</v>
      </c>
      <c r="F124" s="49">
        <v>0</v>
      </c>
      <c r="G124" s="49">
        <v>5994000</v>
      </c>
      <c r="H124" s="49">
        <f>I124+J124+K124</f>
        <v>3814964</v>
      </c>
      <c r="I124" s="49">
        <v>630000</v>
      </c>
      <c r="J124" s="49">
        <v>0</v>
      </c>
      <c r="K124" s="49">
        <v>3184964</v>
      </c>
      <c r="L124" s="97">
        <f t="shared" ref="L124:L157" si="133">M124+N124+O124</f>
        <v>1448681.04</v>
      </c>
      <c r="M124" s="98">
        <v>490527</v>
      </c>
      <c r="N124" s="98">
        <v>0</v>
      </c>
      <c r="O124" s="98">
        <f t="shared" ref="O124:O126" si="134">S124</f>
        <v>958154.04</v>
      </c>
      <c r="P124" s="49">
        <f t="shared" ref="P124:P126" si="135">Q124+S124</f>
        <v>1420090.4</v>
      </c>
      <c r="Q124" s="49">
        <v>461936.36</v>
      </c>
      <c r="R124" s="49">
        <v>0</v>
      </c>
      <c r="S124" s="49">
        <v>958154.04</v>
      </c>
      <c r="T124" s="48">
        <f t="shared" si="113"/>
        <v>37.224214959826618</v>
      </c>
      <c r="U124" s="48">
        <f t="shared" si="113"/>
        <v>73.323231746031752</v>
      </c>
      <c r="V124" s="48"/>
      <c r="W124" s="48">
        <f t="shared" si="128"/>
        <v>30.083669391553563</v>
      </c>
      <c r="X124" s="48">
        <f t="shared" si="114"/>
        <v>94.171444181461965</v>
      </c>
      <c r="Y124" s="50" t="s">
        <v>302</v>
      </c>
    </row>
    <row r="125" spans="1:25" s="42" customFormat="1" ht="20.25" hidden="1" customHeight="1" x14ac:dyDescent="0.3">
      <c r="A125" s="83" t="s">
        <v>143</v>
      </c>
      <c r="B125" s="60" t="s">
        <v>195</v>
      </c>
      <c r="C125" s="47" t="s">
        <v>7</v>
      </c>
      <c r="D125" s="49">
        <f t="shared" si="132"/>
        <v>793000</v>
      </c>
      <c r="E125" s="49">
        <v>0</v>
      </c>
      <c r="F125" s="49">
        <v>0</v>
      </c>
      <c r="G125" s="49">
        <v>793000</v>
      </c>
      <c r="H125" s="49">
        <f>I125+J125+K125</f>
        <v>453000</v>
      </c>
      <c r="I125" s="49">
        <v>0</v>
      </c>
      <c r="J125" s="49">
        <v>0</v>
      </c>
      <c r="K125" s="49">
        <v>453000</v>
      </c>
      <c r="L125" s="97">
        <f t="shared" si="133"/>
        <v>7000</v>
      </c>
      <c r="M125" s="98">
        <v>0</v>
      </c>
      <c r="N125" s="98">
        <v>0</v>
      </c>
      <c r="O125" s="98">
        <f>S125</f>
        <v>7000</v>
      </c>
      <c r="P125" s="49">
        <f t="shared" si="135"/>
        <v>7000</v>
      </c>
      <c r="Q125" s="49">
        <v>0</v>
      </c>
      <c r="R125" s="49">
        <v>0</v>
      </c>
      <c r="S125" s="49">
        <v>7000</v>
      </c>
      <c r="T125" s="48">
        <f t="shared" si="113"/>
        <v>1.545253863134658</v>
      </c>
      <c r="U125" s="48" t="e">
        <f t="shared" si="113"/>
        <v>#DIV/0!</v>
      </c>
      <c r="V125" s="48"/>
      <c r="W125" s="48">
        <f t="shared" si="128"/>
        <v>1.545253863134658</v>
      </c>
      <c r="X125" s="48" t="e">
        <f t="shared" si="114"/>
        <v>#DIV/0!</v>
      </c>
      <c r="Y125" s="41"/>
    </row>
    <row r="126" spans="1:25" s="42" customFormat="1" ht="75" hidden="1" x14ac:dyDescent="0.3">
      <c r="A126" s="83" t="s">
        <v>236</v>
      </c>
      <c r="B126" s="87" t="s">
        <v>233</v>
      </c>
      <c r="C126" s="47" t="s">
        <v>7</v>
      </c>
      <c r="D126" s="49">
        <f t="shared" si="132"/>
        <v>500000</v>
      </c>
      <c r="E126" s="49">
        <v>500000</v>
      </c>
      <c r="F126" s="49">
        <v>0</v>
      </c>
      <c r="G126" s="49">
        <v>0</v>
      </c>
      <c r="H126" s="49">
        <f>I126+J126+K126</f>
        <v>500000</v>
      </c>
      <c r="I126" s="49">
        <v>500000</v>
      </c>
      <c r="J126" s="49">
        <v>0</v>
      </c>
      <c r="K126" s="49">
        <v>0</v>
      </c>
      <c r="L126" s="97">
        <f t="shared" si="133"/>
        <v>500000</v>
      </c>
      <c r="M126" s="98">
        <v>500000</v>
      </c>
      <c r="N126" s="98">
        <v>0</v>
      </c>
      <c r="O126" s="98">
        <f t="shared" si="134"/>
        <v>0</v>
      </c>
      <c r="P126" s="49">
        <f t="shared" si="135"/>
        <v>387000</v>
      </c>
      <c r="Q126" s="49">
        <v>387000</v>
      </c>
      <c r="R126" s="49">
        <v>0</v>
      </c>
      <c r="S126" s="49">
        <v>0</v>
      </c>
      <c r="T126" s="48">
        <f t="shared" si="113"/>
        <v>77.400000000000006</v>
      </c>
      <c r="U126" s="48">
        <f t="shared" si="113"/>
        <v>77.400000000000006</v>
      </c>
      <c r="V126" s="48"/>
      <c r="W126" s="48"/>
      <c r="X126" s="48">
        <f t="shared" si="114"/>
        <v>77.400000000000006</v>
      </c>
      <c r="Y126" s="50" t="s">
        <v>300</v>
      </c>
    </row>
    <row r="127" spans="1:25" s="42" customFormat="1" ht="56.25" hidden="1" x14ac:dyDescent="0.3">
      <c r="A127" s="36" t="s">
        <v>144</v>
      </c>
      <c r="B127" s="61" t="s">
        <v>84</v>
      </c>
      <c r="C127" s="46"/>
      <c r="D127" s="37">
        <f>SUM(D128:D129)</f>
        <v>113533400</v>
      </c>
      <c r="E127" s="37">
        <f>SUM(E128:E129)</f>
        <v>0</v>
      </c>
      <c r="F127" s="37">
        <f>SUM(F128:F129)</f>
        <v>0</v>
      </c>
      <c r="G127" s="37">
        <f>SUM(G128:G129)</f>
        <v>113533400</v>
      </c>
      <c r="H127" s="37">
        <f t="shared" ref="H127:K127" si="136">SUM(H128:H129)</f>
        <v>65840705</v>
      </c>
      <c r="I127" s="37">
        <f t="shared" si="136"/>
        <v>0</v>
      </c>
      <c r="J127" s="37">
        <f t="shared" si="136"/>
        <v>0</v>
      </c>
      <c r="K127" s="37">
        <f t="shared" si="136"/>
        <v>65840705</v>
      </c>
      <c r="L127" s="96">
        <f t="shared" ref="L127:S127" si="137">SUM(L128:L129)</f>
        <v>39243678.329999998</v>
      </c>
      <c r="M127" s="96">
        <f t="shared" si="137"/>
        <v>0</v>
      </c>
      <c r="N127" s="96">
        <f t="shared" si="137"/>
        <v>0</v>
      </c>
      <c r="O127" s="96">
        <f t="shared" si="137"/>
        <v>39243678.329999998</v>
      </c>
      <c r="P127" s="37">
        <f t="shared" si="137"/>
        <v>39243678.329999998</v>
      </c>
      <c r="Q127" s="37">
        <f t="shared" si="137"/>
        <v>0</v>
      </c>
      <c r="R127" s="37">
        <f t="shared" si="137"/>
        <v>0</v>
      </c>
      <c r="S127" s="37">
        <f t="shared" si="137"/>
        <v>39243678.329999998</v>
      </c>
      <c r="T127" s="38">
        <f t="shared" ref="T127:T129" si="138">P127/D127*100</f>
        <v>34.565756270841888</v>
      </c>
      <c r="U127" s="48"/>
      <c r="V127" s="38"/>
      <c r="W127" s="38">
        <f t="shared" ref="W127:W129" si="139">S127/G127*100</f>
        <v>34.565756270841888</v>
      </c>
      <c r="X127" s="38"/>
      <c r="Y127" s="41"/>
    </row>
    <row r="128" spans="1:25" s="42" customFormat="1" ht="56.25" hidden="1" x14ac:dyDescent="0.3">
      <c r="A128" s="83" t="s">
        <v>145</v>
      </c>
      <c r="B128" s="60" t="s">
        <v>212</v>
      </c>
      <c r="C128" s="47" t="s">
        <v>7</v>
      </c>
      <c r="D128" s="49">
        <f>E128+G128</f>
        <v>51859400</v>
      </c>
      <c r="E128" s="49">
        <v>0</v>
      </c>
      <c r="F128" s="49">
        <v>0</v>
      </c>
      <c r="G128" s="49">
        <v>51859400</v>
      </c>
      <c r="H128" s="49">
        <f>I128+J128+K128</f>
        <v>30135255</v>
      </c>
      <c r="I128" s="49">
        <v>0</v>
      </c>
      <c r="J128" s="49">
        <v>0</v>
      </c>
      <c r="K128" s="49">
        <v>30135255</v>
      </c>
      <c r="L128" s="97">
        <f t="shared" si="133"/>
        <v>19554051.579999998</v>
      </c>
      <c r="M128" s="98">
        <v>0</v>
      </c>
      <c r="N128" s="98">
        <v>0</v>
      </c>
      <c r="O128" s="98">
        <f>S128</f>
        <v>19554051.579999998</v>
      </c>
      <c r="P128" s="49">
        <f>Q128+S128</f>
        <v>19554051.579999998</v>
      </c>
      <c r="Q128" s="49">
        <v>0</v>
      </c>
      <c r="R128" s="49">
        <v>0</v>
      </c>
      <c r="S128" s="49">
        <v>19554051.579999998</v>
      </c>
      <c r="T128" s="48">
        <f t="shared" si="138"/>
        <v>37.705896288811672</v>
      </c>
      <c r="U128" s="48"/>
      <c r="V128" s="38"/>
      <c r="W128" s="48">
        <f t="shared" si="139"/>
        <v>37.705896288811672</v>
      </c>
      <c r="X128" s="38"/>
      <c r="Y128" s="41"/>
    </row>
    <row r="129" spans="1:25" s="42" customFormat="1" ht="37.5" hidden="1" x14ac:dyDescent="0.3">
      <c r="A129" s="83" t="s">
        <v>146</v>
      </c>
      <c r="B129" s="60" t="s">
        <v>213</v>
      </c>
      <c r="C129" s="47" t="s">
        <v>7</v>
      </c>
      <c r="D129" s="49">
        <f>E129+G129</f>
        <v>61674000</v>
      </c>
      <c r="E129" s="49">
        <v>0</v>
      </c>
      <c r="F129" s="49">
        <v>0</v>
      </c>
      <c r="G129" s="49">
        <v>61674000</v>
      </c>
      <c r="H129" s="49">
        <f>I129+J129+K129</f>
        <v>35705450</v>
      </c>
      <c r="I129" s="49">
        <v>0</v>
      </c>
      <c r="J129" s="49">
        <v>0</v>
      </c>
      <c r="K129" s="49">
        <v>35705450</v>
      </c>
      <c r="L129" s="97">
        <f t="shared" si="133"/>
        <v>19689626.75</v>
      </c>
      <c r="M129" s="98">
        <v>0</v>
      </c>
      <c r="N129" s="98">
        <v>0</v>
      </c>
      <c r="O129" s="98">
        <f>S129</f>
        <v>19689626.75</v>
      </c>
      <c r="P129" s="49">
        <f t="shared" ref="P129" si="140">Q129+S129</f>
        <v>19689626.75</v>
      </c>
      <c r="Q129" s="49">
        <v>0</v>
      </c>
      <c r="R129" s="49">
        <v>0</v>
      </c>
      <c r="S129" s="49">
        <v>19689626.75</v>
      </c>
      <c r="T129" s="48">
        <f t="shared" si="138"/>
        <v>31.925327933975417</v>
      </c>
      <c r="U129" s="48"/>
      <c r="V129" s="38"/>
      <c r="W129" s="48">
        <f t="shared" si="139"/>
        <v>31.925327933975417</v>
      </c>
      <c r="X129" s="38"/>
      <c r="Y129" s="41"/>
    </row>
    <row r="130" spans="1:25" s="40" customFormat="1" hidden="1" x14ac:dyDescent="0.3">
      <c r="A130" s="110" t="s">
        <v>35</v>
      </c>
      <c r="B130" s="111"/>
      <c r="C130" s="111"/>
      <c r="D130" s="111"/>
      <c r="E130" s="111"/>
      <c r="F130" s="111"/>
      <c r="G130" s="111"/>
      <c r="H130" s="111"/>
      <c r="I130" s="111"/>
      <c r="J130" s="111"/>
      <c r="K130" s="111"/>
      <c r="L130" s="111"/>
      <c r="M130" s="111"/>
      <c r="N130" s="111"/>
      <c r="O130" s="111"/>
      <c r="P130" s="111"/>
      <c r="Q130" s="111"/>
      <c r="R130" s="111"/>
      <c r="S130" s="111"/>
      <c r="T130" s="111"/>
      <c r="U130" s="111"/>
      <c r="V130" s="111"/>
      <c r="W130" s="111"/>
      <c r="X130" s="111"/>
      <c r="Y130" s="39"/>
    </row>
    <row r="131" spans="1:25" s="40" customFormat="1" ht="56.25" hidden="1" x14ac:dyDescent="0.3">
      <c r="A131" s="36" t="s">
        <v>49</v>
      </c>
      <c r="B131" s="117" t="s">
        <v>36</v>
      </c>
      <c r="C131" s="117"/>
      <c r="D131" s="35">
        <f>D132+D137+D150</f>
        <v>269154101</v>
      </c>
      <c r="E131" s="35">
        <f>E132+E137+E150</f>
        <v>117549500</v>
      </c>
      <c r="F131" s="35">
        <f t="shared" ref="F131:S131" si="141">F132+F137+F150</f>
        <v>17713322</v>
      </c>
      <c r="G131" s="35">
        <f t="shared" si="141"/>
        <v>133891279</v>
      </c>
      <c r="H131" s="35">
        <f t="shared" si="141"/>
        <v>70241752</v>
      </c>
      <c r="I131" s="35">
        <f t="shared" si="141"/>
        <v>9119310</v>
      </c>
      <c r="J131" s="35">
        <f t="shared" si="141"/>
        <v>4577600</v>
      </c>
      <c r="K131" s="35">
        <f t="shared" si="141"/>
        <v>56544842</v>
      </c>
      <c r="L131" s="99">
        <f t="shared" si="141"/>
        <v>30786037.530000001</v>
      </c>
      <c r="M131" s="99">
        <f t="shared" si="141"/>
        <v>0</v>
      </c>
      <c r="N131" s="99">
        <f t="shared" si="141"/>
        <v>0</v>
      </c>
      <c r="O131" s="99">
        <f t="shared" si="141"/>
        <v>30786037.530000001</v>
      </c>
      <c r="P131" s="35">
        <f t="shared" si="141"/>
        <v>30786037.530000001</v>
      </c>
      <c r="Q131" s="35">
        <f t="shared" si="141"/>
        <v>0</v>
      </c>
      <c r="R131" s="35">
        <f t="shared" si="141"/>
        <v>0</v>
      </c>
      <c r="S131" s="35">
        <f t="shared" si="141"/>
        <v>30786037.530000001</v>
      </c>
      <c r="T131" s="38">
        <f>P131/H131*100</f>
        <v>43.828686861341389</v>
      </c>
      <c r="U131" s="38">
        <f t="shared" ref="U131:W146" si="142">Q131/I131*100</f>
        <v>0</v>
      </c>
      <c r="V131" s="38">
        <f t="shared" si="142"/>
        <v>0</v>
      </c>
      <c r="W131" s="38">
        <f t="shared" si="142"/>
        <v>54.445350700599718</v>
      </c>
      <c r="X131" s="48"/>
      <c r="Y131" s="50" t="s">
        <v>287</v>
      </c>
    </row>
    <row r="132" spans="1:25" s="40" customFormat="1" ht="51.75" hidden="1" customHeight="1" x14ac:dyDescent="0.3">
      <c r="A132" s="36" t="s">
        <v>25</v>
      </c>
      <c r="B132" s="76" t="s">
        <v>85</v>
      </c>
      <c r="C132" s="76"/>
      <c r="D132" s="35">
        <f>SUM(D133:D136)</f>
        <v>96571636</v>
      </c>
      <c r="E132" s="35">
        <f t="shared" ref="E132:S132" si="143">SUM(E133:E136)</f>
        <v>0</v>
      </c>
      <c r="F132" s="35">
        <f t="shared" si="143"/>
        <v>0</v>
      </c>
      <c r="G132" s="35">
        <f t="shared" si="143"/>
        <v>96571636</v>
      </c>
      <c r="H132" s="35">
        <f t="shared" si="143"/>
        <v>48375379</v>
      </c>
      <c r="I132" s="35">
        <f t="shared" si="143"/>
        <v>0</v>
      </c>
      <c r="J132" s="35">
        <f t="shared" si="143"/>
        <v>0</v>
      </c>
      <c r="K132" s="35">
        <f t="shared" si="143"/>
        <v>48375379</v>
      </c>
      <c r="L132" s="99">
        <f t="shared" si="143"/>
        <v>30786037.530000001</v>
      </c>
      <c r="M132" s="99">
        <f t="shared" si="143"/>
        <v>0</v>
      </c>
      <c r="N132" s="99">
        <f t="shared" si="143"/>
        <v>0</v>
      </c>
      <c r="O132" s="99">
        <f t="shared" si="143"/>
        <v>30786037.530000001</v>
      </c>
      <c r="P132" s="35">
        <f t="shared" si="143"/>
        <v>30786037.530000001</v>
      </c>
      <c r="Q132" s="35">
        <f t="shared" si="143"/>
        <v>0</v>
      </c>
      <c r="R132" s="35">
        <f t="shared" si="143"/>
        <v>0</v>
      </c>
      <c r="S132" s="35">
        <f t="shared" si="143"/>
        <v>30786037.530000001</v>
      </c>
      <c r="T132" s="38">
        <f t="shared" ref="T132:W150" si="144">P132/H132*100</f>
        <v>63.639889064228313</v>
      </c>
      <c r="U132" s="38" t="e">
        <f t="shared" si="142"/>
        <v>#DIV/0!</v>
      </c>
      <c r="V132" s="38" t="e">
        <f t="shared" si="142"/>
        <v>#DIV/0!</v>
      </c>
      <c r="W132" s="38">
        <f t="shared" si="142"/>
        <v>63.639889064228313</v>
      </c>
      <c r="X132" s="38"/>
      <c r="Y132" s="50" t="s">
        <v>287</v>
      </c>
    </row>
    <row r="133" spans="1:25" s="40" customFormat="1" ht="56.25" hidden="1" x14ac:dyDescent="0.3">
      <c r="A133" s="83" t="s">
        <v>69</v>
      </c>
      <c r="B133" s="87" t="s">
        <v>214</v>
      </c>
      <c r="C133" s="54" t="s">
        <v>3</v>
      </c>
      <c r="D133" s="49">
        <f>SUM(E133:G133)</f>
        <v>11732751</v>
      </c>
      <c r="E133" s="49">
        <v>0</v>
      </c>
      <c r="F133" s="49">
        <v>0</v>
      </c>
      <c r="G133" s="49">
        <v>11732751</v>
      </c>
      <c r="H133" s="49">
        <f>I133+J133+K133</f>
        <v>4501603</v>
      </c>
      <c r="I133" s="49">
        <v>0</v>
      </c>
      <c r="J133" s="49">
        <v>0</v>
      </c>
      <c r="K133" s="49">
        <v>4501603</v>
      </c>
      <c r="L133" s="97">
        <f t="shared" si="133"/>
        <v>185611.15</v>
      </c>
      <c r="M133" s="98">
        <v>0</v>
      </c>
      <c r="N133" s="98">
        <v>0</v>
      </c>
      <c r="O133" s="98">
        <f>S133</f>
        <v>185611.15</v>
      </c>
      <c r="P133" s="62">
        <f>SUM(Q133:S133)</f>
        <v>185611.15</v>
      </c>
      <c r="Q133" s="62">
        <v>0</v>
      </c>
      <c r="R133" s="62">
        <v>0</v>
      </c>
      <c r="S133" s="62">
        <v>185611.15</v>
      </c>
      <c r="T133" s="38">
        <f t="shared" si="144"/>
        <v>4.1232234384062743</v>
      </c>
      <c r="U133" s="38" t="e">
        <f t="shared" si="142"/>
        <v>#DIV/0!</v>
      </c>
      <c r="V133" s="38" t="e">
        <f t="shared" si="142"/>
        <v>#DIV/0!</v>
      </c>
      <c r="W133" s="38">
        <f t="shared" si="142"/>
        <v>4.1232234384062743</v>
      </c>
      <c r="X133" s="38"/>
      <c r="Y133" s="50" t="s">
        <v>287</v>
      </c>
    </row>
    <row r="134" spans="1:25" s="40" customFormat="1" ht="56.25" hidden="1" x14ac:dyDescent="0.3">
      <c r="A134" s="83" t="s">
        <v>165</v>
      </c>
      <c r="B134" s="63" t="s">
        <v>63</v>
      </c>
      <c r="C134" s="54" t="s">
        <v>3</v>
      </c>
      <c r="D134" s="49">
        <f t="shared" ref="D134:D136" si="145">SUM(E134:G134)</f>
        <v>38849485</v>
      </c>
      <c r="E134" s="49">
        <v>0</v>
      </c>
      <c r="F134" s="49">
        <v>0</v>
      </c>
      <c r="G134" s="49">
        <v>38849485</v>
      </c>
      <c r="H134" s="49">
        <f t="shared" ref="H134:H136" si="146">I134+J134+K134</f>
        <v>17375275</v>
      </c>
      <c r="I134" s="49">
        <v>0</v>
      </c>
      <c r="J134" s="49">
        <v>0</v>
      </c>
      <c r="K134" s="49">
        <v>17375275</v>
      </c>
      <c r="L134" s="97">
        <f t="shared" si="133"/>
        <v>10538891.630000001</v>
      </c>
      <c r="M134" s="98">
        <v>0</v>
      </c>
      <c r="N134" s="98">
        <v>0</v>
      </c>
      <c r="O134" s="98">
        <f t="shared" ref="O134:O136" si="147">S134</f>
        <v>10538891.630000001</v>
      </c>
      <c r="P134" s="62">
        <f t="shared" ref="P134:P136" si="148">SUM(Q134:S134)</f>
        <v>10538891.630000001</v>
      </c>
      <c r="Q134" s="49">
        <v>0</v>
      </c>
      <c r="R134" s="49">
        <v>0</v>
      </c>
      <c r="S134" s="62">
        <v>10538891.630000001</v>
      </c>
      <c r="T134" s="38">
        <f t="shared" si="144"/>
        <v>60.654531395905963</v>
      </c>
      <c r="U134" s="38" t="e">
        <f t="shared" si="142"/>
        <v>#DIV/0!</v>
      </c>
      <c r="V134" s="38" t="e">
        <f t="shared" si="142"/>
        <v>#DIV/0!</v>
      </c>
      <c r="W134" s="38">
        <f t="shared" si="142"/>
        <v>60.654531395905963</v>
      </c>
      <c r="X134" s="38"/>
      <c r="Y134" s="50" t="s">
        <v>287</v>
      </c>
    </row>
    <row r="135" spans="1:25" s="40" customFormat="1" ht="56.25" hidden="1" x14ac:dyDescent="0.3">
      <c r="A135" s="83" t="s">
        <v>118</v>
      </c>
      <c r="B135" s="63" t="s">
        <v>76</v>
      </c>
      <c r="C135" s="54" t="s">
        <v>3</v>
      </c>
      <c r="D135" s="49">
        <f t="shared" si="145"/>
        <v>44985700</v>
      </c>
      <c r="E135" s="49">
        <v>0</v>
      </c>
      <c r="F135" s="49">
        <v>0</v>
      </c>
      <c r="G135" s="49">
        <v>44985700</v>
      </c>
      <c r="H135" s="49">
        <f t="shared" si="146"/>
        <v>26057901</v>
      </c>
      <c r="I135" s="49">
        <v>0</v>
      </c>
      <c r="J135" s="49">
        <v>0</v>
      </c>
      <c r="K135" s="49">
        <v>26057901</v>
      </c>
      <c r="L135" s="97">
        <f t="shared" si="133"/>
        <v>19848440.699999999</v>
      </c>
      <c r="M135" s="98">
        <v>0</v>
      </c>
      <c r="N135" s="98">
        <v>0</v>
      </c>
      <c r="O135" s="98">
        <f t="shared" si="147"/>
        <v>19848440.699999999</v>
      </c>
      <c r="P135" s="62">
        <f t="shared" si="148"/>
        <v>19848440.699999999</v>
      </c>
      <c r="Q135" s="49">
        <v>0</v>
      </c>
      <c r="R135" s="49">
        <v>0</v>
      </c>
      <c r="S135" s="62">
        <v>19848440.699999999</v>
      </c>
      <c r="T135" s="38">
        <f t="shared" si="144"/>
        <v>76.170527702902859</v>
      </c>
      <c r="U135" s="38" t="e">
        <f t="shared" si="142"/>
        <v>#DIV/0!</v>
      </c>
      <c r="V135" s="38" t="e">
        <f t="shared" si="142"/>
        <v>#DIV/0!</v>
      </c>
      <c r="W135" s="38">
        <f t="shared" si="142"/>
        <v>76.170527702902859</v>
      </c>
      <c r="X135" s="38"/>
      <c r="Y135" s="50" t="s">
        <v>287</v>
      </c>
    </row>
    <row r="136" spans="1:25" s="40" customFormat="1" ht="56.25" hidden="1" x14ac:dyDescent="0.3">
      <c r="A136" s="83" t="s">
        <v>272</v>
      </c>
      <c r="B136" s="63" t="s">
        <v>218</v>
      </c>
      <c r="C136" s="54" t="s">
        <v>3</v>
      </c>
      <c r="D136" s="49">
        <f t="shared" si="145"/>
        <v>1003700</v>
      </c>
      <c r="E136" s="49">
        <v>0</v>
      </c>
      <c r="F136" s="49">
        <v>0</v>
      </c>
      <c r="G136" s="49">
        <v>1003700</v>
      </c>
      <c r="H136" s="49">
        <f t="shared" si="146"/>
        <v>440600</v>
      </c>
      <c r="I136" s="49">
        <v>0</v>
      </c>
      <c r="J136" s="49">
        <v>0</v>
      </c>
      <c r="K136" s="49">
        <v>440600</v>
      </c>
      <c r="L136" s="97">
        <f t="shared" si="133"/>
        <v>213094.05</v>
      </c>
      <c r="M136" s="98">
        <v>0</v>
      </c>
      <c r="N136" s="98">
        <v>0</v>
      </c>
      <c r="O136" s="98">
        <f t="shared" si="147"/>
        <v>213094.05</v>
      </c>
      <c r="P136" s="62">
        <f t="shared" si="148"/>
        <v>213094.05</v>
      </c>
      <c r="Q136" s="49">
        <v>0</v>
      </c>
      <c r="R136" s="49">
        <v>0</v>
      </c>
      <c r="S136" s="62">
        <v>213094.05</v>
      </c>
      <c r="T136" s="38">
        <f t="shared" si="144"/>
        <v>48.364514298683609</v>
      </c>
      <c r="U136" s="38" t="e">
        <f t="shared" si="142"/>
        <v>#DIV/0!</v>
      </c>
      <c r="V136" s="38" t="e">
        <f t="shared" si="142"/>
        <v>#DIV/0!</v>
      </c>
      <c r="W136" s="38">
        <f t="shared" si="142"/>
        <v>48.364514298683609</v>
      </c>
      <c r="X136" s="38"/>
      <c r="Y136" s="50" t="s">
        <v>287</v>
      </c>
    </row>
    <row r="137" spans="1:25" s="42" customFormat="1" ht="56.25" hidden="1" x14ac:dyDescent="0.3">
      <c r="A137" s="36" t="s">
        <v>26</v>
      </c>
      <c r="B137" s="64" t="s">
        <v>86</v>
      </c>
      <c r="C137" s="56"/>
      <c r="D137" s="35">
        <f>D138+D144</f>
        <v>153150020</v>
      </c>
      <c r="E137" s="35">
        <f>E138+E144</f>
        <v>116440900</v>
      </c>
      <c r="F137" s="35">
        <f>F138+F144</f>
        <v>0</v>
      </c>
      <c r="G137" s="35">
        <f>G138+G144</f>
        <v>36709120</v>
      </c>
      <c r="H137" s="35">
        <f t="shared" ref="H137:K137" si="149">H138+H144</f>
        <v>17288773</v>
      </c>
      <c r="I137" s="35">
        <f t="shared" si="149"/>
        <v>9119310</v>
      </c>
      <c r="J137" s="35">
        <f t="shared" si="149"/>
        <v>0</v>
      </c>
      <c r="K137" s="35">
        <f t="shared" si="149"/>
        <v>8169463</v>
      </c>
      <c r="L137" s="99">
        <f t="shared" ref="L137:S137" si="150">L138+L144</f>
        <v>0</v>
      </c>
      <c r="M137" s="99">
        <f t="shared" si="150"/>
        <v>0</v>
      </c>
      <c r="N137" s="99">
        <f t="shared" si="150"/>
        <v>0</v>
      </c>
      <c r="O137" s="99">
        <f t="shared" si="150"/>
        <v>0</v>
      </c>
      <c r="P137" s="35">
        <f t="shared" si="150"/>
        <v>0</v>
      </c>
      <c r="Q137" s="35">
        <f t="shared" si="150"/>
        <v>0</v>
      </c>
      <c r="R137" s="35">
        <f t="shared" si="150"/>
        <v>0</v>
      </c>
      <c r="S137" s="35">
        <f t="shared" si="150"/>
        <v>0</v>
      </c>
      <c r="T137" s="38">
        <f t="shared" si="144"/>
        <v>0</v>
      </c>
      <c r="U137" s="38">
        <f t="shared" si="142"/>
        <v>0</v>
      </c>
      <c r="V137" s="38"/>
      <c r="W137" s="38">
        <f t="shared" si="142"/>
        <v>0</v>
      </c>
      <c r="X137" s="38"/>
      <c r="Y137" s="50" t="s">
        <v>287</v>
      </c>
    </row>
    <row r="138" spans="1:25" s="40" customFormat="1" ht="96.75" hidden="1" customHeight="1" x14ac:dyDescent="0.3">
      <c r="A138" s="83" t="s">
        <v>70</v>
      </c>
      <c r="B138" s="63" t="s">
        <v>215</v>
      </c>
      <c r="C138" s="54"/>
      <c r="D138" s="55">
        <f>SUM(D139:D143)</f>
        <v>58919042</v>
      </c>
      <c r="E138" s="55">
        <f t="shared" ref="E138:S138" si="151">SUM(E139:E143)</f>
        <v>36254400</v>
      </c>
      <c r="F138" s="55">
        <f t="shared" si="151"/>
        <v>0</v>
      </c>
      <c r="G138" s="55">
        <f>SUM(G139:G143)</f>
        <v>22664642</v>
      </c>
      <c r="H138" s="55">
        <f t="shared" si="151"/>
        <v>4080280</v>
      </c>
      <c r="I138" s="55">
        <f t="shared" si="151"/>
        <v>0</v>
      </c>
      <c r="J138" s="55">
        <f t="shared" si="151"/>
        <v>0</v>
      </c>
      <c r="K138" s="55">
        <f t="shared" si="151"/>
        <v>4080280</v>
      </c>
      <c r="L138" s="101">
        <f t="shared" si="151"/>
        <v>0</v>
      </c>
      <c r="M138" s="101">
        <f t="shared" si="151"/>
        <v>0</v>
      </c>
      <c r="N138" s="101">
        <f t="shared" si="151"/>
        <v>0</v>
      </c>
      <c r="O138" s="101">
        <f t="shared" si="151"/>
        <v>0</v>
      </c>
      <c r="P138" s="55">
        <f t="shared" si="151"/>
        <v>0</v>
      </c>
      <c r="Q138" s="55">
        <f t="shared" si="151"/>
        <v>0</v>
      </c>
      <c r="R138" s="55">
        <f t="shared" si="151"/>
        <v>0</v>
      </c>
      <c r="S138" s="55">
        <f t="shared" si="151"/>
        <v>0</v>
      </c>
      <c r="T138" s="48"/>
      <c r="U138" s="48"/>
      <c r="V138" s="48"/>
      <c r="W138" s="48"/>
      <c r="X138" s="38"/>
      <c r="Y138" s="50" t="s">
        <v>287</v>
      </c>
    </row>
    <row r="139" spans="1:25" s="40" customFormat="1" ht="100.5" hidden="1" customHeight="1" x14ac:dyDescent="0.3">
      <c r="A139" s="152"/>
      <c r="B139" s="63" t="s">
        <v>281</v>
      </c>
      <c r="C139" s="54" t="s">
        <v>3</v>
      </c>
      <c r="D139" s="49">
        <f>SUM(E139:G139)</f>
        <v>4649800</v>
      </c>
      <c r="E139" s="55">
        <v>3719800</v>
      </c>
      <c r="F139" s="49">
        <v>0</v>
      </c>
      <c r="G139" s="55">
        <v>930000</v>
      </c>
      <c r="H139" s="49">
        <f>I139+J139+K139</f>
        <v>0</v>
      </c>
      <c r="I139" s="49">
        <v>0</v>
      </c>
      <c r="J139" s="49">
        <v>0</v>
      </c>
      <c r="K139" s="49">
        <v>0</v>
      </c>
      <c r="L139" s="97">
        <f t="shared" si="133"/>
        <v>0</v>
      </c>
      <c r="M139" s="101">
        <v>0</v>
      </c>
      <c r="N139" s="98">
        <v>0</v>
      </c>
      <c r="O139" s="98">
        <f t="shared" ref="O139:O152" si="152">S139</f>
        <v>0</v>
      </c>
      <c r="P139" s="55">
        <f t="shared" ref="P139:P149" si="153">SUM(Q139:S139)</f>
        <v>0</v>
      </c>
      <c r="Q139" s="49">
        <v>0</v>
      </c>
      <c r="R139" s="49">
        <v>0</v>
      </c>
      <c r="S139" s="49">
        <v>0</v>
      </c>
      <c r="T139" s="48"/>
      <c r="U139" s="48"/>
      <c r="V139" s="48"/>
      <c r="W139" s="48"/>
      <c r="X139" s="38"/>
      <c r="Y139" s="50" t="s">
        <v>287</v>
      </c>
    </row>
    <row r="140" spans="1:25" s="40" customFormat="1" ht="81.75" hidden="1" customHeight="1" x14ac:dyDescent="0.3">
      <c r="A140" s="153"/>
      <c r="B140" s="63" t="s">
        <v>273</v>
      </c>
      <c r="C140" s="54" t="s">
        <v>3</v>
      </c>
      <c r="D140" s="49">
        <f>SUM(E140:G140)</f>
        <v>12403900</v>
      </c>
      <c r="E140" s="55">
        <v>9923100</v>
      </c>
      <c r="F140" s="49">
        <v>0</v>
      </c>
      <c r="G140" s="55">
        <v>2480800</v>
      </c>
      <c r="H140" s="49">
        <f t="shared" ref="H140:H152" si="154">I140+J140+K140</f>
        <v>0</v>
      </c>
      <c r="I140" s="49">
        <v>0</v>
      </c>
      <c r="J140" s="49">
        <v>0</v>
      </c>
      <c r="K140" s="49">
        <v>0</v>
      </c>
      <c r="L140" s="97">
        <f t="shared" si="133"/>
        <v>0</v>
      </c>
      <c r="M140" s="101">
        <v>0</v>
      </c>
      <c r="N140" s="98">
        <v>0</v>
      </c>
      <c r="O140" s="98">
        <f t="shared" si="152"/>
        <v>0</v>
      </c>
      <c r="P140" s="55">
        <f t="shared" si="153"/>
        <v>0</v>
      </c>
      <c r="Q140" s="49">
        <v>0</v>
      </c>
      <c r="R140" s="49">
        <v>0</v>
      </c>
      <c r="S140" s="49">
        <v>0</v>
      </c>
      <c r="T140" s="48"/>
      <c r="U140" s="48"/>
      <c r="V140" s="48"/>
      <c r="W140" s="48"/>
      <c r="X140" s="38"/>
      <c r="Y140" s="50" t="s">
        <v>287</v>
      </c>
    </row>
    <row r="141" spans="1:25" s="40" customFormat="1" ht="101.25" hidden="1" customHeight="1" x14ac:dyDescent="0.3">
      <c r="A141" s="153"/>
      <c r="B141" s="63" t="s">
        <v>274</v>
      </c>
      <c r="C141" s="54" t="s">
        <v>3</v>
      </c>
      <c r="D141" s="49">
        <f t="shared" ref="D141" si="155">SUM(E141:G141)</f>
        <v>6075100</v>
      </c>
      <c r="E141" s="55">
        <v>4860100</v>
      </c>
      <c r="F141" s="49">
        <v>0</v>
      </c>
      <c r="G141" s="55">
        <v>1215000</v>
      </c>
      <c r="H141" s="49">
        <f t="shared" si="154"/>
        <v>0</v>
      </c>
      <c r="I141" s="49">
        <v>0</v>
      </c>
      <c r="J141" s="49">
        <v>0</v>
      </c>
      <c r="K141" s="49">
        <v>0</v>
      </c>
      <c r="L141" s="97">
        <f t="shared" si="133"/>
        <v>0</v>
      </c>
      <c r="M141" s="101">
        <v>0</v>
      </c>
      <c r="N141" s="98">
        <v>0</v>
      </c>
      <c r="O141" s="98">
        <f t="shared" si="152"/>
        <v>0</v>
      </c>
      <c r="P141" s="55">
        <f t="shared" si="153"/>
        <v>0</v>
      </c>
      <c r="Q141" s="49">
        <v>0</v>
      </c>
      <c r="R141" s="49">
        <v>0</v>
      </c>
      <c r="S141" s="49">
        <v>0</v>
      </c>
      <c r="T141" s="48"/>
      <c r="U141" s="48"/>
      <c r="V141" s="48"/>
      <c r="W141" s="48"/>
      <c r="X141" s="38"/>
      <c r="Y141" s="50" t="s">
        <v>287</v>
      </c>
    </row>
    <row r="142" spans="1:25" s="40" customFormat="1" ht="42" hidden="1" customHeight="1" x14ac:dyDescent="0.3">
      <c r="A142" s="153"/>
      <c r="B142" s="63" t="s">
        <v>275</v>
      </c>
      <c r="C142" s="54" t="s">
        <v>3</v>
      </c>
      <c r="D142" s="49">
        <f>SUM(E142:G142)</f>
        <v>22189300</v>
      </c>
      <c r="E142" s="55">
        <v>17751400</v>
      </c>
      <c r="F142" s="49">
        <v>0</v>
      </c>
      <c r="G142" s="55">
        <v>4437900</v>
      </c>
      <c r="H142" s="49">
        <f t="shared" si="154"/>
        <v>0</v>
      </c>
      <c r="I142" s="49">
        <v>0</v>
      </c>
      <c r="J142" s="49">
        <v>0</v>
      </c>
      <c r="K142" s="49">
        <v>0</v>
      </c>
      <c r="L142" s="97">
        <f t="shared" si="133"/>
        <v>0</v>
      </c>
      <c r="M142" s="98">
        <v>0</v>
      </c>
      <c r="N142" s="98">
        <v>0</v>
      </c>
      <c r="O142" s="98">
        <f t="shared" si="152"/>
        <v>0</v>
      </c>
      <c r="P142" s="55">
        <f t="shared" si="153"/>
        <v>0</v>
      </c>
      <c r="Q142" s="49">
        <v>0</v>
      </c>
      <c r="R142" s="49">
        <v>0</v>
      </c>
      <c r="S142" s="49">
        <v>0</v>
      </c>
      <c r="T142" s="48"/>
      <c r="U142" s="48"/>
      <c r="V142" s="48"/>
      <c r="W142" s="48"/>
      <c r="X142" s="38"/>
      <c r="Y142" s="50" t="s">
        <v>287</v>
      </c>
    </row>
    <row r="143" spans="1:25" s="40" customFormat="1" ht="42" hidden="1" customHeight="1" x14ac:dyDescent="0.3">
      <c r="A143" s="154"/>
      <c r="B143" s="63" t="s">
        <v>317</v>
      </c>
      <c r="C143" s="54" t="s">
        <v>3</v>
      </c>
      <c r="D143" s="49">
        <f>SUM(E143:G143)</f>
        <v>13600942</v>
      </c>
      <c r="E143" s="55">
        <v>0</v>
      </c>
      <c r="F143" s="49">
        <v>0</v>
      </c>
      <c r="G143" s="55">
        <v>13600942</v>
      </c>
      <c r="H143" s="49">
        <f t="shared" si="154"/>
        <v>4080280</v>
      </c>
      <c r="I143" s="49">
        <v>0</v>
      </c>
      <c r="J143" s="49">
        <v>0</v>
      </c>
      <c r="K143" s="49">
        <v>4080280</v>
      </c>
      <c r="L143" s="97"/>
      <c r="M143" s="98"/>
      <c r="N143" s="98"/>
      <c r="O143" s="98">
        <f t="shared" si="152"/>
        <v>0</v>
      </c>
      <c r="P143" s="55">
        <f t="shared" si="153"/>
        <v>0</v>
      </c>
      <c r="Q143" s="49">
        <v>0</v>
      </c>
      <c r="R143" s="49">
        <v>0</v>
      </c>
      <c r="S143" s="49">
        <v>0</v>
      </c>
      <c r="T143" s="48">
        <f t="shared" si="144"/>
        <v>0</v>
      </c>
      <c r="U143" s="48" t="e">
        <f t="shared" si="142"/>
        <v>#DIV/0!</v>
      </c>
      <c r="V143" s="48" t="e">
        <f t="shared" si="142"/>
        <v>#DIV/0!</v>
      </c>
      <c r="W143" s="48">
        <f t="shared" si="142"/>
        <v>0</v>
      </c>
      <c r="X143" s="38"/>
      <c r="Y143" s="50"/>
    </row>
    <row r="144" spans="1:25" s="40" customFormat="1" ht="44.25" hidden="1" customHeight="1" x14ac:dyDescent="0.3">
      <c r="A144" s="83" t="s">
        <v>241</v>
      </c>
      <c r="B144" s="87" t="s">
        <v>216</v>
      </c>
      <c r="C144" s="54"/>
      <c r="D144" s="55">
        <f>SUM(D145:D149)</f>
        <v>94230978</v>
      </c>
      <c r="E144" s="55">
        <f t="shared" ref="E144:G144" si="156">SUM(E145:E149)</f>
        <v>80186500</v>
      </c>
      <c r="F144" s="55">
        <f t="shared" si="156"/>
        <v>0</v>
      </c>
      <c r="G144" s="55">
        <f t="shared" si="156"/>
        <v>14044478</v>
      </c>
      <c r="H144" s="55">
        <f t="shared" ref="H144" si="157">SUM(H145:H149)</f>
        <v>13208493</v>
      </c>
      <c r="I144" s="55">
        <f t="shared" ref="I144" si="158">SUM(I145:I149)</f>
        <v>9119310</v>
      </c>
      <c r="J144" s="55">
        <f t="shared" ref="J144" si="159">SUM(J145:J149)</f>
        <v>0</v>
      </c>
      <c r="K144" s="55">
        <f t="shared" ref="K144" si="160">SUM(K145:K149)</f>
        <v>4089183</v>
      </c>
      <c r="L144" s="101">
        <f t="shared" ref="L144" si="161">SUM(L145:L149)</f>
        <v>0</v>
      </c>
      <c r="M144" s="101">
        <f t="shared" ref="M144" si="162">SUM(M145:M149)</f>
        <v>0</v>
      </c>
      <c r="N144" s="101">
        <f t="shared" ref="N144" si="163">SUM(N145:N149)</f>
        <v>0</v>
      </c>
      <c r="O144" s="101">
        <f t="shared" ref="O144" si="164">SUM(O145:O149)</f>
        <v>0</v>
      </c>
      <c r="P144" s="55">
        <f t="shared" ref="P144" si="165">SUM(P145:P149)</f>
        <v>0</v>
      </c>
      <c r="Q144" s="55">
        <f t="shared" ref="Q144" si="166">SUM(Q145:Q149)</f>
        <v>0</v>
      </c>
      <c r="R144" s="55">
        <f t="shared" ref="R144" si="167">SUM(R145:R149)</f>
        <v>0</v>
      </c>
      <c r="S144" s="55">
        <f t="shared" ref="S144" si="168">SUM(S145:S149)</f>
        <v>0</v>
      </c>
      <c r="T144" s="48">
        <f t="shared" si="144"/>
        <v>0</v>
      </c>
      <c r="U144" s="48">
        <f t="shared" si="142"/>
        <v>0</v>
      </c>
      <c r="V144" s="48"/>
      <c r="W144" s="48">
        <f t="shared" si="142"/>
        <v>0</v>
      </c>
      <c r="X144" s="38"/>
      <c r="Y144" s="50" t="s">
        <v>286</v>
      </c>
    </row>
    <row r="145" spans="1:25" s="40" customFormat="1" ht="75.75" hidden="1" customHeight="1" x14ac:dyDescent="0.3">
      <c r="A145" s="152"/>
      <c r="B145" s="87" t="s">
        <v>242</v>
      </c>
      <c r="C145" s="54" t="s">
        <v>325</v>
      </c>
      <c r="D145" s="49">
        <f>SUM(E145:G145)</f>
        <v>40077250</v>
      </c>
      <c r="E145" s="49">
        <v>40077250</v>
      </c>
      <c r="F145" s="49">
        <v>0</v>
      </c>
      <c r="G145" s="49">
        <v>0</v>
      </c>
      <c r="H145" s="49">
        <f t="shared" si="154"/>
        <v>0</v>
      </c>
      <c r="I145" s="49">
        <v>0</v>
      </c>
      <c r="J145" s="49">
        <v>0</v>
      </c>
      <c r="K145" s="49">
        <v>0</v>
      </c>
      <c r="L145" s="97">
        <f t="shared" si="133"/>
        <v>0</v>
      </c>
      <c r="M145" s="98">
        <v>0</v>
      </c>
      <c r="N145" s="98">
        <v>0</v>
      </c>
      <c r="O145" s="98">
        <f t="shared" si="152"/>
        <v>0</v>
      </c>
      <c r="P145" s="55">
        <f t="shared" si="153"/>
        <v>0</v>
      </c>
      <c r="Q145" s="49">
        <v>0</v>
      </c>
      <c r="R145" s="49">
        <v>0</v>
      </c>
      <c r="S145" s="49">
        <v>0</v>
      </c>
      <c r="T145" s="48"/>
      <c r="U145" s="48"/>
      <c r="V145" s="48"/>
      <c r="W145" s="48"/>
      <c r="X145" s="38"/>
      <c r="Y145" s="50" t="s">
        <v>287</v>
      </c>
    </row>
    <row r="146" spans="1:25" s="40" customFormat="1" ht="74.25" hidden="1" customHeight="1" x14ac:dyDescent="0.3">
      <c r="A146" s="153"/>
      <c r="B146" s="87" t="s">
        <v>243</v>
      </c>
      <c r="C146" s="54" t="s">
        <v>4</v>
      </c>
      <c r="D146" s="49">
        <f t="shared" ref="D146:D149" si="169">SUM(E146:G146)</f>
        <v>45080570</v>
      </c>
      <c r="E146" s="49">
        <v>40077250</v>
      </c>
      <c r="F146" s="49">
        <v>0</v>
      </c>
      <c r="G146" s="49">
        <v>5003320</v>
      </c>
      <c r="H146" s="49">
        <f t="shared" si="154"/>
        <v>10407579</v>
      </c>
      <c r="I146" s="49">
        <v>9119310</v>
      </c>
      <c r="J146" s="49">
        <v>0</v>
      </c>
      <c r="K146" s="49">
        <v>1288269</v>
      </c>
      <c r="L146" s="97">
        <f t="shared" si="133"/>
        <v>0</v>
      </c>
      <c r="M146" s="98">
        <v>0</v>
      </c>
      <c r="N146" s="98">
        <v>0</v>
      </c>
      <c r="O146" s="98">
        <f t="shared" si="152"/>
        <v>0</v>
      </c>
      <c r="P146" s="55">
        <f t="shared" si="153"/>
        <v>0</v>
      </c>
      <c r="Q146" s="49">
        <v>0</v>
      </c>
      <c r="R146" s="49">
        <v>0</v>
      </c>
      <c r="S146" s="49">
        <v>0</v>
      </c>
      <c r="T146" s="48">
        <f t="shared" si="144"/>
        <v>0</v>
      </c>
      <c r="U146" s="48">
        <f t="shared" si="142"/>
        <v>0</v>
      </c>
      <c r="V146" s="48"/>
      <c r="W146" s="48">
        <f t="shared" si="142"/>
        <v>0</v>
      </c>
      <c r="X146" s="38"/>
      <c r="Y146" s="50" t="s">
        <v>286</v>
      </c>
    </row>
    <row r="147" spans="1:25" s="40" customFormat="1" ht="84.75" hidden="1" customHeight="1" x14ac:dyDescent="0.3">
      <c r="A147" s="153"/>
      <c r="B147" s="87" t="s">
        <v>316</v>
      </c>
      <c r="C147" s="54" t="s">
        <v>4</v>
      </c>
      <c r="D147" s="49">
        <f t="shared" si="169"/>
        <v>32000</v>
      </c>
      <c r="E147" s="49">
        <v>32000</v>
      </c>
      <c r="F147" s="49">
        <v>0</v>
      </c>
      <c r="G147" s="49">
        <v>0</v>
      </c>
      <c r="H147" s="49">
        <f t="shared" si="154"/>
        <v>0</v>
      </c>
      <c r="I147" s="49">
        <v>0</v>
      </c>
      <c r="J147" s="49">
        <v>0</v>
      </c>
      <c r="K147" s="49">
        <v>0</v>
      </c>
      <c r="L147" s="97">
        <f t="shared" si="133"/>
        <v>0</v>
      </c>
      <c r="M147" s="101">
        <v>0</v>
      </c>
      <c r="N147" s="98">
        <v>0</v>
      </c>
      <c r="O147" s="98">
        <f t="shared" si="152"/>
        <v>0</v>
      </c>
      <c r="P147" s="55">
        <f t="shared" si="153"/>
        <v>0</v>
      </c>
      <c r="Q147" s="49">
        <v>0</v>
      </c>
      <c r="R147" s="49">
        <v>0</v>
      </c>
      <c r="S147" s="49">
        <v>0</v>
      </c>
      <c r="T147" s="48"/>
      <c r="U147" s="48"/>
      <c r="V147" s="48"/>
      <c r="W147" s="48"/>
      <c r="X147" s="38"/>
      <c r="Y147" s="50" t="s">
        <v>287</v>
      </c>
    </row>
    <row r="148" spans="1:25" s="40" customFormat="1" ht="84.75" hidden="1" customHeight="1" x14ac:dyDescent="0.3">
      <c r="A148" s="153"/>
      <c r="B148" s="87" t="s">
        <v>242</v>
      </c>
      <c r="C148" s="54" t="s">
        <v>325</v>
      </c>
      <c r="D148" s="49">
        <f t="shared" si="169"/>
        <v>6240244</v>
      </c>
      <c r="E148" s="49">
        <v>0</v>
      </c>
      <c r="F148" s="49">
        <v>0</v>
      </c>
      <c r="G148" s="49">
        <v>6240244</v>
      </c>
      <c r="H148" s="49">
        <f t="shared" si="154"/>
        <v>0</v>
      </c>
      <c r="I148" s="49">
        <v>0</v>
      </c>
      <c r="J148" s="49">
        <v>0</v>
      </c>
      <c r="K148" s="49">
        <v>0</v>
      </c>
      <c r="L148" s="97"/>
      <c r="M148" s="101"/>
      <c r="N148" s="98"/>
      <c r="O148" s="98">
        <f t="shared" si="152"/>
        <v>0</v>
      </c>
      <c r="P148" s="55">
        <f t="shared" si="153"/>
        <v>0</v>
      </c>
      <c r="Q148" s="49">
        <v>0</v>
      </c>
      <c r="R148" s="49">
        <v>0</v>
      </c>
      <c r="S148" s="49">
        <v>0</v>
      </c>
      <c r="T148" s="38" t="e">
        <f t="shared" si="144"/>
        <v>#DIV/0!</v>
      </c>
      <c r="U148" s="38" t="e">
        <f t="shared" si="144"/>
        <v>#DIV/0!</v>
      </c>
      <c r="V148" s="38" t="e">
        <f t="shared" si="144"/>
        <v>#DIV/0!</v>
      </c>
      <c r="W148" s="38" t="e">
        <f t="shared" si="144"/>
        <v>#DIV/0!</v>
      </c>
      <c r="X148" s="38"/>
      <c r="Y148" s="50"/>
    </row>
    <row r="149" spans="1:25" s="40" customFormat="1" ht="27" hidden="1" customHeight="1" x14ac:dyDescent="0.3">
      <c r="A149" s="154"/>
      <c r="B149" s="87" t="s">
        <v>195</v>
      </c>
      <c r="C149" s="54" t="s">
        <v>325</v>
      </c>
      <c r="D149" s="49">
        <f t="shared" si="169"/>
        <v>2800914</v>
      </c>
      <c r="E149" s="49">
        <v>0</v>
      </c>
      <c r="F149" s="49">
        <v>0</v>
      </c>
      <c r="G149" s="49">
        <v>2800914</v>
      </c>
      <c r="H149" s="49">
        <f t="shared" si="154"/>
        <v>2800914</v>
      </c>
      <c r="I149" s="49">
        <v>0</v>
      </c>
      <c r="J149" s="49">
        <v>0</v>
      </c>
      <c r="K149" s="49">
        <v>2800914</v>
      </c>
      <c r="L149" s="97"/>
      <c r="M149" s="101"/>
      <c r="N149" s="98"/>
      <c r="O149" s="98">
        <f t="shared" si="152"/>
        <v>0</v>
      </c>
      <c r="P149" s="55">
        <f t="shared" si="153"/>
        <v>0</v>
      </c>
      <c r="Q149" s="49">
        <v>0</v>
      </c>
      <c r="R149" s="49">
        <v>0</v>
      </c>
      <c r="S149" s="49">
        <v>0</v>
      </c>
      <c r="T149" s="38">
        <f t="shared" si="144"/>
        <v>0</v>
      </c>
      <c r="U149" s="38" t="e">
        <f t="shared" si="144"/>
        <v>#DIV/0!</v>
      </c>
      <c r="V149" s="38" t="e">
        <f t="shared" si="144"/>
        <v>#DIV/0!</v>
      </c>
      <c r="W149" s="38">
        <f t="shared" si="144"/>
        <v>0</v>
      </c>
      <c r="X149" s="38"/>
      <c r="Y149" s="50"/>
    </row>
    <row r="150" spans="1:25" s="42" customFormat="1" ht="86.25" hidden="1" customHeight="1" x14ac:dyDescent="0.3">
      <c r="A150" s="36" t="s">
        <v>50</v>
      </c>
      <c r="B150" s="76" t="s">
        <v>87</v>
      </c>
      <c r="C150" s="56"/>
      <c r="D150" s="35">
        <f>SUM(D151:D152)</f>
        <v>19432445</v>
      </c>
      <c r="E150" s="35">
        <f>SUM(E151:E152)</f>
        <v>1108600</v>
      </c>
      <c r="F150" s="35">
        <f>SUM(F151:F152)</f>
        <v>17713322</v>
      </c>
      <c r="G150" s="35">
        <f>SUM(G151:G152)</f>
        <v>610523</v>
      </c>
      <c r="H150" s="35">
        <f t="shared" ref="H150:K150" si="170">SUM(H151:H152)</f>
        <v>4577600</v>
      </c>
      <c r="I150" s="35">
        <f t="shared" si="170"/>
        <v>0</v>
      </c>
      <c r="J150" s="35">
        <f t="shared" si="170"/>
        <v>4577600</v>
      </c>
      <c r="K150" s="35">
        <f t="shared" si="170"/>
        <v>0</v>
      </c>
      <c r="L150" s="99">
        <f t="shared" ref="L150:S150" si="171">SUM(L151:L152)</f>
        <v>0</v>
      </c>
      <c r="M150" s="99">
        <f t="shared" si="171"/>
        <v>0</v>
      </c>
      <c r="N150" s="99">
        <f t="shared" si="171"/>
        <v>0</v>
      </c>
      <c r="O150" s="99">
        <f t="shared" si="171"/>
        <v>0</v>
      </c>
      <c r="P150" s="35">
        <f t="shared" si="171"/>
        <v>0</v>
      </c>
      <c r="Q150" s="35">
        <f t="shared" si="171"/>
        <v>0</v>
      </c>
      <c r="R150" s="35">
        <f t="shared" si="171"/>
        <v>0</v>
      </c>
      <c r="S150" s="35">
        <f t="shared" si="171"/>
        <v>0</v>
      </c>
      <c r="T150" s="38">
        <f t="shared" si="144"/>
        <v>0</v>
      </c>
      <c r="U150" s="38"/>
      <c r="V150" s="38">
        <f t="shared" si="144"/>
        <v>0</v>
      </c>
      <c r="W150" s="38"/>
      <c r="X150" s="38"/>
      <c r="Y150" s="50" t="s">
        <v>287</v>
      </c>
    </row>
    <row r="151" spans="1:25" s="40" customFormat="1" ht="49.5" hidden="1" customHeight="1" x14ac:dyDescent="0.3">
      <c r="A151" s="106" t="s">
        <v>90</v>
      </c>
      <c r="B151" s="143" t="s">
        <v>47</v>
      </c>
      <c r="C151" s="54" t="s">
        <v>7</v>
      </c>
      <c r="D151" s="49">
        <f>SUM(E151:G151)</f>
        <v>1890023</v>
      </c>
      <c r="E151" s="49">
        <v>1108600</v>
      </c>
      <c r="F151" s="55">
        <v>170900</v>
      </c>
      <c r="G151" s="49">
        <v>610523</v>
      </c>
      <c r="H151" s="49">
        <f t="shared" si="154"/>
        <v>0</v>
      </c>
      <c r="I151" s="49">
        <v>0</v>
      </c>
      <c r="J151" s="49">
        <v>0</v>
      </c>
      <c r="K151" s="49">
        <v>0</v>
      </c>
      <c r="L151" s="97">
        <f t="shared" si="133"/>
        <v>0</v>
      </c>
      <c r="M151" s="98">
        <v>0</v>
      </c>
      <c r="N151" s="98">
        <v>0</v>
      </c>
      <c r="O151" s="98">
        <f t="shared" si="152"/>
        <v>0</v>
      </c>
      <c r="P151" s="49">
        <f>SUM(Q151:S151)</f>
        <v>0</v>
      </c>
      <c r="Q151" s="49">
        <v>0</v>
      </c>
      <c r="R151" s="49">
        <v>0</v>
      </c>
      <c r="S151" s="49">
        <v>0</v>
      </c>
      <c r="T151" s="48"/>
      <c r="U151" s="48"/>
      <c r="V151" s="48"/>
      <c r="W151" s="48"/>
      <c r="X151" s="38"/>
      <c r="Y151" s="50" t="s">
        <v>287</v>
      </c>
    </row>
    <row r="152" spans="1:25" s="40" customFormat="1" ht="23.25" hidden="1" customHeight="1" x14ac:dyDescent="0.3">
      <c r="A152" s="130"/>
      <c r="B152" s="114"/>
      <c r="C152" s="54" t="s">
        <v>6</v>
      </c>
      <c r="D152" s="49">
        <f>SUM(E152:G152)</f>
        <v>17542422</v>
      </c>
      <c r="E152" s="49">
        <v>0</v>
      </c>
      <c r="F152" s="49">
        <v>17542422</v>
      </c>
      <c r="G152" s="49">
        <v>0</v>
      </c>
      <c r="H152" s="49">
        <f t="shared" si="154"/>
        <v>4577600</v>
      </c>
      <c r="I152" s="49">
        <v>0</v>
      </c>
      <c r="J152" s="49">
        <v>4577600</v>
      </c>
      <c r="K152" s="49">
        <v>0</v>
      </c>
      <c r="L152" s="97">
        <f t="shared" si="133"/>
        <v>0</v>
      </c>
      <c r="M152" s="98">
        <v>0</v>
      </c>
      <c r="N152" s="98">
        <v>0</v>
      </c>
      <c r="O152" s="98">
        <f t="shared" si="152"/>
        <v>0</v>
      </c>
      <c r="P152" s="49">
        <f>SUM(Q152:S152)</f>
        <v>0</v>
      </c>
      <c r="Q152" s="49">
        <v>0</v>
      </c>
      <c r="R152" s="49">
        <v>0</v>
      </c>
      <c r="S152" s="49">
        <v>0</v>
      </c>
      <c r="T152" s="48">
        <f t="shared" ref="T152" si="172">P152/D152*100</f>
        <v>0</v>
      </c>
      <c r="U152" s="48"/>
      <c r="V152" s="48">
        <f t="shared" ref="V152" si="173">R152/F152*100</f>
        <v>0</v>
      </c>
      <c r="W152" s="48"/>
      <c r="X152" s="38"/>
      <c r="Y152" s="50"/>
    </row>
    <row r="153" spans="1:25" s="40" customFormat="1" ht="21.75" hidden="1" customHeight="1" x14ac:dyDescent="0.3">
      <c r="A153" s="115" t="s">
        <v>239</v>
      </c>
      <c r="B153" s="116"/>
      <c r="C153" s="116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39"/>
    </row>
    <row r="154" spans="1:25" s="40" customFormat="1" ht="104.25" hidden="1" customHeight="1" x14ac:dyDescent="0.3">
      <c r="A154" s="36" t="s">
        <v>119</v>
      </c>
      <c r="B154" s="117" t="s">
        <v>37</v>
      </c>
      <c r="C154" s="117"/>
      <c r="D154" s="35">
        <f>D155</f>
        <v>8108850</v>
      </c>
      <c r="E154" s="35">
        <f t="shared" ref="E154:S154" si="174">E155</f>
        <v>1359600</v>
      </c>
      <c r="F154" s="35">
        <f t="shared" si="174"/>
        <v>0</v>
      </c>
      <c r="G154" s="35">
        <f t="shared" si="174"/>
        <v>6749250</v>
      </c>
      <c r="H154" s="35">
        <f t="shared" si="174"/>
        <v>1584583</v>
      </c>
      <c r="I154" s="35">
        <f t="shared" si="174"/>
        <v>244300</v>
      </c>
      <c r="J154" s="35">
        <f t="shared" si="174"/>
        <v>0</v>
      </c>
      <c r="K154" s="35">
        <f t="shared" si="174"/>
        <v>1340283</v>
      </c>
      <c r="L154" s="99">
        <f t="shared" si="174"/>
        <v>75141.91</v>
      </c>
      <c r="M154" s="99">
        <f t="shared" si="174"/>
        <v>0</v>
      </c>
      <c r="N154" s="99">
        <f t="shared" si="174"/>
        <v>0</v>
      </c>
      <c r="O154" s="99">
        <f t="shared" si="174"/>
        <v>75141.91</v>
      </c>
      <c r="P154" s="35">
        <f t="shared" si="174"/>
        <v>75141.91</v>
      </c>
      <c r="Q154" s="35">
        <f t="shared" si="174"/>
        <v>0</v>
      </c>
      <c r="R154" s="35">
        <f t="shared" si="174"/>
        <v>0</v>
      </c>
      <c r="S154" s="35">
        <f t="shared" si="174"/>
        <v>75141.91</v>
      </c>
      <c r="T154" s="38">
        <f>P154/H154*100</f>
        <v>4.7420621071916083</v>
      </c>
      <c r="U154" s="38"/>
      <c r="V154" s="38"/>
      <c r="W154" s="38">
        <f t="shared" ref="W154:W157" si="175">S154/K154*100</f>
        <v>5.6064211811983</v>
      </c>
      <c r="X154" s="38"/>
      <c r="Y154" s="50" t="s">
        <v>287</v>
      </c>
    </row>
    <row r="155" spans="1:25" s="42" customFormat="1" ht="42.75" hidden="1" customHeight="1" x14ac:dyDescent="0.3">
      <c r="A155" s="36" t="s">
        <v>120</v>
      </c>
      <c r="B155" s="76" t="s">
        <v>88</v>
      </c>
      <c r="C155" s="56"/>
      <c r="D155" s="35">
        <f>SUM(D156:D157)</f>
        <v>8108850</v>
      </c>
      <c r="E155" s="35">
        <f>SUM(E156:E157)</f>
        <v>1359600</v>
      </c>
      <c r="F155" s="35">
        <f>SUM(F156:F157)</f>
        <v>0</v>
      </c>
      <c r="G155" s="35">
        <f>SUM(G156:G157)</f>
        <v>6749250</v>
      </c>
      <c r="H155" s="35">
        <f t="shared" ref="H155:K155" si="176">SUM(H156:H157)</f>
        <v>1584583</v>
      </c>
      <c r="I155" s="35">
        <f t="shared" si="176"/>
        <v>244300</v>
      </c>
      <c r="J155" s="35">
        <f t="shared" si="176"/>
        <v>0</v>
      </c>
      <c r="K155" s="35">
        <f t="shared" si="176"/>
        <v>1340283</v>
      </c>
      <c r="L155" s="99">
        <f t="shared" ref="L155:S155" si="177">SUM(L156:L157)</f>
        <v>75141.91</v>
      </c>
      <c r="M155" s="99">
        <f t="shared" si="177"/>
        <v>0</v>
      </c>
      <c r="N155" s="99">
        <f t="shared" si="177"/>
        <v>0</v>
      </c>
      <c r="O155" s="99">
        <f t="shared" si="177"/>
        <v>75141.91</v>
      </c>
      <c r="P155" s="35">
        <f t="shared" si="177"/>
        <v>75141.91</v>
      </c>
      <c r="Q155" s="35">
        <f t="shared" si="177"/>
        <v>0</v>
      </c>
      <c r="R155" s="35">
        <f t="shared" si="177"/>
        <v>0</v>
      </c>
      <c r="S155" s="35">
        <f t="shared" si="177"/>
        <v>75141.91</v>
      </c>
      <c r="T155" s="38">
        <f t="shared" ref="T155:T157" si="178">P155/H155*100</f>
        <v>4.7420621071916083</v>
      </c>
      <c r="U155" s="38"/>
      <c r="V155" s="38"/>
      <c r="W155" s="38">
        <f t="shared" si="175"/>
        <v>5.6064211811983</v>
      </c>
      <c r="X155" s="38"/>
      <c r="Y155" s="50" t="s">
        <v>287</v>
      </c>
    </row>
    <row r="156" spans="1:25" s="40" customFormat="1" ht="48.75" hidden="1" customHeight="1" x14ac:dyDescent="0.3">
      <c r="A156" s="83" t="s">
        <v>121</v>
      </c>
      <c r="B156" s="87" t="s">
        <v>217</v>
      </c>
      <c r="C156" s="54" t="s">
        <v>38</v>
      </c>
      <c r="D156" s="49">
        <f t="shared" ref="D156:D157" si="179">E156+G156</f>
        <v>126600</v>
      </c>
      <c r="E156" s="49">
        <v>88600</v>
      </c>
      <c r="F156" s="49">
        <v>0</v>
      </c>
      <c r="G156" s="49">
        <v>38000</v>
      </c>
      <c r="H156" s="49">
        <f>I156+J156+K156</f>
        <v>63300</v>
      </c>
      <c r="I156" s="49">
        <v>44300</v>
      </c>
      <c r="J156" s="49">
        <v>0</v>
      </c>
      <c r="K156" s="49">
        <v>19000</v>
      </c>
      <c r="L156" s="97">
        <f t="shared" si="133"/>
        <v>0</v>
      </c>
      <c r="M156" s="98">
        <v>0</v>
      </c>
      <c r="N156" s="98">
        <v>0</v>
      </c>
      <c r="O156" s="98">
        <f>S156</f>
        <v>0</v>
      </c>
      <c r="P156" s="48">
        <f t="shared" ref="P156:P157" si="180">Q156+S156</f>
        <v>0</v>
      </c>
      <c r="Q156" s="48">
        <v>0</v>
      </c>
      <c r="R156" s="48">
        <v>0</v>
      </c>
      <c r="S156" s="48">
        <v>0</v>
      </c>
      <c r="T156" s="48"/>
      <c r="U156" s="48"/>
      <c r="V156" s="48"/>
      <c r="W156" s="48"/>
      <c r="X156" s="38"/>
      <c r="Y156" s="50" t="s">
        <v>287</v>
      </c>
    </row>
    <row r="157" spans="1:25" s="40" customFormat="1" ht="59.25" hidden="1" customHeight="1" x14ac:dyDescent="0.3">
      <c r="A157" s="83" t="s">
        <v>122</v>
      </c>
      <c r="B157" s="87" t="s">
        <v>318</v>
      </c>
      <c r="C157" s="54" t="s">
        <v>4</v>
      </c>
      <c r="D157" s="49">
        <f t="shared" si="179"/>
        <v>7982250</v>
      </c>
      <c r="E157" s="49">
        <v>1271000</v>
      </c>
      <c r="F157" s="49">
        <v>0</v>
      </c>
      <c r="G157" s="49">
        <v>6711250</v>
      </c>
      <c r="H157" s="49">
        <f>I157+J157+K157</f>
        <v>1521283</v>
      </c>
      <c r="I157" s="49">
        <v>200000</v>
      </c>
      <c r="J157" s="49">
        <v>0</v>
      </c>
      <c r="K157" s="49">
        <v>1321283</v>
      </c>
      <c r="L157" s="97">
        <f t="shared" si="133"/>
        <v>75141.91</v>
      </c>
      <c r="M157" s="98">
        <v>0</v>
      </c>
      <c r="N157" s="98">
        <v>0</v>
      </c>
      <c r="O157" s="98">
        <f t="shared" ref="O157:O162" si="181">S157</f>
        <v>75141.91</v>
      </c>
      <c r="P157" s="48">
        <f t="shared" si="180"/>
        <v>75141.91</v>
      </c>
      <c r="Q157" s="48">
        <v>0</v>
      </c>
      <c r="R157" s="48">
        <v>0</v>
      </c>
      <c r="S157" s="48">
        <v>75141.91</v>
      </c>
      <c r="T157" s="48">
        <f t="shared" si="178"/>
        <v>4.939377485977297</v>
      </c>
      <c r="U157" s="48"/>
      <c r="V157" s="48"/>
      <c r="W157" s="48">
        <f t="shared" si="175"/>
        <v>5.6870413075775597</v>
      </c>
      <c r="X157" s="38"/>
      <c r="Y157" s="50" t="s">
        <v>287</v>
      </c>
    </row>
    <row r="158" spans="1:25" s="42" customFormat="1" ht="42" hidden="1" customHeight="1" x14ac:dyDescent="0.3">
      <c r="A158" s="36" t="s">
        <v>220</v>
      </c>
      <c r="B158" s="86" t="s">
        <v>89</v>
      </c>
      <c r="C158" s="46"/>
      <c r="D158" s="37">
        <f>D159</f>
        <v>7047800</v>
      </c>
      <c r="E158" s="37">
        <f>E159</f>
        <v>4717500</v>
      </c>
      <c r="F158" s="37">
        <f>F159</f>
        <v>0</v>
      </c>
      <c r="G158" s="37">
        <f>G159</f>
        <v>2330300</v>
      </c>
      <c r="H158" s="37">
        <f t="shared" ref="H158:K158" si="182">H159</f>
        <v>0</v>
      </c>
      <c r="I158" s="37">
        <f t="shared" si="182"/>
        <v>0</v>
      </c>
      <c r="J158" s="37">
        <f t="shared" si="182"/>
        <v>0</v>
      </c>
      <c r="K158" s="37">
        <f t="shared" si="182"/>
        <v>0</v>
      </c>
      <c r="L158" s="96">
        <f t="shared" ref="L158:R158" si="183">L159</f>
        <v>0</v>
      </c>
      <c r="M158" s="96">
        <f t="shared" si="183"/>
        <v>0</v>
      </c>
      <c r="N158" s="96">
        <f t="shared" si="183"/>
        <v>0</v>
      </c>
      <c r="O158" s="96">
        <f t="shared" si="183"/>
        <v>0</v>
      </c>
      <c r="P158" s="37">
        <f t="shared" si="183"/>
        <v>0</v>
      </c>
      <c r="Q158" s="37">
        <f t="shared" si="183"/>
        <v>0</v>
      </c>
      <c r="R158" s="37">
        <f t="shared" si="183"/>
        <v>0</v>
      </c>
      <c r="S158" s="37">
        <f t="shared" ref="S158" si="184">S159</f>
        <v>0</v>
      </c>
      <c r="T158" s="48"/>
      <c r="U158" s="48"/>
      <c r="V158" s="48"/>
      <c r="W158" s="48"/>
      <c r="X158" s="38"/>
      <c r="Y158" s="41"/>
    </row>
    <row r="159" spans="1:25" s="40" customFormat="1" ht="66" hidden="1" customHeight="1" x14ac:dyDescent="0.3">
      <c r="A159" s="83" t="s">
        <v>223</v>
      </c>
      <c r="B159" s="75" t="s">
        <v>219</v>
      </c>
      <c r="C159" s="47" t="s">
        <v>38</v>
      </c>
      <c r="D159" s="49">
        <f>E159+G159</f>
        <v>7047800</v>
      </c>
      <c r="E159" s="49">
        <v>4717500</v>
      </c>
      <c r="F159" s="49">
        <v>0</v>
      </c>
      <c r="G159" s="49">
        <v>2330300</v>
      </c>
      <c r="H159" s="49">
        <f t="shared" ref="H159:H162" si="185">I159+J159+K159</f>
        <v>0</v>
      </c>
      <c r="I159" s="49">
        <v>0</v>
      </c>
      <c r="J159" s="49">
        <v>0</v>
      </c>
      <c r="K159" s="49">
        <v>0</v>
      </c>
      <c r="L159" s="97">
        <f t="shared" ref="L159:L170" si="186">M159+N159+O159</f>
        <v>0</v>
      </c>
      <c r="M159" s="98">
        <v>0</v>
      </c>
      <c r="N159" s="98">
        <v>0</v>
      </c>
      <c r="O159" s="98">
        <f t="shared" si="181"/>
        <v>0</v>
      </c>
      <c r="P159" s="49">
        <f>Q159+S159</f>
        <v>0</v>
      </c>
      <c r="Q159" s="49">
        <v>0</v>
      </c>
      <c r="R159" s="49">
        <v>0</v>
      </c>
      <c r="S159" s="49">
        <v>0</v>
      </c>
      <c r="T159" s="48"/>
      <c r="U159" s="48"/>
      <c r="V159" s="48"/>
      <c r="W159" s="48"/>
      <c r="X159" s="38"/>
      <c r="Y159" s="50"/>
    </row>
    <row r="160" spans="1:25" s="40" customFormat="1" ht="93.75" hidden="1" x14ac:dyDescent="0.3">
      <c r="A160" s="36" t="s">
        <v>265</v>
      </c>
      <c r="B160" s="86" t="s">
        <v>221</v>
      </c>
      <c r="C160" s="46"/>
      <c r="D160" s="66">
        <f>SUM(D161:D162)</f>
        <v>42311600</v>
      </c>
      <c r="E160" s="66">
        <f>SUM(E161:E162)</f>
        <v>0</v>
      </c>
      <c r="F160" s="66">
        <f>SUM(F161:F162)</f>
        <v>0</v>
      </c>
      <c r="G160" s="66">
        <f>SUM(G161:G162)</f>
        <v>42311600</v>
      </c>
      <c r="H160" s="66">
        <f t="shared" ref="H160:K160" si="187">SUM(H161:H162)</f>
        <v>20825760</v>
      </c>
      <c r="I160" s="66">
        <f t="shared" si="187"/>
        <v>0</v>
      </c>
      <c r="J160" s="66">
        <f t="shared" si="187"/>
        <v>0</v>
      </c>
      <c r="K160" s="66">
        <f t="shared" si="187"/>
        <v>20825760</v>
      </c>
      <c r="L160" s="102">
        <f t="shared" ref="L160:S160" si="188">SUM(L161:L162)</f>
        <v>10316422.73</v>
      </c>
      <c r="M160" s="102">
        <f t="shared" si="188"/>
        <v>0</v>
      </c>
      <c r="N160" s="102">
        <f t="shared" si="188"/>
        <v>0</v>
      </c>
      <c r="O160" s="102">
        <f t="shared" si="188"/>
        <v>10316422.73</v>
      </c>
      <c r="P160" s="66">
        <f t="shared" si="188"/>
        <v>10316422.73</v>
      </c>
      <c r="Q160" s="66">
        <f t="shared" si="188"/>
        <v>0</v>
      </c>
      <c r="R160" s="66">
        <f t="shared" si="188"/>
        <v>0</v>
      </c>
      <c r="S160" s="66">
        <f t="shared" si="188"/>
        <v>10316422.73</v>
      </c>
      <c r="T160" s="38">
        <f t="shared" ref="T160:T163" si="189">P160/D160*100</f>
        <v>24.382019895253311</v>
      </c>
      <c r="U160" s="48"/>
      <c r="V160" s="38"/>
      <c r="W160" s="38">
        <f t="shared" ref="W160:W163" si="190">S160/G160*100</f>
        <v>24.382019895253311</v>
      </c>
      <c r="X160" s="38"/>
      <c r="Y160" s="39"/>
    </row>
    <row r="161" spans="1:25" s="40" customFormat="1" hidden="1" x14ac:dyDescent="0.3">
      <c r="A161" s="106" t="s">
        <v>266</v>
      </c>
      <c r="B161" s="113" t="s">
        <v>222</v>
      </c>
      <c r="C161" s="47" t="s">
        <v>38</v>
      </c>
      <c r="D161" s="49">
        <f>SUM(E161:G161)</f>
        <v>22257100</v>
      </c>
      <c r="E161" s="49">
        <v>0</v>
      </c>
      <c r="F161" s="49">
        <v>0</v>
      </c>
      <c r="G161" s="49">
        <v>22257100</v>
      </c>
      <c r="H161" s="49">
        <f t="shared" si="185"/>
        <v>10764650</v>
      </c>
      <c r="I161" s="49">
        <v>0</v>
      </c>
      <c r="J161" s="49">
        <v>0</v>
      </c>
      <c r="K161" s="49">
        <v>10764650</v>
      </c>
      <c r="L161" s="97">
        <f t="shared" si="186"/>
        <v>6020995</v>
      </c>
      <c r="M161" s="98">
        <v>0</v>
      </c>
      <c r="N161" s="98">
        <v>0</v>
      </c>
      <c r="O161" s="98">
        <f t="shared" si="181"/>
        <v>6020995</v>
      </c>
      <c r="P161" s="49">
        <f>SUM(Q161:S161)</f>
        <v>6020995</v>
      </c>
      <c r="Q161" s="49">
        <v>0</v>
      </c>
      <c r="R161" s="49">
        <v>0</v>
      </c>
      <c r="S161" s="49">
        <v>6020995</v>
      </c>
      <c r="T161" s="48">
        <f t="shared" si="189"/>
        <v>27.052019355621354</v>
      </c>
      <c r="U161" s="48"/>
      <c r="V161" s="48"/>
      <c r="W161" s="48">
        <f t="shared" si="190"/>
        <v>27.052019355621354</v>
      </c>
      <c r="X161" s="38"/>
      <c r="Y161" s="39"/>
    </row>
    <row r="162" spans="1:25" s="40" customFormat="1" hidden="1" x14ac:dyDescent="0.3">
      <c r="A162" s="130"/>
      <c r="B162" s="119"/>
      <c r="C162" s="47" t="s">
        <v>6</v>
      </c>
      <c r="D162" s="49">
        <f>SUM(E162:G162)</f>
        <v>20054500</v>
      </c>
      <c r="E162" s="49">
        <v>0</v>
      </c>
      <c r="F162" s="49">
        <v>0</v>
      </c>
      <c r="G162" s="49">
        <v>20054500</v>
      </c>
      <c r="H162" s="49">
        <f t="shared" si="185"/>
        <v>10061110</v>
      </c>
      <c r="I162" s="49">
        <v>0</v>
      </c>
      <c r="J162" s="49">
        <v>0</v>
      </c>
      <c r="K162" s="49">
        <v>10061110</v>
      </c>
      <c r="L162" s="97">
        <f t="shared" si="186"/>
        <v>4295427.7300000004</v>
      </c>
      <c r="M162" s="98">
        <v>0</v>
      </c>
      <c r="N162" s="98">
        <v>0</v>
      </c>
      <c r="O162" s="98">
        <f t="shared" si="181"/>
        <v>4295427.7300000004</v>
      </c>
      <c r="P162" s="49">
        <f>SUM(Q162:S162)</f>
        <v>4295427.7300000004</v>
      </c>
      <c r="Q162" s="49">
        <v>0</v>
      </c>
      <c r="R162" s="49">
        <v>0</v>
      </c>
      <c r="S162" s="49">
        <v>4295427.7300000004</v>
      </c>
      <c r="T162" s="48">
        <f t="shared" si="189"/>
        <v>21.418772494951259</v>
      </c>
      <c r="U162" s="48"/>
      <c r="V162" s="48"/>
      <c r="W162" s="48">
        <f t="shared" si="190"/>
        <v>21.418772494951259</v>
      </c>
      <c r="X162" s="38"/>
      <c r="Y162" s="39"/>
    </row>
    <row r="163" spans="1:25" s="67" customFormat="1" hidden="1" x14ac:dyDescent="0.3">
      <c r="A163" s="118" t="s">
        <v>147</v>
      </c>
      <c r="B163" s="118"/>
      <c r="C163" s="118"/>
      <c r="D163" s="35" t="e">
        <f>#REF!+#REF!+#REF!+#REF!+#REF!+D154</f>
        <v>#REF!</v>
      </c>
      <c r="E163" s="35" t="e">
        <f>#REF!+#REF!+#REF!+#REF!+#REF!+E154</f>
        <v>#REF!</v>
      </c>
      <c r="F163" s="35" t="e">
        <f>#REF!+#REF!+#REF!+#REF!+#REF!+F154</f>
        <v>#REF!</v>
      </c>
      <c r="G163" s="35" t="e">
        <f>#REF!+#REF!+#REF!+#REF!+#REF!+G154</f>
        <v>#REF!</v>
      </c>
      <c r="H163" s="35" t="e">
        <f>#REF!+#REF!+#REF!+#REF!+#REF!+H154</f>
        <v>#REF!</v>
      </c>
      <c r="I163" s="35" t="e">
        <f>#REF!+#REF!+#REF!+#REF!+#REF!+I154</f>
        <v>#REF!</v>
      </c>
      <c r="J163" s="35" t="e">
        <f>#REF!+#REF!+#REF!+#REF!+#REF!+J154</f>
        <v>#REF!</v>
      </c>
      <c r="K163" s="35" t="e">
        <f>#REF!+#REF!+#REF!+#REF!+#REF!+K154</f>
        <v>#REF!</v>
      </c>
      <c r="L163" s="99" t="e">
        <f>#REF!+#REF!+#REF!+#REF!+#REF!+L154</f>
        <v>#REF!</v>
      </c>
      <c r="M163" s="99" t="e">
        <f>#REF!+#REF!+#REF!+#REF!+#REF!+M154</f>
        <v>#REF!</v>
      </c>
      <c r="N163" s="99" t="e">
        <f>#REF!+#REF!+#REF!+#REF!+#REF!+N154</f>
        <v>#REF!</v>
      </c>
      <c r="O163" s="99" t="e">
        <f>#REF!+#REF!+#REF!+#REF!+#REF!+O154</f>
        <v>#REF!</v>
      </c>
      <c r="P163" s="35" t="e">
        <f>#REF!+#REF!+#REF!+#REF!+#REF!+P154</f>
        <v>#REF!</v>
      </c>
      <c r="Q163" s="35" t="e">
        <f>#REF!+#REF!+#REF!+#REF!+#REF!+Q154</f>
        <v>#REF!</v>
      </c>
      <c r="R163" s="35" t="e">
        <f>#REF!+#REF!+#REF!+#REF!+#REF!+R154</f>
        <v>#REF!</v>
      </c>
      <c r="S163" s="35" t="e">
        <f>#REF!+#REF!+#REF!+#REF!+#REF!+S154</f>
        <v>#REF!</v>
      </c>
      <c r="T163" s="38" t="e">
        <f t="shared" si="189"/>
        <v>#REF!</v>
      </c>
      <c r="U163" s="38" t="e">
        <f t="shared" ref="U163" si="191">Q163/I163*100</f>
        <v>#REF!</v>
      </c>
      <c r="V163" s="38" t="e">
        <f>R163/F163*100</f>
        <v>#REF!</v>
      </c>
      <c r="W163" s="38" t="e">
        <f t="shared" si="190"/>
        <v>#REF!</v>
      </c>
      <c r="X163" s="38" t="e">
        <f t="shared" ref="X163:X168" si="192">Q163/M163*100</f>
        <v>#REF!</v>
      </c>
      <c r="Y163" s="39"/>
    </row>
    <row r="164" spans="1:25" s="67" customFormat="1" hidden="1" x14ac:dyDescent="0.3">
      <c r="A164" s="115" t="s">
        <v>225</v>
      </c>
      <c r="B164" s="116"/>
      <c r="C164" s="116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39"/>
    </row>
    <row r="165" spans="1:25" s="67" customFormat="1" ht="93.75" hidden="1" x14ac:dyDescent="0.3">
      <c r="A165" s="36" t="s">
        <v>128</v>
      </c>
      <c r="B165" s="65" t="s">
        <v>224</v>
      </c>
      <c r="C165" s="41"/>
      <c r="D165" s="37">
        <f>D166+D168</f>
        <v>115588397</v>
      </c>
      <c r="E165" s="37">
        <f>E166+E168</f>
        <v>115588397</v>
      </c>
      <c r="F165" s="37">
        <f>F166+F168</f>
        <v>0</v>
      </c>
      <c r="G165" s="37">
        <f>G166+G168</f>
        <v>0</v>
      </c>
      <c r="H165" s="37">
        <f t="shared" ref="H165:K165" si="193">H166+H168</f>
        <v>32391650</v>
      </c>
      <c r="I165" s="37">
        <f t="shared" si="193"/>
        <v>32391650</v>
      </c>
      <c r="J165" s="37">
        <f t="shared" si="193"/>
        <v>0</v>
      </c>
      <c r="K165" s="37">
        <f t="shared" si="193"/>
        <v>0</v>
      </c>
      <c r="L165" s="96">
        <f t="shared" ref="L165:S165" si="194">L166+L168</f>
        <v>19427947.289999999</v>
      </c>
      <c r="M165" s="96">
        <f t="shared" si="194"/>
        <v>19427947.289999999</v>
      </c>
      <c r="N165" s="96">
        <f t="shared" si="194"/>
        <v>0</v>
      </c>
      <c r="O165" s="96">
        <f t="shared" si="194"/>
        <v>0</v>
      </c>
      <c r="P165" s="37">
        <f t="shared" si="194"/>
        <v>19427947.289999999</v>
      </c>
      <c r="Q165" s="37">
        <f t="shared" si="194"/>
        <v>19427947.289999999</v>
      </c>
      <c r="R165" s="37">
        <f t="shared" si="194"/>
        <v>0</v>
      </c>
      <c r="S165" s="37">
        <f t="shared" si="194"/>
        <v>0</v>
      </c>
      <c r="T165" s="38">
        <f>P165/H165*100</f>
        <v>59.978257637384935</v>
      </c>
      <c r="U165" s="38">
        <f t="shared" ref="U165:U169" si="195">Q165/I165*100</f>
        <v>59.978257637384935</v>
      </c>
      <c r="V165" s="48"/>
      <c r="W165" s="48"/>
      <c r="X165" s="38">
        <f t="shared" si="192"/>
        <v>100</v>
      </c>
      <c r="Y165" s="39"/>
    </row>
    <row r="166" spans="1:25" s="67" customFormat="1" ht="56.25" hidden="1" x14ac:dyDescent="0.3">
      <c r="A166" s="36" t="s">
        <v>129</v>
      </c>
      <c r="B166" s="68" t="s">
        <v>226</v>
      </c>
      <c r="C166" s="46"/>
      <c r="D166" s="37">
        <f>D167</f>
        <v>32093597</v>
      </c>
      <c r="E166" s="37">
        <f>E167</f>
        <v>32093597</v>
      </c>
      <c r="F166" s="37">
        <f>F167</f>
        <v>0</v>
      </c>
      <c r="G166" s="37">
        <f>G167</f>
        <v>0</v>
      </c>
      <c r="H166" s="37">
        <f t="shared" ref="H166:K166" si="196">H167</f>
        <v>18006550</v>
      </c>
      <c r="I166" s="37">
        <f t="shared" si="196"/>
        <v>18006550</v>
      </c>
      <c r="J166" s="37">
        <f t="shared" si="196"/>
        <v>0</v>
      </c>
      <c r="K166" s="37">
        <f t="shared" si="196"/>
        <v>0</v>
      </c>
      <c r="L166" s="96">
        <f t="shared" ref="L166:S166" si="197">L167</f>
        <v>12092154.77</v>
      </c>
      <c r="M166" s="96">
        <f t="shared" si="197"/>
        <v>12092154.77</v>
      </c>
      <c r="N166" s="96">
        <f t="shared" si="197"/>
        <v>0</v>
      </c>
      <c r="O166" s="96">
        <f t="shared" si="197"/>
        <v>0</v>
      </c>
      <c r="P166" s="37">
        <f t="shared" si="197"/>
        <v>12092154.77</v>
      </c>
      <c r="Q166" s="37">
        <f t="shared" si="197"/>
        <v>12092154.77</v>
      </c>
      <c r="R166" s="37">
        <f t="shared" si="197"/>
        <v>0</v>
      </c>
      <c r="S166" s="37">
        <f t="shared" si="197"/>
        <v>0</v>
      </c>
      <c r="T166" s="38">
        <f t="shared" ref="T166:T169" si="198">P166/H166*100</f>
        <v>67.154200943545533</v>
      </c>
      <c r="U166" s="38">
        <f t="shared" si="195"/>
        <v>67.154200943545533</v>
      </c>
      <c r="V166" s="48"/>
      <c r="W166" s="48"/>
      <c r="X166" s="38">
        <f t="shared" si="192"/>
        <v>100</v>
      </c>
      <c r="Y166" s="39"/>
    </row>
    <row r="167" spans="1:25" s="67" customFormat="1" ht="60" hidden="1" customHeight="1" x14ac:dyDescent="0.3">
      <c r="A167" s="83" t="s">
        <v>228</v>
      </c>
      <c r="B167" s="50" t="s">
        <v>227</v>
      </c>
      <c r="C167" s="47" t="s">
        <v>229</v>
      </c>
      <c r="D167" s="49">
        <f>SUM(E167:G167)</f>
        <v>32093597</v>
      </c>
      <c r="E167" s="49">
        <v>32093597</v>
      </c>
      <c r="F167" s="49">
        <v>0</v>
      </c>
      <c r="G167" s="49">
        <v>0</v>
      </c>
      <c r="H167" s="49">
        <f>I167+J167+K167</f>
        <v>18006550</v>
      </c>
      <c r="I167" s="49">
        <v>18006550</v>
      </c>
      <c r="J167" s="49">
        <v>0</v>
      </c>
      <c r="K167" s="49">
        <v>0</v>
      </c>
      <c r="L167" s="97">
        <f t="shared" si="186"/>
        <v>12092154.77</v>
      </c>
      <c r="M167" s="97">
        <v>12092154.77</v>
      </c>
      <c r="N167" s="98">
        <v>0</v>
      </c>
      <c r="O167" s="98">
        <f>S167</f>
        <v>0</v>
      </c>
      <c r="P167" s="70">
        <f>SUM(Q167:S167)</f>
        <v>12092154.77</v>
      </c>
      <c r="Q167" s="48">
        <v>12092154.77</v>
      </c>
      <c r="R167" s="70">
        <v>0</v>
      </c>
      <c r="S167" s="70">
        <v>0</v>
      </c>
      <c r="T167" s="48">
        <f t="shared" si="198"/>
        <v>67.154200943545533</v>
      </c>
      <c r="U167" s="48">
        <f t="shared" si="195"/>
        <v>67.154200943545533</v>
      </c>
      <c r="V167" s="48"/>
      <c r="W167" s="48"/>
      <c r="X167" s="48">
        <f t="shared" si="192"/>
        <v>100</v>
      </c>
      <c r="Y167" s="50" t="s">
        <v>305</v>
      </c>
    </row>
    <row r="168" spans="1:25" s="67" customFormat="1" ht="112.5" hidden="1" x14ac:dyDescent="0.3">
      <c r="A168" s="36" t="s">
        <v>130</v>
      </c>
      <c r="B168" s="68" t="s">
        <v>230</v>
      </c>
      <c r="C168" s="46"/>
      <c r="D168" s="37">
        <f>D169+D170</f>
        <v>83494800</v>
      </c>
      <c r="E168" s="37">
        <f t="shared" ref="E168:K168" si="199">E169+E170</f>
        <v>83494800</v>
      </c>
      <c r="F168" s="37">
        <f t="shared" si="199"/>
        <v>0</v>
      </c>
      <c r="G168" s="37">
        <f t="shared" si="199"/>
        <v>0</v>
      </c>
      <c r="H168" s="37">
        <f>H169+H170</f>
        <v>14385100</v>
      </c>
      <c r="I168" s="37">
        <f t="shared" si="199"/>
        <v>14385100</v>
      </c>
      <c r="J168" s="37">
        <f t="shared" si="199"/>
        <v>0</v>
      </c>
      <c r="K168" s="37">
        <f t="shared" si="199"/>
        <v>0</v>
      </c>
      <c r="L168" s="96">
        <f t="shared" ref="L168" si="200">L169+L170</f>
        <v>7335792.5199999996</v>
      </c>
      <c r="M168" s="96">
        <f t="shared" ref="M168" si="201">M169+M170</f>
        <v>7335792.5199999996</v>
      </c>
      <c r="N168" s="96">
        <f t="shared" ref="N168" si="202">N169+N170</f>
        <v>0</v>
      </c>
      <c r="O168" s="96">
        <f t="shared" ref="O168" si="203">O169+O170</f>
        <v>0</v>
      </c>
      <c r="P168" s="37">
        <f t="shared" ref="P168:S168" si="204">P169</f>
        <v>7335792.5199999996</v>
      </c>
      <c r="Q168" s="37">
        <f t="shared" si="204"/>
        <v>7335792.5199999996</v>
      </c>
      <c r="R168" s="37">
        <f t="shared" si="204"/>
        <v>0</v>
      </c>
      <c r="S168" s="37">
        <f t="shared" si="204"/>
        <v>0</v>
      </c>
      <c r="T168" s="38">
        <f t="shared" si="198"/>
        <v>50.995770067639434</v>
      </c>
      <c r="U168" s="38">
        <f t="shared" si="195"/>
        <v>50.995770067639434</v>
      </c>
      <c r="V168" s="48"/>
      <c r="W168" s="48"/>
      <c r="X168" s="38">
        <f t="shared" si="192"/>
        <v>100</v>
      </c>
      <c r="Y168" s="39"/>
    </row>
    <row r="169" spans="1:25" s="67" customFormat="1" ht="70.5" hidden="1" customHeight="1" x14ac:dyDescent="0.3">
      <c r="A169" s="106" t="s">
        <v>232</v>
      </c>
      <c r="B169" s="108" t="s">
        <v>231</v>
      </c>
      <c r="C169" s="47" t="s">
        <v>229</v>
      </c>
      <c r="D169" s="49">
        <f>SUM(E169:G169)</f>
        <v>30055500</v>
      </c>
      <c r="E169" s="49">
        <v>30055500</v>
      </c>
      <c r="F169" s="49">
        <v>0</v>
      </c>
      <c r="G169" s="49">
        <v>0</v>
      </c>
      <c r="H169" s="49">
        <f>I169+J169+K169</f>
        <v>14385100</v>
      </c>
      <c r="I169" s="49">
        <v>14385100</v>
      </c>
      <c r="J169" s="49">
        <v>0</v>
      </c>
      <c r="K169" s="49">
        <v>0</v>
      </c>
      <c r="L169" s="97">
        <f t="shared" si="186"/>
        <v>7335792.5199999996</v>
      </c>
      <c r="M169" s="97">
        <v>7335792.5199999996</v>
      </c>
      <c r="N169" s="98">
        <v>0</v>
      </c>
      <c r="O169" s="98">
        <f t="shared" ref="O169" si="205">S169</f>
        <v>0</v>
      </c>
      <c r="P169" s="70">
        <f>SUM(Q169:S169)</f>
        <v>7335792.5199999996</v>
      </c>
      <c r="Q169" s="48">
        <v>7335792.5199999996</v>
      </c>
      <c r="R169" s="70">
        <v>0</v>
      </c>
      <c r="S169" s="70">
        <v>0</v>
      </c>
      <c r="T169" s="48">
        <f t="shared" si="198"/>
        <v>50.995770067639434</v>
      </c>
      <c r="U169" s="48">
        <f t="shared" si="195"/>
        <v>50.995770067639434</v>
      </c>
      <c r="V169" s="48"/>
      <c r="W169" s="48"/>
      <c r="X169" s="48">
        <f t="shared" ref="X169" si="206">Q169/M169*100</f>
        <v>100</v>
      </c>
      <c r="Y169" s="69" t="s">
        <v>306</v>
      </c>
    </row>
    <row r="170" spans="1:25" s="67" customFormat="1" ht="69" hidden="1" customHeight="1" x14ac:dyDescent="0.3">
      <c r="A170" s="107"/>
      <c r="B170" s="109"/>
      <c r="C170" s="47" t="s">
        <v>6</v>
      </c>
      <c r="D170" s="49">
        <f>SUM(E170:G170)</f>
        <v>53439300</v>
      </c>
      <c r="E170" s="49">
        <v>53439300</v>
      </c>
      <c r="F170" s="49">
        <v>0</v>
      </c>
      <c r="G170" s="49">
        <v>0</v>
      </c>
      <c r="H170" s="49">
        <f>I171+J170+K170</f>
        <v>0</v>
      </c>
      <c r="I170" s="49">
        <v>0</v>
      </c>
      <c r="J170" s="49">
        <v>0</v>
      </c>
      <c r="K170" s="49">
        <v>0</v>
      </c>
      <c r="L170" s="97">
        <f t="shared" si="186"/>
        <v>0</v>
      </c>
      <c r="M170" s="97">
        <v>0</v>
      </c>
      <c r="N170" s="98">
        <v>0</v>
      </c>
      <c r="O170" s="98">
        <v>0</v>
      </c>
      <c r="P170" s="49">
        <v>0</v>
      </c>
      <c r="Q170" s="49">
        <v>0</v>
      </c>
      <c r="R170" s="49">
        <v>0</v>
      </c>
      <c r="S170" s="49">
        <v>0</v>
      </c>
      <c r="T170" s="48"/>
      <c r="U170" s="48"/>
      <c r="V170" s="48"/>
      <c r="W170" s="48"/>
      <c r="X170" s="48"/>
      <c r="Y170" s="50" t="s">
        <v>287</v>
      </c>
    </row>
    <row r="171" spans="1:25" s="67" customFormat="1" hidden="1" x14ac:dyDescent="0.3">
      <c r="A171" s="71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103"/>
      <c r="M171" s="103"/>
      <c r="N171" s="103"/>
      <c r="O171" s="103"/>
      <c r="P171" s="72"/>
      <c r="Q171" s="72"/>
      <c r="R171" s="72"/>
      <c r="S171" s="72"/>
      <c r="T171" s="73"/>
      <c r="U171" s="73"/>
      <c r="V171" s="73"/>
      <c r="W171" s="73"/>
      <c r="X171" s="73"/>
    </row>
    <row r="172" spans="1:25" s="67" customFormat="1" hidden="1" x14ac:dyDescent="0.3">
      <c r="A172" s="71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103"/>
      <c r="M172" s="103"/>
      <c r="N172" s="103"/>
      <c r="O172" s="103"/>
      <c r="P172" s="72"/>
      <c r="Q172" s="72"/>
      <c r="R172" s="72"/>
      <c r="S172" s="72"/>
      <c r="T172" s="73"/>
      <c r="U172" s="73"/>
      <c r="V172" s="73"/>
      <c r="W172" s="73"/>
      <c r="X172" s="73"/>
    </row>
    <row r="173" spans="1:25" s="67" customFormat="1" hidden="1" x14ac:dyDescent="0.3">
      <c r="A173" s="71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103"/>
      <c r="M173" s="103"/>
      <c r="N173" s="103"/>
      <c r="O173" s="103"/>
      <c r="P173" s="72"/>
      <c r="Q173" s="72"/>
      <c r="R173" s="72"/>
      <c r="S173" s="72"/>
      <c r="T173" s="73"/>
      <c r="U173" s="73"/>
      <c r="V173" s="73"/>
      <c r="W173" s="73"/>
      <c r="X173" s="73"/>
    </row>
    <row r="174" spans="1:25" s="67" customFormat="1" hidden="1" x14ac:dyDescent="0.3">
      <c r="A174" s="71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103"/>
      <c r="M174" s="103"/>
      <c r="N174" s="103"/>
      <c r="O174" s="103"/>
      <c r="P174" s="72"/>
      <c r="Q174" s="72"/>
      <c r="R174" s="72"/>
      <c r="S174" s="72"/>
      <c r="T174" s="73"/>
      <c r="U174" s="73"/>
      <c r="V174" s="73"/>
      <c r="W174" s="73"/>
      <c r="X174" s="73"/>
    </row>
    <row r="175" spans="1:25" s="67" customFormat="1" hidden="1" x14ac:dyDescent="0.3">
      <c r="A175" s="71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103"/>
      <c r="M175" s="103"/>
      <c r="N175" s="103"/>
      <c r="O175" s="103"/>
      <c r="P175" s="72"/>
      <c r="Q175" s="72"/>
      <c r="R175" s="72"/>
      <c r="S175" s="72"/>
      <c r="T175" s="73"/>
      <c r="U175" s="73"/>
      <c r="V175" s="73"/>
      <c r="W175" s="73"/>
      <c r="X175" s="73"/>
    </row>
    <row r="176" spans="1:25" s="67" customFormat="1" hidden="1" x14ac:dyDescent="0.3">
      <c r="A176" s="71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103"/>
      <c r="M176" s="103"/>
      <c r="N176" s="103"/>
      <c r="O176" s="103"/>
      <c r="P176" s="72"/>
      <c r="Q176" s="72"/>
      <c r="R176" s="72"/>
      <c r="S176" s="72"/>
      <c r="T176" s="73"/>
      <c r="U176" s="73"/>
      <c r="V176" s="73"/>
      <c r="W176" s="73"/>
      <c r="X176" s="73"/>
    </row>
    <row r="177" spans="1:24" s="67" customFormat="1" hidden="1" x14ac:dyDescent="0.3">
      <c r="A177" s="71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103"/>
      <c r="M177" s="103"/>
      <c r="N177" s="103"/>
      <c r="O177" s="103"/>
      <c r="P177" s="72"/>
      <c r="Q177" s="72"/>
      <c r="R177" s="72"/>
      <c r="S177" s="72"/>
      <c r="T177" s="73"/>
      <c r="U177" s="73"/>
      <c r="V177" s="73"/>
      <c r="W177" s="73"/>
      <c r="X177" s="73"/>
    </row>
    <row r="178" spans="1:24" s="67" customFormat="1" hidden="1" x14ac:dyDescent="0.3">
      <c r="A178" s="71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103"/>
      <c r="M178" s="103"/>
      <c r="N178" s="103"/>
      <c r="O178" s="103"/>
      <c r="P178" s="72"/>
      <c r="Q178" s="72"/>
      <c r="R178" s="72"/>
      <c r="S178" s="72"/>
      <c r="T178" s="73"/>
      <c r="U178" s="73"/>
      <c r="V178" s="73"/>
      <c r="W178" s="73"/>
      <c r="X178" s="73"/>
    </row>
    <row r="179" spans="1:24" s="67" customFormat="1" hidden="1" x14ac:dyDescent="0.3">
      <c r="A179" s="71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103"/>
      <c r="M179" s="103"/>
      <c r="N179" s="103"/>
      <c r="O179" s="103"/>
      <c r="P179" s="72"/>
      <c r="Q179" s="72"/>
      <c r="R179" s="72"/>
      <c r="S179" s="72"/>
      <c r="T179" s="73"/>
      <c r="U179" s="73"/>
      <c r="V179" s="73"/>
      <c r="W179" s="73"/>
      <c r="X179" s="73"/>
    </row>
    <row r="180" spans="1:24" s="67" customFormat="1" hidden="1" x14ac:dyDescent="0.3">
      <c r="A180" s="71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103"/>
      <c r="M180" s="103"/>
      <c r="N180" s="103"/>
      <c r="O180" s="103"/>
      <c r="P180" s="72"/>
      <c r="Q180" s="72"/>
      <c r="R180" s="72"/>
      <c r="S180" s="72"/>
      <c r="T180" s="73"/>
      <c r="U180" s="73"/>
      <c r="V180" s="73"/>
      <c r="W180" s="73"/>
      <c r="X180" s="73"/>
    </row>
    <row r="181" spans="1:24" s="67" customFormat="1" hidden="1" x14ac:dyDescent="0.3">
      <c r="A181" s="71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103"/>
      <c r="M181" s="103"/>
      <c r="N181" s="103"/>
      <c r="O181" s="103"/>
      <c r="P181" s="72"/>
      <c r="Q181" s="72"/>
      <c r="R181" s="72"/>
      <c r="S181" s="72"/>
      <c r="T181" s="73"/>
      <c r="U181" s="73"/>
      <c r="V181" s="73"/>
      <c r="W181" s="73"/>
      <c r="X181" s="73"/>
    </row>
    <row r="182" spans="1:24" s="67" customFormat="1" hidden="1" x14ac:dyDescent="0.3">
      <c r="A182" s="71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103"/>
      <c r="M182" s="103"/>
      <c r="N182" s="103"/>
      <c r="O182" s="103"/>
      <c r="P182" s="72"/>
      <c r="Q182" s="72"/>
      <c r="R182" s="72"/>
      <c r="S182" s="72"/>
      <c r="T182" s="73"/>
      <c r="U182" s="73"/>
      <c r="V182" s="73"/>
      <c r="W182" s="73"/>
      <c r="X182" s="73"/>
    </row>
    <row r="183" spans="1:24" s="67" customFormat="1" hidden="1" x14ac:dyDescent="0.3">
      <c r="A183" s="71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103"/>
      <c r="M183" s="103"/>
      <c r="N183" s="103"/>
      <c r="O183" s="103"/>
      <c r="P183" s="72"/>
      <c r="Q183" s="72"/>
      <c r="R183" s="72"/>
      <c r="S183" s="72"/>
      <c r="T183" s="73"/>
      <c r="U183" s="73"/>
      <c r="V183" s="73"/>
      <c r="W183" s="73"/>
      <c r="X183" s="73"/>
    </row>
    <row r="184" spans="1:24" s="67" customFormat="1" hidden="1" x14ac:dyDescent="0.3">
      <c r="A184" s="71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103"/>
      <c r="M184" s="103"/>
      <c r="N184" s="103"/>
      <c r="O184" s="103"/>
      <c r="P184" s="72"/>
      <c r="Q184" s="72"/>
      <c r="R184" s="72"/>
      <c r="S184" s="72"/>
      <c r="T184" s="73"/>
      <c r="U184" s="73"/>
      <c r="V184" s="73"/>
      <c r="W184" s="73"/>
      <c r="X184" s="73"/>
    </row>
    <row r="185" spans="1:24" s="67" customFormat="1" hidden="1" x14ac:dyDescent="0.3">
      <c r="A185" s="71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103"/>
      <c r="M185" s="103"/>
      <c r="N185" s="103"/>
      <c r="O185" s="103"/>
      <c r="P185" s="72"/>
      <c r="Q185" s="72"/>
      <c r="R185" s="72"/>
      <c r="S185" s="72"/>
      <c r="T185" s="73"/>
      <c r="U185" s="73"/>
      <c r="V185" s="73"/>
      <c r="W185" s="73"/>
      <c r="X185" s="73"/>
    </row>
    <row r="186" spans="1:24" s="67" customFormat="1" hidden="1" x14ac:dyDescent="0.3">
      <c r="A186" s="71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103"/>
      <c r="M186" s="103"/>
      <c r="N186" s="103"/>
      <c r="O186" s="103"/>
      <c r="P186" s="72"/>
      <c r="Q186" s="72"/>
      <c r="R186" s="72"/>
      <c r="S186" s="72"/>
      <c r="T186" s="73"/>
      <c r="U186" s="73"/>
      <c r="V186" s="73"/>
      <c r="W186" s="73"/>
      <c r="X186" s="73"/>
    </row>
    <row r="187" spans="1:24" s="67" customFormat="1" hidden="1" x14ac:dyDescent="0.3">
      <c r="A187" s="71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103"/>
      <c r="M187" s="103"/>
      <c r="N187" s="103"/>
      <c r="O187" s="103"/>
      <c r="P187" s="72"/>
      <c r="Q187" s="72"/>
      <c r="R187" s="72"/>
      <c r="S187" s="72"/>
      <c r="T187" s="73"/>
      <c r="U187" s="73"/>
      <c r="V187" s="73"/>
      <c r="W187" s="73"/>
      <c r="X187" s="73"/>
    </row>
    <row r="188" spans="1:24" s="67" customFormat="1" hidden="1" x14ac:dyDescent="0.3">
      <c r="A188" s="71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103"/>
      <c r="M188" s="103"/>
      <c r="N188" s="103"/>
      <c r="O188" s="103"/>
      <c r="P188" s="72"/>
      <c r="Q188" s="72"/>
      <c r="R188" s="72"/>
      <c r="S188" s="72"/>
      <c r="T188" s="73"/>
      <c r="U188" s="73"/>
      <c r="V188" s="73"/>
      <c r="W188" s="73"/>
      <c r="X188" s="73"/>
    </row>
    <row r="189" spans="1:24" s="67" customFormat="1" hidden="1" x14ac:dyDescent="0.3">
      <c r="A189" s="71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103"/>
      <c r="M189" s="103"/>
      <c r="N189" s="103"/>
      <c r="O189" s="103"/>
      <c r="P189" s="72"/>
      <c r="Q189" s="72"/>
      <c r="R189" s="72"/>
      <c r="S189" s="72"/>
      <c r="T189" s="73"/>
      <c r="U189" s="73"/>
      <c r="V189" s="73"/>
      <c r="W189" s="73"/>
      <c r="X189" s="73"/>
    </row>
    <row r="190" spans="1:24" s="67" customFormat="1" hidden="1" x14ac:dyDescent="0.3">
      <c r="A190" s="71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103"/>
      <c r="M190" s="103"/>
      <c r="N190" s="103"/>
      <c r="O190" s="103"/>
      <c r="P190" s="72"/>
      <c r="Q190" s="72"/>
      <c r="R190" s="72"/>
      <c r="S190" s="72"/>
      <c r="T190" s="73"/>
      <c r="U190" s="73"/>
      <c r="V190" s="73"/>
      <c r="W190" s="73"/>
      <c r="X190" s="73"/>
    </row>
    <row r="191" spans="1:24" s="67" customFormat="1" hidden="1" x14ac:dyDescent="0.3">
      <c r="A191" s="71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103"/>
      <c r="M191" s="103"/>
      <c r="N191" s="103"/>
      <c r="O191" s="103"/>
      <c r="P191" s="72"/>
      <c r="Q191" s="72"/>
      <c r="R191" s="72"/>
      <c r="S191" s="72"/>
      <c r="T191" s="73"/>
      <c r="U191" s="73"/>
      <c r="V191" s="73"/>
      <c r="W191" s="73"/>
      <c r="X191" s="73"/>
    </row>
    <row r="192" spans="1:24" s="67" customFormat="1" hidden="1" x14ac:dyDescent="0.3">
      <c r="A192" s="71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103"/>
      <c r="M192" s="103"/>
      <c r="N192" s="103"/>
      <c r="O192" s="103"/>
      <c r="P192" s="72"/>
      <c r="Q192" s="72"/>
      <c r="R192" s="72"/>
      <c r="S192" s="72"/>
      <c r="T192" s="73"/>
      <c r="U192" s="73"/>
      <c r="V192" s="73"/>
      <c r="W192" s="73"/>
      <c r="X192" s="73"/>
    </row>
    <row r="193" spans="1:24" s="67" customFormat="1" hidden="1" x14ac:dyDescent="0.3">
      <c r="A193" s="71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103"/>
      <c r="M193" s="103"/>
      <c r="N193" s="103"/>
      <c r="O193" s="103"/>
      <c r="P193" s="72"/>
      <c r="Q193" s="72"/>
      <c r="R193" s="72"/>
      <c r="S193" s="72"/>
      <c r="T193" s="73"/>
      <c r="U193" s="73"/>
      <c r="V193" s="73"/>
      <c r="W193" s="73"/>
      <c r="X193" s="73"/>
    </row>
    <row r="194" spans="1:24" s="67" customFormat="1" hidden="1" x14ac:dyDescent="0.3">
      <c r="A194" s="71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103"/>
      <c r="M194" s="103"/>
      <c r="N194" s="103"/>
      <c r="O194" s="103"/>
      <c r="P194" s="72"/>
      <c r="Q194" s="72"/>
      <c r="R194" s="72"/>
      <c r="S194" s="72"/>
      <c r="T194" s="73"/>
      <c r="U194" s="73"/>
      <c r="V194" s="73"/>
      <c r="W194" s="73"/>
      <c r="X194" s="73"/>
    </row>
    <row r="195" spans="1:24" s="67" customFormat="1" hidden="1" x14ac:dyDescent="0.3">
      <c r="A195" s="71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103"/>
      <c r="M195" s="103"/>
      <c r="N195" s="103"/>
      <c r="O195" s="103"/>
      <c r="P195" s="72"/>
      <c r="Q195" s="72"/>
      <c r="R195" s="72"/>
      <c r="S195" s="72"/>
      <c r="T195" s="73"/>
      <c r="U195" s="73"/>
      <c r="V195" s="73"/>
      <c r="W195" s="73"/>
      <c r="X195" s="73"/>
    </row>
    <row r="196" spans="1:24" s="67" customFormat="1" hidden="1" x14ac:dyDescent="0.3">
      <c r="A196" s="71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103"/>
      <c r="M196" s="103"/>
      <c r="N196" s="103"/>
      <c r="O196" s="103"/>
      <c r="P196" s="72"/>
      <c r="Q196" s="72"/>
      <c r="R196" s="72"/>
      <c r="S196" s="72"/>
      <c r="T196" s="73"/>
      <c r="U196" s="73"/>
      <c r="V196" s="73"/>
      <c r="W196" s="73"/>
      <c r="X196" s="73"/>
    </row>
    <row r="197" spans="1:24" s="67" customFormat="1" hidden="1" x14ac:dyDescent="0.3">
      <c r="A197" s="71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103"/>
      <c r="M197" s="103"/>
      <c r="N197" s="103"/>
      <c r="O197" s="103"/>
      <c r="P197" s="72"/>
      <c r="Q197" s="72"/>
      <c r="R197" s="72"/>
      <c r="S197" s="72"/>
      <c r="T197" s="73"/>
      <c r="U197" s="73"/>
      <c r="V197" s="73"/>
      <c r="W197" s="73"/>
      <c r="X197" s="73"/>
    </row>
    <row r="198" spans="1:24" s="67" customFormat="1" hidden="1" x14ac:dyDescent="0.3">
      <c r="A198" s="71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103"/>
      <c r="M198" s="103"/>
      <c r="N198" s="103"/>
      <c r="O198" s="103"/>
      <c r="P198" s="72"/>
      <c r="Q198" s="72"/>
      <c r="R198" s="72"/>
      <c r="S198" s="72"/>
      <c r="T198" s="73"/>
      <c r="U198" s="73"/>
      <c r="V198" s="73"/>
      <c r="W198" s="73"/>
      <c r="X198" s="73"/>
    </row>
    <row r="199" spans="1:24" s="67" customFormat="1" hidden="1" x14ac:dyDescent="0.3">
      <c r="A199" s="71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103"/>
      <c r="M199" s="103"/>
      <c r="N199" s="103"/>
      <c r="O199" s="103"/>
      <c r="P199" s="72"/>
      <c r="Q199" s="72"/>
      <c r="R199" s="72"/>
      <c r="S199" s="72"/>
      <c r="T199" s="73"/>
      <c r="U199" s="73"/>
      <c r="V199" s="73"/>
      <c r="W199" s="73"/>
      <c r="X199" s="73"/>
    </row>
    <row r="200" spans="1:24" s="67" customFormat="1" hidden="1" x14ac:dyDescent="0.3">
      <c r="A200" s="71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103"/>
      <c r="M200" s="103"/>
      <c r="N200" s="103"/>
      <c r="O200" s="103"/>
      <c r="P200" s="72"/>
      <c r="Q200" s="72"/>
      <c r="R200" s="72"/>
      <c r="S200" s="72"/>
      <c r="T200" s="73"/>
      <c r="U200" s="73"/>
      <c r="V200" s="73"/>
      <c r="W200" s="73"/>
      <c r="X200" s="73"/>
    </row>
    <row r="201" spans="1:24" s="67" customFormat="1" hidden="1" x14ac:dyDescent="0.3">
      <c r="A201" s="71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103"/>
      <c r="M201" s="103"/>
      <c r="N201" s="103"/>
      <c r="O201" s="103"/>
      <c r="P201" s="72"/>
      <c r="Q201" s="72"/>
      <c r="R201" s="72"/>
      <c r="S201" s="72"/>
      <c r="T201" s="73"/>
      <c r="U201" s="73"/>
      <c r="V201" s="73"/>
      <c r="W201" s="73"/>
      <c r="X201" s="73"/>
    </row>
    <row r="202" spans="1:24" s="67" customFormat="1" hidden="1" x14ac:dyDescent="0.3">
      <c r="A202" s="71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103"/>
      <c r="M202" s="103"/>
      <c r="N202" s="103"/>
      <c r="O202" s="103"/>
      <c r="P202" s="72"/>
      <c r="Q202" s="72"/>
      <c r="R202" s="72"/>
      <c r="S202" s="72"/>
      <c r="T202" s="73"/>
      <c r="U202" s="73"/>
      <c r="V202" s="73"/>
      <c r="W202" s="73"/>
      <c r="X202" s="73"/>
    </row>
    <row r="203" spans="1:24" s="67" customFormat="1" hidden="1" x14ac:dyDescent="0.3">
      <c r="A203" s="71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103"/>
      <c r="M203" s="103"/>
      <c r="N203" s="103"/>
      <c r="O203" s="103"/>
      <c r="P203" s="72"/>
      <c r="Q203" s="72"/>
      <c r="R203" s="72"/>
      <c r="S203" s="72"/>
      <c r="T203" s="73"/>
      <c r="U203" s="73"/>
      <c r="V203" s="73"/>
      <c r="W203" s="73"/>
      <c r="X203" s="73"/>
    </row>
    <row r="204" spans="1:24" s="67" customFormat="1" hidden="1" x14ac:dyDescent="0.3">
      <c r="A204" s="71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103"/>
      <c r="M204" s="103"/>
      <c r="N204" s="103"/>
      <c r="O204" s="103"/>
      <c r="P204" s="72"/>
      <c r="Q204" s="72"/>
      <c r="R204" s="72"/>
      <c r="S204" s="72"/>
      <c r="T204" s="73"/>
      <c r="U204" s="73"/>
      <c r="V204" s="73"/>
      <c r="W204" s="73"/>
      <c r="X204" s="73"/>
    </row>
    <row r="205" spans="1:24" s="67" customFormat="1" hidden="1" x14ac:dyDescent="0.3">
      <c r="A205" s="71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103"/>
      <c r="M205" s="103"/>
      <c r="N205" s="103"/>
      <c r="O205" s="103"/>
      <c r="P205" s="72"/>
      <c r="Q205" s="72"/>
      <c r="R205" s="72"/>
      <c r="S205" s="72"/>
      <c r="T205" s="73"/>
      <c r="U205" s="73"/>
      <c r="V205" s="73"/>
      <c r="W205" s="73"/>
      <c r="X205" s="73"/>
    </row>
    <row r="206" spans="1:24" s="67" customFormat="1" hidden="1" x14ac:dyDescent="0.3">
      <c r="A206" s="71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103"/>
      <c r="M206" s="103"/>
      <c r="N206" s="103"/>
      <c r="O206" s="103"/>
      <c r="P206" s="72"/>
      <c r="Q206" s="72"/>
      <c r="R206" s="72"/>
      <c r="S206" s="72"/>
      <c r="T206" s="73"/>
      <c r="U206" s="73"/>
      <c r="V206" s="73"/>
      <c r="W206" s="73"/>
      <c r="X206" s="73"/>
    </row>
    <row r="207" spans="1:24" s="67" customFormat="1" hidden="1" x14ac:dyDescent="0.3">
      <c r="A207" s="71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103"/>
      <c r="M207" s="103"/>
      <c r="N207" s="103"/>
      <c r="O207" s="103"/>
      <c r="P207" s="72"/>
      <c r="Q207" s="72"/>
      <c r="R207" s="72"/>
      <c r="S207" s="72"/>
      <c r="T207" s="73"/>
      <c r="U207" s="73"/>
      <c r="V207" s="73"/>
      <c r="W207" s="73"/>
      <c r="X207" s="73"/>
    </row>
    <row r="208" spans="1:24" s="67" customFormat="1" hidden="1" x14ac:dyDescent="0.3">
      <c r="A208" s="71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103"/>
      <c r="M208" s="103"/>
      <c r="N208" s="103"/>
      <c r="O208" s="103"/>
      <c r="P208" s="72"/>
      <c r="Q208" s="72"/>
      <c r="R208" s="72"/>
      <c r="S208" s="72"/>
      <c r="T208" s="73"/>
      <c r="U208" s="73"/>
      <c r="V208" s="73"/>
      <c r="W208" s="73"/>
      <c r="X208" s="73"/>
    </row>
    <row r="209" spans="1:24" s="67" customFormat="1" hidden="1" x14ac:dyDescent="0.3">
      <c r="A209" s="71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103"/>
      <c r="M209" s="103"/>
      <c r="N209" s="103"/>
      <c r="O209" s="103"/>
      <c r="P209" s="72"/>
      <c r="Q209" s="72"/>
      <c r="R209" s="72"/>
      <c r="S209" s="72"/>
      <c r="T209" s="73"/>
      <c r="U209" s="73"/>
      <c r="V209" s="73"/>
      <c r="W209" s="73"/>
      <c r="X209" s="73"/>
    </row>
    <row r="210" spans="1:24" s="67" customFormat="1" hidden="1" x14ac:dyDescent="0.3">
      <c r="A210" s="71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103"/>
      <c r="M210" s="103"/>
      <c r="N210" s="103"/>
      <c r="O210" s="103"/>
      <c r="P210" s="72"/>
      <c r="Q210" s="72"/>
      <c r="R210" s="72"/>
      <c r="S210" s="72"/>
      <c r="T210" s="73"/>
      <c r="U210" s="73"/>
      <c r="V210" s="73"/>
      <c r="W210" s="73"/>
      <c r="X210" s="73"/>
    </row>
    <row r="211" spans="1:24" s="67" customFormat="1" hidden="1" x14ac:dyDescent="0.3">
      <c r="A211" s="71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103"/>
      <c r="M211" s="103"/>
      <c r="N211" s="103"/>
      <c r="O211" s="103"/>
      <c r="P211" s="72"/>
      <c r="Q211" s="72"/>
      <c r="R211" s="72"/>
      <c r="S211" s="72"/>
      <c r="T211" s="73"/>
      <c r="U211" s="73"/>
      <c r="V211" s="73"/>
      <c r="W211" s="73"/>
      <c r="X211" s="73"/>
    </row>
    <row r="212" spans="1:24" s="67" customFormat="1" hidden="1" x14ac:dyDescent="0.3">
      <c r="A212" s="71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103"/>
      <c r="M212" s="103"/>
      <c r="N212" s="103"/>
      <c r="O212" s="103"/>
      <c r="P212" s="72"/>
      <c r="Q212" s="72"/>
      <c r="R212" s="72"/>
      <c r="S212" s="72"/>
      <c r="T212" s="73"/>
      <c r="U212" s="73"/>
      <c r="V212" s="73"/>
      <c r="W212" s="73"/>
      <c r="X212" s="73"/>
    </row>
    <row r="213" spans="1:24" s="67" customFormat="1" hidden="1" x14ac:dyDescent="0.3">
      <c r="A213" s="71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103"/>
      <c r="M213" s="103"/>
      <c r="N213" s="103"/>
      <c r="O213" s="103"/>
      <c r="P213" s="72"/>
      <c r="Q213" s="72"/>
      <c r="R213" s="72"/>
      <c r="S213" s="72"/>
      <c r="T213" s="73"/>
      <c r="U213" s="73"/>
      <c r="V213" s="73"/>
      <c r="W213" s="73"/>
      <c r="X213" s="73"/>
    </row>
    <row r="214" spans="1:24" s="67" customFormat="1" hidden="1" x14ac:dyDescent="0.3">
      <c r="A214" s="71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103"/>
      <c r="M214" s="103"/>
      <c r="N214" s="103"/>
      <c r="O214" s="103"/>
      <c r="P214" s="72"/>
      <c r="Q214" s="72"/>
      <c r="R214" s="72"/>
      <c r="S214" s="72"/>
      <c r="T214" s="73"/>
      <c r="U214" s="73"/>
      <c r="V214" s="73"/>
      <c r="W214" s="73"/>
      <c r="X214" s="73"/>
    </row>
    <row r="215" spans="1:24" s="67" customFormat="1" hidden="1" x14ac:dyDescent="0.3">
      <c r="A215" s="71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103"/>
      <c r="M215" s="103"/>
      <c r="N215" s="103"/>
      <c r="O215" s="103"/>
      <c r="P215" s="72"/>
      <c r="Q215" s="72"/>
      <c r="R215" s="72"/>
      <c r="S215" s="72"/>
      <c r="T215" s="73"/>
      <c r="U215" s="73"/>
      <c r="V215" s="73"/>
      <c r="W215" s="73"/>
      <c r="X215" s="73"/>
    </row>
    <row r="216" spans="1:24" s="67" customFormat="1" hidden="1" x14ac:dyDescent="0.3">
      <c r="A216" s="71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103"/>
      <c r="M216" s="103"/>
      <c r="N216" s="103"/>
      <c r="O216" s="103"/>
      <c r="P216" s="72"/>
      <c r="Q216" s="72"/>
      <c r="R216" s="72"/>
      <c r="S216" s="72"/>
      <c r="T216" s="73"/>
      <c r="U216" s="73"/>
      <c r="V216" s="73"/>
      <c r="W216" s="73"/>
      <c r="X216" s="73"/>
    </row>
    <row r="217" spans="1:24" s="67" customFormat="1" hidden="1" x14ac:dyDescent="0.3">
      <c r="A217" s="71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103"/>
      <c r="M217" s="103"/>
      <c r="N217" s="103"/>
      <c r="O217" s="103"/>
      <c r="P217" s="72"/>
      <c r="Q217" s="72"/>
      <c r="R217" s="72"/>
      <c r="S217" s="72"/>
      <c r="T217" s="73"/>
      <c r="U217" s="73"/>
      <c r="V217" s="73"/>
      <c r="W217" s="73"/>
      <c r="X217" s="73"/>
    </row>
    <row r="218" spans="1:24" s="67" customFormat="1" hidden="1" x14ac:dyDescent="0.3">
      <c r="A218" s="71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103"/>
      <c r="M218" s="103"/>
      <c r="N218" s="103"/>
      <c r="O218" s="103"/>
      <c r="P218" s="72"/>
      <c r="Q218" s="72"/>
      <c r="R218" s="72"/>
      <c r="S218" s="72"/>
      <c r="T218" s="73"/>
      <c r="U218" s="73"/>
      <c r="V218" s="73"/>
      <c r="W218" s="73"/>
      <c r="X218" s="73"/>
    </row>
    <row r="219" spans="1:24" s="67" customFormat="1" hidden="1" x14ac:dyDescent="0.3">
      <c r="A219" s="71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103"/>
      <c r="M219" s="103"/>
      <c r="N219" s="103"/>
      <c r="O219" s="103"/>
      <c r="P219" s="72"/>
      <c r="Q219" s="72"/>
      <c r="R219" s="72"/>
      <c r="S219" s="72"/>
      <c r="T219" s="73"/>
      <c r="U219" s="73"/>
      <c r="V219" s="73"/>
      <c r="W219" s="73"/>
      <c r="X219" s="73"/>
    </row>
    <row r="220" spans="1:24" s="67" customFormat="1" hidden="1" x14ac:dyDescent="0.3">
      <c r="A220" s="71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103"/>
      <c r="M220" s="103"/>
      <c r="N220" s="103"/>
      <c r="O220" s="103"/>
      <c r="P220" s="72"/>
      <c r="Q220" s="72"/>
      <c r="R220" s="72"/>
      <c r="S220" s="72"/>
      <c r="T220" s="73"/>
      <c r="U220" s="73"/>
      <c r="V220" s="73"/>
      <c r="W220" s="73"/>
      <c r="X220" s="73"/>
    </row>
    <row r="221" spans="1:24" s="67" customFormat="1" hidden="1" x14ac:dyDescent="0.3">
      <c r="A221" s="71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103"/>
      <c r="M221" s="103"/>
      <c r="N221" s="103"/>
      <c r="O221" s="103"/>
      <c r="P221" s="72"/>
      <c r="Q221" s="72"/>
      <c r="R221" s="72"/>
      <c r="S221" s="72"/>
      <c r="T221" s="73"/>
      <c r="U221" s="73"/>
      <c r="V221" s="73"/>
      <c r="W221" s="73"/>
      <c r="X221" s="73"/>
    </row>
    <row r="222" spans="1:24" s="67" customFormat="1" hidden="1" x14ac:dyDescent="0.3">
      <c r="A222" s="71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103"/>
      <c r="M222" s="103"/>
      <c r="N222" s="103"/>
      <c r="O222" s="103"/>
      <c r="P222" s="72"/>
      <c r="Q222" s="72"/>
      <c r="R222" s="72"/>
      <c r="S222" s="72"/>
      <c r="T222" s="73"/>
      <c r="U222" s="73"/>
      <c r="V222" s="73"/>
      <c r="W222" s="73"/>
      <c r="X222" s="73"/>
    </row>
    <row r="223" spans="1:24" s="67" customFormat="1" hidden="1" x14ac:dyDescent="0.3">
      <c r="A223" s="71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103"/>
      <c r="M223" s="103"/>
      <c r="N223" s="103"/>
      <c r="O223" s="103"/>
      <c r="P223" s="72"/>
      <c r="Q223" s="72"/>
      <c r="R223" s="72"/>
      <c r="S223" s="72"/>
      <c r="T223" s="73"/>
      <c r="U223" s="73"/>
      <c r="V223" s="73"/>
      <c r="W223" s="73"/>
      <c r="X223" s="73"/>
    </row>
    <row r="224" spans="1:24" s="67" customFormat="1" hidden="1" x14ac:dyDescent="0.3">
      <c r="A224" s="71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103"/>
      <c r="M224" s="103"/>
      <c r="N224" s="103"/>
      <c r="O224" s="103"/>
      <c r="P224" s="72"/>
      <c r="Q224" s="72"/>
      <c r="R224" s="72"/>
      <c r="S224" s="72"/>
      <c r="T224" s="73"/>
      <c r="U224" s="73"/>
      <c r="V224" s="73"/>
      <c r="W224" s="73"/>
      <c r="X224" s="73"/>
    </row>
    <row r="225" spans="1:24" s="67" customFormat="1" hidden="1" x14ac:dyDescent="0.3">
      <c r="A225" s="71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103"/>
      <c r="M225" s="103"/>
      <c r="N225" s="103"/>
      <c r="O225" s="103"/>
      <c r="P225" s="72"/>
      <c r="Q225" s="72"/>
      <c r="R225" s="72"/>
      <c r="S225" s="72"/>
      <c r="T225" s="73"/>
      <c r="U225" s="73"/>
      <c r="V225" s="73"/>
      <c r="W225" s="73"/>
      <c r="X225" s="73"/>
    </row>
    <row r="226" spans="1:24" s="67" customFormat="1" hidden="1" x14ac:dyDescent="0.3">
      <c r="A226" s="71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103"/>
      <c r="M226" s="103"/>
      <c r="N226" s="103"/>
      <c r="O226" s="103"/>
      <c r="P226" s="72"/>
      <c r="Q226" s="72"/>
      <c r="R226" s="72"/>
      <c r="S226" s="72"/>
      <c r="T226" s="73"/>
      <c r="U226" s="73"/>
      <c r="V226" s="73"/>
      <c r="W226" s="73"/>
      <c r="X226" s="73"/>
    </row>
    <row r="227" spans="1:24" s="67" customFormat="1" hidden="1" x14ac:dyDescent="0.3">
      <c r="A227" s="71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103"/>
      <c r="M227" s="103"/>
      <c r="N227" s="103"/>
      <c r="O227" s="103"/>
      <c r="P227" s="72"/>
      <c r="Q227" s="72"/>
      <c r="R227" s="72"/>
      <c r="S227" s="72"/>
      <c r="T227" s="73"/>
      <c r="U227" s="73"/>
      <c r="V227" s="73"/>
      <c r="W227" s="73"/>
      <c r="X227" s="73"/>
    </row>
    <row r="228" spans="1:24" s="67" customFormat="1" hidden="1" x14ac:dyDescent="0.3">
      <c r="A228" s="71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103"/>
      <c r="M228" s="103"/>
      <c r="N228" s="103"/>
      <c r="O228" s="103"/>
      <c r="P228" s="72"/>
      <c r="Q228" s="72"/>
      <c r="R228" s="72"/>
      <c r="S228" s="72"/>
      <c r="T228" s="73"/>
      <c r="U228" s="73"/>
      <c r="V228" s="73"/>
      <c r="W228" s="73"/>
      <c r="X228" s="73"/>
    </row>
    <row r="229" spans="1:24" s="67" customFormat="1" hidden="1" x14ac:dyDescent="0.3">
      <c r="A229" s="71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103"/>
      <c r="M229" s="103"/>
      <c r="N229" s="103"/>
      <c r="O229" s="103"/>
      <c r="P229" s="72"/>
      <c r="Q229" s="72"/>
      <c r="R229" s="72"/>
      <c r="S229" s="72"/>
      <c r="T229" s="73"/>
      <c r="U229" s="73"/>
      <c r="V229" s="73"/>
      <c r="W229" s="73"/>
      <c r="X229" s="73"/>
    </row>
    <row r="230" spans="1:24" s="67" customFormat="1" hidden="1" x14ac:dyDescent="0.3">
      <c r="A230" s="71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103"/>
      <c r="M230" s="103"/>
      <c r="N230" s="103"/>
      <c r="O230" s="103"/>
      <c r="P230" s="72"/>
      <c r="Q230" s="72"/>
      <c r="R230" s="72"/>
      <c r="S230" s="72"/>
      <c r="T230" s="73"/>
      <c r="U230" s="73"/>
      <c r="V230" s="73"/>
      <c r="W230" s="73"/>
      <c r="X230" s="73"/>
    </row>
    <row r="231" spans="1:24" s="67" customFormat="1" hidden="1" x14ac:dyDescent="0.3">
      <c r="A231" s="71"/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103"/>
      <c r="M231" s="103"/>
      <c r="N231" s="103"/>
      <c r="O231" s="103"/>
      <c r="P231" s="72"/>
      <c r="Q231" s="72"/>
      <c r="R231" s="72"/>
      <c r="S231" s="72"/>
      <c r="T231" s="73"/>
      <c r="U231" s="73"/>
      <c r="V231" s="73"/>
      <c r="W231" s="73"/>
      <c r="X231" s="73"/>
    </row>
    <row r="232" spans="1:24" s="67" customFormat="1" hidden="1" x14ac:dyDescent="0.3">
      <c r="A232" s="71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103"/>
      <c r="M232" s="103"/>
      <c r="N232" s="103"/>
      <c r="O232" s="103"/>
      <c r="P232" s="72"/>
      <c r="Q232" s="72"/>
      <c r="R232" s="72"/>
      <c r="S232" s="72"/>
      <c r="T232" s="73"/>
      <c r="U232" s="73"/>
      <c r="V232" s="73"/>
      <c r="W232" s="73"/>
      <c r="X232" s="73"/>
    </row>
    <row r="233" spans="1:24" s="67" customFormat="1" hidden="1" x14ac:dyDescent="0.3">
      <c r="A233" s="71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103"/>
      <c r="M233" s="103"/>
      <c r="N233" s="103"/>
      <c r="O233" s="103"/>
      <c r="P233" s="72"/>
      <c r="Q233" s="72"/>
      <c r="R233" s="72"/>
      <c r="S233" s="72"/>
      <c r="T233" s="73"/>
      <c r="U233" s="73"/>
      <c r="V233" s="73"/>
      <c r="W233" s="73"/>
      <c r="X233" s="73"/>
    </row>
    <row r="234" spans="1:24" s="67" customFormat="1" hidden="1" x14ac:dyDescent="0.3">
      <c r="A234" s="71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103"/>
      <c r="M234" s="103"/>
      <c r="N234" s="103"/>
      <c r="O234" s="103"/>
      <c r="P234" s="72"/>
      <c r="Q234" s="72"/>
      <c r="R234" s="72"/>
      <c r="S234" s="72"/>
      <c r="T234" s="73"/>
      <c r="U234" s="73"/>
      <c r="V234" s="73"/>
      <c r="W234" s="73"/>
      <c r="X234" s="73"/>
    </row>
    <row r="235" spans="1:24" s="67" customFormat="1" hidden="1" x14ac:dyDescent="0.3">
      <c r="A235" s="71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103"/>
      <c r="M235" s="103"/>
      <c r="N235" s="103"/>
      <c r="O235" s="103"/>
      <c r="P235" s="72"/>
      <c r="Q235" s="72"/>
      <c r="R235" s="72"/>
      <c r="S235" s="72"/>
      <c r="T235" s="73"/>
      <c r="U235" s="73"/>
      <c r="V235" s="73"/>
      <c r="W235" s="73"/>
      <c r="X235" s="73"/>
    </row>
    <row r="236" spans="1:24" s="67" customFormat="1" hidden="1" x14ac:dyDescent="0.3">
      <c r="A236" s="71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103"/>
      <c r="M236" s="103"/>
      <c r="N236" s="103"/>
      <c r="O236" s="103"/>
      <c r="P236" s="72"/>
      <c r="Q236" s="72"/>
      <c r="R236" s="72"/>
      <c r="S236" s="72"/>
      <c r="T236" s="73"/>
      <c r="U236" s="73"/>
      <c r="V236" s="73"/>
      <c r="W236" s="73"/>
      <c r="X236" s="73"/>
    </row>
    <row r="237" spans="1:24" s="67" customFormat="1" hidden="1" x14ac:dyDescent="0.3">
      <c r="A237" s="71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103"/>
      <c r="M237" s="103"/>
      <c r="N237" s="103"/>
      <c r="O237" s="103"/>
      <c r="P237" s="72"/>
      <c r="Q237" s="72"/>
      <c r="R237" s="72"/>
      <c r="S237" s="72"/>
      <c r="T237" s="73"/>
      <c r="U237" s="73"/>
      <c r="V237" s="73"/>
      <c r="W237" s="73"/>
      <c r="X237" s="73"/>
    </row>
    <row r="238" spans="1:24" s="67" customFormat="1" hidden="1" x14ac:dyDescent="0.3">
      <c r="A238" s="71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103"/>
      <c r="M238" s="103"/>
      <c r="N238" s="103"/>
      <c r="O238" s="103"/>
      <c r="P238" s="72"/>
      <c r="Q238" s="72"/>
      <c r="R238" s="72"/>
      <c r="S238" s="72"/>
      <c r="T238" s="73"/>
      <c r="U238" s="73"/>
      <c r="V238" s="73"/>
      <c r="W238" s="73"/>
      <c r="X238" s="73"/>
    </row>
    <row r="239" spans="1:24" s="67" customFormat="1" hidden="1" x14ac:dyDescent="0.3">
      <c r="A239" s="71"/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103"/>
      <c r="M239" s="103"/>
      <c r="N239" s="103"/>
      <c r="O239" s="103"/>
      <c r="P239" s="72"/>
      <c r="Q239" s="72"/>
      <c r="R239" s="72"/>
      <c r="S239" s="72"/>
      <c r="T239" s="73"/>
      <c r="U239" s="73"/>
      <c r="V239" s="73"/>
      <c r="W239" s="73"/>
      <c r="X239" s="73"/>
    </row>
    <row r="240" spans="1:24" s="67" customFormat="1" hidden="1" x14ac:dyDescent="0.3">
      <c r="A240" s="71"/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103"/>
      <c r="M240" s="103"/>
      <c r="N240" s="103"/>
      <c r="O240" s="103"/>
      <c r="P240" s="72"/>
      <c r="Q240" s="72"/>
      <c r="R240" s="72"/>
      <c r="S240" s="72"/>
      <c r="T240" s="73"/>
      <c r="U240" s="73"/>
      <c r="V240" s="73"/>
      <c r="W240" s="73"/>
      <c r="X240" s="73"/>
    </row>
    <row r="241" spans="1:24" s="67" customFormat="1" hidden="1" x14ac:dyDescent="0.3">
      <c r="A241" s="71"/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103"/>
      <c r="M241" s="103"/>
      <c r="N241" s="103"/>
      <c r="O241" s="103"/>
      <c r="P241" s="72"/>
      <c r="Q241" s="72"/>
      <c r="R241" s="72"/>
      <c r="S241" s="72"/>
      <c r="T241" s="73"/>
      <c r="U241" s="73"/>
      <c r="V241" s="73"/>
      <c r="W241" s="73"/>
      <c r="X241" s="73"/>
    </row>
    <row r="242" spans="1:24" s="67" customFormat="1" hidden="1" x14ac:dyDescent="0.3">
      <c r="A242" s="71"/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103"/>
      <c r="M242" s="103"/>
      <c r="N242" s="103"/>
      <c r="O242" s="103"/>
      <c r="P242" s="72"/>
      <c r="Q242" s="72"/>
      <c r="R242" s="72"/>
      <c r="S242" s="72"/>
      <c r="T242" s="73"/>
      <c r="U242" s="73"/>
      <c r="V242" s="73"/>
      <c r="W242" s="73"/>
      <c r="X242" s="73"/>
    </row>
    <row r="243" spans="1:24" s="67" customFormat="1" hidden="1" x14ac:dyDescent="0.3">
      <c r="A243" s="71"/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103"/>
      <c r="M243" s="103"/>
      <c r="N243" s="103"/>
      <c r="O243" s="103"/>
      <c r="P243" s="72"/>
      <c r="Q243" s="72"/>
      <c r="R243" s="72"/>
      <c r="S243" s="72"/>
      <c r="T243" s="73"/>
      <c r="U243" s="73"/>
      <c r="V243" s="73"/>
      <c r="W243" s="73"/>
      <c r="X243" s="73"/>
    </row>
    <row r="244" spans="1:24" s="67" customFormat="1" hidden="1" x14ac:dyDescent="0.3">
      <c r="A244" s="71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103"/>
      <c r="M244" s="103"/>
      <c r="N244" s="103"/>
      <c r="O244" s="103"/>
      <c r="P244" s="72"/>
      <c r="Q244" s="72"/>
      <c r="R244" s="72"/>
      <c r="S244" s="72"/>
      <c r="T244" s="73"/>
      <c r="U244" s="73"/>
      <c r="V244" s="73"/>
      <c r="W244" s="73"/>
      <c r="X244" s="73"/>
    </row>
    <row r="245" spans="1:24" hidden="1" x14ac:dyDescent="0.3">
      <c r="A245" s="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04"/>
      <c r="M245" s="104"/>
      <c r="N245" s="104"/>
      <c r="O245" s="104"/>
    </row>
    <row r="246" spans="1:24" hidden="1" x14ac:dyDescent="0.3">
      <c r="A246" s="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04"/>
      <c r="M246" s="104"/>
      <c r="N246" s="104"/>
      <c r="O246" s="104"/>
    </row>
    <row r="247" spans="1:24" hidden="1" x14ac:dyDescent="0.3">
      <c r="A247" s="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04"/>
      <c r="M247" s="104"/>
      <c r="N247" s="104"/>
      <c r="O247" s="104"/>
    </row>
    <row r="248" spans="1:24" hidden="1" x14ac:dyDescent="0.3">
      <c r="A248" s="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04"/>
      <c r="M248" s="104"/>
      <c r="N248" s="104"/>
      <c r="O248" s="104"/>
    </row>
    <row r="249" spans="1:24" hidden="1" x14ac:dyDescent="0.3">
      <c r="A249" s="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04"/>
      <c r="M249" s="104"/>
      <c r="N249" s="104"/>
      <c r="O249" s="104"/>
    </row>
    <row r="250" spans="1:24" hidden="1" x14ac:dyDescent="0.3">
      <c r="A250" s="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04"/>
      <c r="M250" s="104"/>
      <c r="N250" s="104"/>
      <c r="O250" s="104"/>
    </row>
    <row r="251" spans="1:24" hidden="1" x14ac:dyDescent="0.3">
      <c r="A251" s="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04"/>
      <c r="M251" s="104"/>
      <c r="N251" s="104"/>
      <c r="O251" s="104"/>
    </row>
    <row r="252" spans="1:24" hidden="1" x14ac:dyDescent="0.3">
      <c r="A252" s="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04"/>
      <c r="M252" s="104"/>
      <c r="N252" s="104"/>
      <c r="O252" s="104"/>
    </row>
    <row r="253" spans="1:24" hidden="1" x14ac:dyDescent="0.3">
      <c r="A253" s="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04"/>
      <c r="M253" s="104"/>
      <c r="N253" s="104"/>
      <c r="O253" s="104"/>
    </row>
    <row r="254" spans="1:24" hidden="1" x14ac:dyDescent="0.3">
      <c r="A254" s="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04"/>
      <c r="M254" s="104"/>
      <c r="N254" s="104"/>
      <c r="O254" s="104"/>
    </row>
    <row r="255" spans="1:24" hidden="1" x14ac:dyDescent="0.3">
      <c r="A255" s="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04"/>
      <c r="M255" s="104"/>
      <c r="N255" s="104"/>
      <c r="O255" s="104"/>
    </row>
    <row r="256" spans="1:24" hidden="1" x14ac:dyDescent="0.3">
      <c r="A256" s="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04"/>
      <c r="M256" s="104"/>
      <c r="N256" s="104"/>
      <c r="O256" s="104"/>
    </row>
    <row r="257" spans="1:15" hidden="1" x14ac:dyDescent="0.3">
      <c r="A257" s="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04"/>
      <c r="M257" s="104"/>
      <c r="N257" s="104"/>
      <c r="O257" s="104"/>
    </row>
    <row r="258" spans="1:15" hidden="1" x14ac:dyDescent="0.3">
      <c r="A258" s="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04"/>
      <c r="M258" s="104"/>
      <c r="N258" s="104"/>
      <c r="O258" s="104"/>
    </row>
    <row r="259" spans="1:15" hidden="1" x14ac:dyDescent="0.3">
      <c r="A259" s="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04"/>
      <c r="M259" s="104"/>
      <c r="N259" s="104"/>
      <c r="O259" s="104"/>
    </row>
    <row r="260" spans="1:15" hidden="1" x14ac:dyDescent="0.3">
      <c r="A260" s="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04"/>
      <c r="M260" s="104"/>
      <c r="N260" s="104"/>
      <c r="O260" s="104"/>
    </row>
    <row r="261" spans="1:15" hidden="1" x14ac:dyDescent="0.3">
      <c r="A261" s="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04"/>
      <c r="M261" s="104"/>
      <c r="N261" s="104"/>
      <c r="O261" s="104"/>
    </row>
    <row r="262" spans="1:15" hidden="1" x14ac:dyDescent="0.3">
      <c r="A262" s="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04"/>
      <c r="M262" s="104"/>
      <c r="N262" s="104"/>
      <c r="O262" s="104"/>
    </row>
    <row r="263" spans="1:15" hidden="1" x14ac:dyDescent="0.3">
      <c r="A263" s="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04"/>
      <c r="M263" s="104"/>
      <c r="N263" s="104"/>
      <c r="O263" s="104"/>
    </row>
    <row r="264" spans="1:15" hidden="1" x14ac:dyDescent="0.3">
      <c r="A264" s="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04"/>
      <c r="M264" s="104"/>
      <c r="N264" s="104"/>
      <c r="O264" s="104"/>
    </row>
    <row r="265" spans="1:15" hidden="1" x14ac:dyDescent="0.3">
      <c r="A265" s="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04"/>
      <c r="M265" s="104"/>
      <c r="N265" s="104"/>
      <c r="O265" s="104"/>
    </row>
    <row r="266" spans="1:15" hidden="1" x14ac:dyDescent="0.3">
      <c r="A266" s="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04"/>
      <c r="M266" s="104"/>
      <c r="N266" s="104"/>
      <c r="O266" s="104"/>
    </row>
    <row r="267" spans="1:15" hidden="1" x14ac:dyDescent="0.3">
      <c r="A267" s="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04"/>
      <c r="M267" s="104"/>
      <c r="N267" s="104"/>
      <c r="O267" s="104"/>
    </row>
    <row r="268" spans="1:15" hidden="1" x14ac:dyDescent="0.3">
      <c r="A268" s="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04"/>
      <c r="M268" s="104"/>
      <c r="N268" s="104"/>
      <c r="O268" s="104"/>
    </row>
    <row r="269" spans="1:15" hidden="1" x14ac:dyDescent="0.3">
      <c r="A269" s="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04"/>
      <c r="M269" s="104"/>
      <c r="N269" s="104"/>
      <c r="O269" s="104"/>
    </row>
    <row r="270" spans="1:15" hidden="1" x14ac:dyDescent="0.3">
      <c r="A270" s="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04"/>
      <c r="M270" s="104"/>
      <c r="N270" s="104"/>
      <c r="O270" s="104"/>
    </row>
    <row r="271" spans="1:15" hidden="1" x14ac:dyDescent="0.3">
      <c r="A271" s="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04"/>
      <c r="M271" s="104"/>
      <c r="N271" s="104"/>
      <c r="O271" s="104"/>
    </row>
    <row r="272" spans="1:15" hidden="1" x14ac:dyDescent="0.3">
      <c r="A272" s="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04"/>
      <c r="M272" s="104"/>
      <c r="N272" s="104"/>
      <c r="O272" s="104"/>
    </row>
    <row r="273" spans="1:15" hidden="1" x14ac:dyDescent="0.3">
      <c r="A273" s="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04"/>
      <c r="M273" s="104"/>
      <c r="N273" s="104"/>
      <c r="O273" s="104"/>
    </row>
    <row r="274" spans="1:15" hidden="1" x14ac:dyDescent="0.3">
      <c r="A274" s="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04"/>
      <c r="M274" s="104"/>
      <c r="N274" s="104"/>
      <c r="O274" s="104"/>
    </row>
    <row r="275" spans="1:15" hidden="1" x14ac:dyDescent="0.3">
      <c r="A275" s="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04"/>
      <c r="M275" s="104"/>
      <c r="N275" s="104"/>
      <c r="O275" s="104"/>
    </row>
    <row r="276" spans="1:15" hidden="1" x14ac:dyDescent="0.3">
      <c r="A276" s="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04"/>
      <c r="M276" s="104"/>
      <c r="N276" s="104"/>
      <c r="O276" s="104"/>
    </row>
    <row r="277" spans="1:15" hidden="1" x14ac:dyDescent="0.3">
      <c r="A277" s="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04"/>
      <c r="M277" s="104"/>
      <c r="N277" s="104"/>
      <c r="O277" s="104"/>
    </row>
    <row r="278" spans="1:15" hidden="1" x14ac:dyDescent="0.3">
      <c r="A278" s="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04"/>
      <c r="M278" s="104"/>
      <c r="N278" s="104"/>
      <c r="O278" s="104"/>
    </row>
    <row r="279" spans="1:15" hidden="1" x14ac:dyDescent="0.3">
      <c r="A279" s="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04"/>
      <c r="M279" s="104"/>
      <c r="N279" s="104"/>
      <c r="O279" s="104"/>
    </row>
    <row r="280" spans="1:15" hidden="1" x14ac:dyDescent="0.3">
      <c r="A280" s="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04"/>
      <c r="M280" s="104"/>
      <c r="N280" s="104"/>
      <c r="O280" s="104"/>
    </row>
    <row r="281" spans="1:15" hidden="1" x14ac:dyDescent="0.3">
      <c r="A281" s="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04"/>
      <c r="M281" s="104"/>
      <c r="N281" s="104"/>
      <c r="O281" s="104"/>
    </row>
    <row r="282" spans="1:15" hidden="1" x14ac:dyDescent="0.3">
      <c r="A282" s="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04"/>
      <c r="M282" s="104"/>
      <c r="N282" s="104"/>
      <c r="O282" s="104"/>
    </row>
    <row r="283" spans="1:15" hidden="1" x14ac:dyDescent="0.3">
      <c r="A283" s="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04"/>
      <c r="M283" s="104"/>
      <c r="N283" s="104"/>
      <c r="O283" s="104"/>
    </row>
    <row r="284" spans="1:15" hidden="1" x14ac:dyDescent="0.3">
      <c r="A284" s="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04"/>
      <c r="M284" s="104"/>
      <c r="N284" s="104"/>
      <c r="O284" s="104"/>
    </row>
    <row r="285" spans="1:15" hidden="1" x14ac:dyDescent="0.3">
      <c r="A285" s="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04"/>
      <c r="M285" s="104"/>
      <c r="N285" s="104"/>
      <c r="O285" s="104"/>
    </row>
    <row r="286" spans="1:15" hidden="1" x14ac:dyDescent="0.3">
      <c r="A286" s="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04"/>
      <c r="M286" s="104"/>
      <c r="N286" s="104"/>
      <c r="O286" s="104"/>
    </row>
    <row r="287" spans="1:15" hidden="1" x14ac:dyDescent="0.3">
      <c r="A287" s="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04"/>
      <c r="M287" s="104"/>
      <c r="N287" s="104"/>
      <c r="O287" s="104"/>
    </row>
    <row r="288" spans="1:15" hidden="1" x14ac:dyDescent="0.3">
      <c r="A288" s="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04"/>
      <c r="M288" s="104"/>
      <c r="N288" s="104"/>
      <c r="O288" s="104"/>
    </row>
    <row r="289" spans="1:15" hidden="1" x14ac:dyDescent="0.3">
      <c r="A289" s="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04"/>
      <c r="M289" s="104"/>
      <c r="N289" s="104"/>
      <c r="O289" s="104"/>
    </row>
    <row r="290" spans="1:15" hidden="1" x14ac:dyDescent="0.3">
      <c r="A290" s="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04"/>
      <c r="M290" s="104"/>
      <c r="N290" s="104"/>
      <c r="O290" s="104"/>
    </row>
    <row r="291" spans="1:15" hidden="1" x14ac:dyDescent="0.3">
      <c r="A291" s="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04"/>
      <c r="M291" s="104"/>
      <c r="N291" s="104"/>
      <c r="O291" s="104"/>
    </row>
    <row r="292" spans="1:15" hidden="1" x14ac:dyDescent="0.3">
      <c r="A292" s="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04"/>
      <c r="M292" s="104"/>
      <c r="N292" s="104"/>
      <c r="O292" s="104"/>
    </row>
    <row r="293" spans="1:15" hidden="1" x14ac:dyDescent="0.3">
      <c r="A293" s="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04"/>
      <c r="M293" s="104"/>
      <c r="N293" s="104"/>
      <c r="O293" s="104"/>
    </row>
    <row r="294" spans="1:15" hidden="1" x14ac:dyDescent="0.3">
      <c r="A294" s="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04"/>
      <c r="M294" s="104"/>
      <c r="N294" s="104"/>
      <c r="O294" s="104"/>
    </row>
    <row r="295" spans="1:15" hidden="1" x14ac:dyDescent="0.3">
      <c r="A295" s="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04"/>
      <c r="M295" s="104"/>
      <c r="N295" s="104"/>
      <c r="O295" s="104"/>
    </row>
    <row r="296" spans="1:15" hidden="1" x14ac:dyDescent="0.3">
      <c r="A296" s="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04"/>
      <c r="M296" s="104"/>
      <c r="N296" s="104"/>
      <c r="O296" s="104"/>
    </row>
    <row r="297" spans="1:15" hidden="1" x14ac:dyDescent="0.3">
      <c r="A297" s="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04"/>
      <c r="M297" s="104"/>
      <c r="N297" s="104"/>
      <c r="O297" s="104"/>
    </row>
    <row r="298" spans="1:15" hidden="1" x14ac:dyDescent="0.3">
      <c r="A298" s="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04"/>
      <c r="M298" s="104"/>
      <c r="N298" s="104"/>
      <c r="O298" s="104"/>
    </row>
    <row r="299" spans="1:15" hidden="1" x14ac:dyDescent="0.3">
      <c r="A299" s="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04"/>
      <c r="M299" s="104"/>
      <c r="N299" s="104"/>
      <c r="O299" s="104"/>
    </row>
    <row r="300" spans="1:15" hidden="1" x14ac:dyDescent="0.3">
      <c r="A300" s="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04"/>
      <c r="M300" s="104"/>
      <c r="N300" s="104"/>
      <c r="O300" s="104"/>
    </row>
    <row r="301" spans="1:15" hidden="1" x14ac:dyDescent="0.3">
      <c r="A301" s="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04"/>
      <c r="M301" s="104"/>
      <c r="N301" s="104"/>
      <c r="O301" s="104"/>
    </row>
    <row r="302" spans="1:15" hidden="1" x14ac:dyDescent="0.3">
      <c r="A302" s="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04"/>
      <c r="M302" s="104"/>
      <c r="N302" s="104"/>
      <c r="O302" s="104"/>
    </row>
    <row r="303" spans="1:15" hidden="1" x14ac:dyDescent="0.3">
      <c r="A303" s="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04"/>
      <c r="M303" s="104"/>
      <c r="N303" s="104"/>
      <c r="O303" s="104"/>
    </row>
    <row r="304" spans="1:15" hidden="1" x14ac:dyDescent="0.3">
      <c r="A304" s="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04"/>
      <c r="M304" s="104"/>
      <c r="N304" s="104"/>
      <c r="O304" s="104"/>
    </row>
    <row r="305" spans="1:28" hidden="1" x14ac:dyDescent="0.3">
      <c r="A305" s="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04"/>
      <c r="M305" s="104"/>
      <c r="N305" s="104"/>
      <c r="O305" s="104"/>
    </row>
    <row r="306" spans="1:28" hidden="1" x14ac:dyDescent="0.3">
      <c r="A306" s="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04"/>
      <c r="M306" s="104"/>
      <c r="N306" s="104"/>
      <c r="O306" s="104"/>
      <c r="AB306" s="2" t="s">
        <v>307</v>
      </c>
    </row>
  </sheetData>
  <mergeCells count="47">
    <mergeCell ref="Y2:Y3"/>
    <mergeCell ref="X2:X3"/>
    <mergeCell ref="B151:B152"/>
    <mergeCell ref="A151:A152"/>
    <mergeCell ref="B50:C50"/>
    <mergeCell ref="B7:C7"/>
    <mergeCell ref="B66:C66"/>
    <mergeCell ref="B97:C97"/>
    <mergeCell ref="A130:X130"/>
    <mergeCell ref="A153:X153"/>
    <mergeCell ref="A145:A149"/>
    <mergeCell ref="A139:A143"/>
    <mergeCell ref="A52:A53"/>
    <mergeCell ref="B16:B17"/>
    <mergeCell ref="A16:A17"/>
    <mergeCell ref="A161:A162"/>
    <mergeCell ref="B131:C131"/>
    <mergeCell ref="A5:C5"/>
    <mergeCell ref="B39:C39"/>
    <mergeCell ref="A6:X6"/>
    <mergeCell ref="A49:X49"/>
    <mergeCell ref="B44:C44"/>
    <mergeCell ref="A37:C37"/>
    <mergeCell ref="B27:C27"/>
    <mergeCell ref="B113:B114"/>
    <mergeCell ref="A113:A114"/>
    <mergeCell ref="B52:B53"/>
    <mergeCell ref="B32:B33"/>
    <mergeCell ref="A32:A33"/>
    <mergeCell ref="A1:W1"/>
    <mergeCell ref="A2:A3"/>
    <mergeCell ref="C2:C3"/>
    <mergeCell ref="D2:G2"/>
    <mergeCell ref="P2:S2"/>
    <mergeCell ref="T2:W2"/>
    <mergeCell ref="L2:O2"/>
    <mergeCell ref="H2:K2"/>
    <mergeCell ref="A169:A170"/>
    <mergeCell ref="B169:B170"/>
    <mergeCell ref="A38:Y38"/>
    <mergeCell ref="A43:Y43"/>
    <mergeCell ref="A65:Y65"/>
    <mergeCell ref="A96:Y96"/>
    <mergeCell ref="A164:X164"/>
    <mergeCell ref="B154:C154"/>
    <mergeCell ref="A163:C163"/>
    <mergeCell ref="B161:B162"/>
  </mergeCells>
  <pageMargins left="0.19685039370078741" right="0.19685039370078741" top="0.39370078740157483" bottom="0.19685039370078741" header="0.31496062992125984" footer="0.31496062992125984"/>
  <pageSetup paperSize="8" scale="38" fitToHeight="6" orientation="landscape" horizontalDpi="4294967295" verticalDpi="4294967295" r:id="rId1"/>
  <headerFooter>
    <oddFooter>&amp;C&amp;P</oddFooter>
  </headerFooter>
  <rowBreaks count="2" manualBreakCount="2">
    <brk id="107" max="16383" man="1"/>
    <brk id="1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56" t="s">
        <v>159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</row>
    <row r="2" spans="1:14" ht="32.25" customHeight="1" x14ac:dyDescent="0.25">
      <c r="A2" s="158" t="s">
        <v>0</v>
      </c>
      <c r="B2" s="7" t="s">
        <v>1</v>
      </c>
      <c r="C2" s="159" t="s">
        <v>53</v>
      </c>
      <c r="D2" s="160" t="s">
        <v>148</v>
      </c>
      <c r="E2" s="160"/>
      <c r="F2" s="160"/>
      <c r="G2" s="161" t="s">
        <v>164</v>
      </c>
      <c r="H2" s="161"/>
      <c r="I2" s="161"/>
      <c r="J2" s="162" t="s">
        <v>162</v>
      </c>
      <c r="K2" s="163"/>
      <c r="L2" s="164"/>
      <c r="M2" s="165" t="s">
        <v>157</v>
      </c>
      <c r="N2" s="165" t="s">
        <v>158</v>
      </c>
    </row>
    <row r="3" spans="1:14" ht="25.5" x14ac:dyDescent="0.25">
      <c r="A3" s="158"/>
      <c r="B3" s="8" t="s">
        <v>2</v>
      </c>
      <c r="C3" s="159"/>
      <c r="D3" s="9" t="s">
        <v>91</v>
      </c>
      <c r="E3" s="9" t="s">
        <v>92</v>
      </c>
      <c r="F3" s="9" t="s">
        <v>93</v>
      </c>
      <c r="G3" s="9" t="s">
        <v>91</v>
      </c>
      <c r="H3" s="9" t="s">
        <v>92</v>
      </c>
      <c r="I3" s="9" t="s">
        <v>93</v>
      </c>
      <c r="J3" s="9" t="s">
        <v>91</v>
      </c>
      <c r="K3" s="9" t="s">
        <v>92</v>
      </c>
      <c r="L3" s="9" t="s">
        <v>93</v>
      </c>
      <c r="M3" s="166"/>
      <c r="N3" s="166"/>
    </row>
    <row r="4" spans="1:14" x14ac:dyDescent="0.25">
      <c r="A4" s="10" t="s">
        <v>9</v>
      </c>
      <c r="B4" s="11">
        <v>2</v>
      </c>
      <c r="C4" s="12">
        <v>3</v>
      </c>
      <c r="D4" s="12">
        <v>4</v>
      </c>
      <c r="E4" s="11">
        <v>5</v>
      </c>
      <c r="F4" s="12">
        <v>6</v>
      </c>
      <c r="G4" s="12">
        <v>7</v>
      </c>
      <c r="H4" s="12">
        <v>8</v>
      </c>
      <c r="I4" s="12">
        <v>9</v>
      </c>
      <c r="J4" s="12">
        <v>10</v>
      </c>
      <c r="K4" s="12">
        <v>11</v>
      </c>
      <c r="L4" s="12">
        <v>12</v>
      </c>
      <c r="M4" s="12">
        <v>13</v>
      </c>
      <c r="N4" s="12">
        <v>14</v>
      </c>
    </row>
    <row r="5" spans="1:14" ht="70.5" customHeight="1" x14ac:dyDescent="0.25">
      <c r="A5" s="13">
        <v>1</v>
      </c>
      <c r="B5" s="155" t="s">
        <v>160</v>
      </c>
      <c r="C5" s="155"/>
      <c r="D5" s="14">
        <f>SUM(D6:D7)</f>
        <v>9048313</v>
      </c>
      <c r="E5" s="14">
        <f>SUM(E6:E7)</f>
        <v>0</v>
      </c>
      <c r="F5" s="14">
        <f t="shared" ref="F5" si="0">SUM(F6:F7)</f>
        <v>9048313</v>
      </c>
      <c r="G5" s="14">
        <f>SUM(G6:G7)</f>
        <v>3127240</v>
      </c>
      <c r="H5" s="14">
        <f>SUM(H6:H7)</f>
        <v>0</v>
      </c>
      <c r="I5" s="14">
        <f>SUM(I6:I7)</f>
        <v>3127240</v>
      </c>
      <c r="J5" s="14">
        <f>G5/D5*100</f>
        <v>34.561580705707243</v>
      </c>
      <c r="K5" s="14">
        <v>0</v>
      </c>
      <c r="L5" s="14">
        <f>I5/F5*100</f>
        <v>34.561580705707243</v>
      </c>
      <c r="M5" s="18">
        <f>SUM(M6:M7)</f>
        <v>9048313</v>
      </c>
      <c r="N5" s="14">
        <f>M5/D5*100</f>
        <v>100</v>
      </c>
    </row>
    <row r="6" spans="1:14" ht="58.5" customHeight="1" x14ac:dyDescent="0.25">
      <c r="A6" s="15" t="s">
        <v>16</v>
      </c>
      <c r="B6" s="16" t="s">
        <v>72</v>
      </c>
      <c r="C6" s="16" t="s">
        <v>163</v>
      </c>
      <c r="D6" s="16">
        <f t="shared" ref="D6:D7" si="1">E6+F6</f>
        <v>24540</v>
      </c>
      <c r="E6" s="16">
        <v>0</v>
      </c>
      <c r="F6" s="16">
        <v>24540</v>
      </c>
      <c r="G6" s="16">
        <f>H6+I6</f>
        <v>0</v>
      </c>
      <c r="H6" s="16">
        <v>0</v>
      </c>
      <c r="I6" s="16">
        <v>0</v>
      </c>
      <c r="J6" s="17">
        <f>G6/D6*100</f>
        <v>0</v>
      </c>
      <c r="K6" s="17">
        <v>0</v>
      </c>
      <c r="L6" s="17">
        <f>I6/F6*100</f>
        <v>0</v>
      </c>
      <c r="M6" s="19">
        <f>F6</f>
        <v>24540</v>
      </c>
      <c r="N6" s="17">
        <f>M6/D6*100</f>
        <v>100</v>
      </c>
    </row>
    <row r="7" spans="1:14" ht="34.5" customHeight="1" x14ac:dyDescent="0.25">
      <c r="A7" s="15" t="s">
        <v>17</v>
      </c>
      <c r="B7" s="16" t="s">
        <v>161</v>
      </c>
      <c r="C7" s="16" t="s">
        <v>163</v>
      </c>
      <c r="D7" s="16">
        <f t="shared" si="1"/>
        <v>9023773</v>
      </c>
      <c r="E7" s="16">
        <v>0</v>
      </c>
      <c r="F7" s="16">
        <v>9023773</v>
      </c>
      <c r="G7" s="16">
        <f t="shared" ref="G7" si="2">H7+I7</f>
        <v>3127240</v>
      </c>
      <c r="H7" s="16">
        <v>0</v>
      </c>
      <c r="I7" s="16">
        <v>3127240</v>
      </c>
      <c r="J7" s="17">
        <f>G7/D7*100</f>
        <v>34.655570347348053</v>
      </c>
      <c r="K7" s="17">
        <v>0</v>
      </c>
      <c r="L7" s="17">
        <f>I7/F7*100</f>
        <v>34.655570347348053</v>
      </c>
      <c r="M7" s="19">
        <f>F7</f>
        <v>9023773</v>
      </c>
      <c r="N7" s="17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"/>
  <sheetViews>
    <sheetView zoomScale="73" zoomScaleNormal="73" zoomScaleSheetLayoutView="79" workbookViewId="0">
      <selection activeCell="V10" sqref="V10"/>
    </sheetView>
  </sheetViews>
  <sheetFormatPr defaultRowHeight="15" x14ac:dyDescent="0.25"/>
  <cols>
    <col min="1" max="1" width="9.140625" style="31"/>
    <col min="2" max="2" width="37.85546875" style="31" customWidth="1"/>
    <col min="3" max="3" width="9.140625" style="31"/>
    <col min="4" max="4" width="10.5703125" style="31" customWidth="1"/>
    <col min="5" max="5" width="11.7109375" style="31" bestFit="1" customWidth="1"/>
    <col min="6" max="6" width="11.85546875" style="31" customWidth="1"/>
    <col min="7" max="11" width="11.5703125" style="31" customWidth="1"/>
    <col min="12" max="12" width="10.5703125" style="31" customWidth="1"/>
    <col min="13" max="13" width="11.28515625" style="31" customWidth="1"/>
    <col min="14" max="14" width="12.28515625" style="31" customWidth="1"/>
    <col min="15" max="15" width="9.140625" style="31"/>
    <col min="16" max="16" width="9.85546875" style="31" bestFit="1" customWidth="1"/>
    <col min="17" max="17" width="16.5703125" style="31" bestFit="1" customWidth="1"/>
    <col min="18" max="18" width="12.42578125" style="31" customWidth="1"/>
    <col min="19" max="19" width="11.85546875" style="31" bestFit="1" customWidth="1"/>
    <col min="20" max="16384" width="9.140625" style="31"/>
  </cols>
  <sheetData>
    <row r="1" spans="1:27" x14ac:dyDescent="0.25">
      <c r="A1" s="158" t="s">
        <v>0</v>
      </c>
      <c r="B1" s="89" t="s">
        <v>1</v>
      </c>
      <c r="C1" s="159" t="s">
        <v>53</v>
      </c>
      <c r="D1" s="160" t="s">
        <v>304</v>
      </c>
      <c r="E1" s="160"/>
      <c r="F1" s="160"/>
      <c r="G1" s="160"/>
      <c r="H1" s="160" t="s">
        <v>340</v>
      </c>
      <c r="I1" s="160"/>
      <c r="J1" s="160"/>
      <c r="K1" s="160"/>
      <c r="L1" s="176" t="s">
        <v>334</v>
      </c>
      <c r="M1" s="177"/>
      <c r="N1" s="177"/>
      <c r="O1" s="178"/>
      <c r="P1" s="161" t="s">
        <v>335</v>
      </c>
      <c r="Q1" s="161"/>
      <c r="R1" s="161"/>
      <c r="S1" s="161"/>
      <c r="T1" s="161" t="s">
        <v>252</v>
      </c>
      <c r="U1" s="179"/>
      <c r="V1" s="179"/>
      <c r="W1" s="179"/>
      <c r="X1" s="170" t="s">
        <v>253</v>
      </c>
      <c r="Y1" s="171"/>
      <c r="Z1" s="171"/>
      <c r="AA1" s="172"/>
    </row>
    <row r="2" spans="1:27" ht="38.25" x14ac:dyDescent="0.25">
      <c r="A2" s="158"/>
      <c r="B2" s="89" t="s">
        <v>2</v>
      </c>
      <c r="C2" s="159"/>
      <c r="D2" s="90" t="s">
        <v>91</v>
      </c>
      <c r="E2" s="90" t="s">
        <v>92</v>
      </c>
      <c r="F2" s="90" t="s">
        <v>167</v>
      </c>
      <c r="G2" s="90" t="s">
        <v>93</v>
      </c>
      <c r="H2" s="90" t="s">
        <v>91</v>
      </c>
      <c r="I2" s="90" t="s">
        <v>92</v>
      </c>
      <c r="J2" s="90" t="s">
        <v>167</v>
      </c>
      <c r="K2" s="90" t="s">
        <v>93</v>
      </c>
      <c r="L2" s="90" t="s">
        <v>91</v>
      </c>
      <c r="M2" s="90" t="s">
        <v>92</v>
      </c>
      <c r="N2" s="90" t="s">
        <v>167</v>
      </c>
      <c r="O2" s="90" t="s">
        <v>93</v>
      </c>
      <c r="P2" s="90" t="s">
        <v>91</v>
      </c>
      <c r="Q2" s="90" t="s">
        <v>92</v>
      </c>
      <c r="R2" s="90" t="s">
        <v>167</v>
      </c>
      <c r="S2" s="90" t="s">
        <v>93</v>
      </c>
      <c r="T2" s="90" t="s">
        <v>91</v>
      </c>
      <c r="U2" s="20" t="s">
        <v>92</v>
      </c>
      <c r="V2" s="90" t="s">
        <v>167</v>
      </c>
      <c r="W2" s="90" t="s">
        <v>93</v>
      </c>
      <c r="X2" s="90" t="s">
        <v>91</v>
      </c>
      <c r="Y2" s="20" t="s">
        <v>92</v>
      </c>
      <c r="Z2" s="90" t="s">
        <v>167</v>
      </c>
      <c r="AA2" s="90" t="s">
        <v>93</v>
      </c>
    </row>
    <row r="3" spans="1:27" x14ac:dyDescent="0.25">
      <c r="A3" s="88" t="s">
        <v>9</v>
      </c>
      <c r="B3" s="88" t="s">
        <v>43</v>
      </c>
      <c r="C3" s="88" t="s">
        <v>96</v>
      </c>
      <c r="D3" s="88" t="s">
        <v>100</v>
      </c>
      <c r="E3" s="88" t="s">
        <v>48</v>
      </c>
      <c r="F3" s="88" t="s">
        <v>109</v>
      </c>
      <c r="G3" s="88" t="s">
        <v>131</v>
      </c>
      <c r="H3" s="88" t="s">
        <v>49</v>
      </c>
      <c r="I3" s="88" t="s">
        <v>119</v>
      </c>
      <c r="J3" s="88" t="s">
        <v>123</v>
      </c>
      <c r="K3" s="88" t="s">
        <v>124</v>
      </c>
      <c r="L3" s="88" t="s">
        <v>125</v>
      </c>
      <c r="M3" s="88" t="s">
        <v>126</v>
      </c>
      <c r="N3" s="88" t="s">
        <v>127</v>
      </c>
      <c r="O3" s="88" t="s">
        <v>128</v>
      </c>
      <c r="P3" s="88" t="s">
        <v>245</v>
      </c>
      <c r="Q3" s="88" t="s">
        <v>246</v>
      </c>
      <c r="R3" s="88" t="s">
        <v>247</v>
      </c>
      <c r="S3" s="88" t="s">
        <v>248</v>
      </c>
      <c r="T3" s="88" t="s">
        <v>249</v>
      </c>
      <c r="U3" s="88" t="s">
        <v>250</v>
      </c>
      <c r="V3" s="88" t="s">
        <v>251</v>
      </c>
      <c r="W3" s="88" t="s">
        <v>258</v>
      </c>
      <c r="X3" s="88" t="s">
        <v>336</v>
      </c>
      <c r="Y3" s="88" t="s">
        <v>337</v>
      </c>
      <c r="Z3" s="88" t="s">
        <v>338</v>
      </c>
      <c r="AA3" s="88" t="s">
        <v>339</v>
      </c>
    </row>
    <row r="4" spans="1:27" x14ac:dyDescent="0.25">
      <c r="A4" s="173" t="s">
        <v>94</v>
      </c>
      <c r="B4" s="173"/>
      <c r="C4" s="173"/>
      <c r="D4" s="21">
        <f>D8+D10+D17</f>
        <v>152208</v>
      </c>
      <c r="E4" s="21">
        <f t="shared" ref="E4:S4" si="0">E8+E10+E17</f>
        <v>137799.79999999999</v>
      </c>
      <c r="F4" s="21">
        <f t="shared" si="0"/>
        <v>0</v>
      </c>
      <c r="G4" s="21">
        <f t="shared" si="0"/>
        <v>14408.2</v>
      </c>
      <c r="H4" s="21">
        <f t="shared" si="0"/>
        <v>0</v>
      </c>
      <c r="I4" s="21">
        <f t="shared" si="0"/>
        <v>0</v>
      </c>
      <c r="J4" s="21">
        <f t="shared" si="0"/>
        <v>0</v>
      </c>
      <c r="K4" s="21">
        <f t="shared" si="0"/>
        <v>0</v>
      </c>
      <c r="L4" s="21">
        <f t="shared" si="0"/>
        <v>0</v>
      </c>
      <c r="M4" s="21">
        <f t="shared" si="0"/>
        <v>0</v>
      </c>
      <c r="N4" s="21">
        <f t="shared" si="0"/>
        <v>0</v>
      </c>
      <c r="O4" s="21">
        <f t="shared" si="0"/>
        <v>0</v>
      </c>
      <c r="P4" s="21">
        <f t="shared" si="0"/>
        <v>0</v>
      </c>
      <c r="Q4" s="21">
        <f t="shared" si="0"/>
        <v>0</v>
      </c>
      <c r="R4" s="21">
        <f t="shared" si="0"/>
        <v>0</v>
      </c>
      <c r="S4" s="21">
        <f t="shared" si="0"/>
        <v>0</v>
      </c>
      <c r="T4" s="21">
        <f t="shared" ref="T4:T21" si="1">P4/D4*100</f>
        <v>0</v>
      </c>
      <c r="U4" s="21">
        <f>Q4/E4*100</f>
        <v>0</v>
      </c>
      <c r="V4" s="21"/>
      <c r="W4" s="21">
        <f t="shared" ref="W4:W7" si="2">S4/G4*100</f>
        <v>0</v>
      </c>
      <c r="X4" s="26"/>
      <c r="Y4" s="26"/>
      <c r="Z4" s="26"/>
      <c r="AA4" s="26"/>
    </row>
    <row r="5" spans="1:27" ht="38.25" hidden="1" customHeight="1" x14ac:dyDescent="0.25">
      <c r="A5" s="22">
        <v>1</v>
      </c>
      <c r="B5" s="155" t="s">
        <v>27</v>
      </c>
      <c r="C5" s="155"/>
      <c r="D5" s="21">
        <f>E5+G5</f>
        <v>0</v>
      </c>
      <c r="E5" s="21">
        <f>E6+E7</f>
        <v>0</v>
      </c>
      <c r="F5" s="21">
        <f t="shared" ref="F5:G5" si="3">F6+F7</f>
        <v>0</v>
      </c>
      <c r="G5" s="21">
        <f t="shared" si="3"/>
        <v>0</v>
      </c>
      <c r="H5" s="21"/>
      <c r="I5" s="21"/>
      <c r="J5" s="21"/>
      <c r="K5" s="21"/>
      <c r="L5" s="21">
        <f>M5+O5</f>
        <v>0</v>
      </c>
      <c r="M5" s="21">
        <f>M6+M7</f>
        <v>0</v>
      </c>
      <c r="N5" s="21">
        <f t="shared" ref="N5:O5" si="4">N6+N7</f>
        <v>0</v>
      </c>
      <c r="O5" s="21">
        <f t="shared" si="4"/>
        <v>0</v>
      </c>
      <c r="P5" s="21">
        <f t="shared" ref="P5:P21" si="5">Q5+R5+S5</f>
        <v>0</v>
      </c>
      <c r="Q5" s="21">
        <f>Q6+Q7</f>
        <v>0</v>
      </c>
      <c r="R5" s="21">
        <f t="shared" ref="R5:S5" si="6">R6+R7</f>
        <v>0</v>
      </c>
      <c r="S5" s="21">
        <f t="shared" si="6"/>
        <v>0</v>
      </c>
      <c r="T5" s="21" t="e">
        <f t="shared" si="1"/>
        <v>#DIV/0!</v>
      </c>
      <c r="U5" s="21" t="e">
        <f t="shared" ref="U5:U21" si="7">Q5/E5*100</f>
        <v>#DIV/0!</v>
      </c>
      <c r="V5" s="21" t="e">
        <f t="shared" ref="V5:V16" si="8">R5/F5*100</f>
        <v>#DIV/0!</v>
      </c>
      <c r="W5" s="21" t="e">
        <f>S5/G5*100</f>
        <v>#DIV/0!</v>
      </c>
      <c r="X5" s="26"/>
      <c r="Y5" s="26"/>
      <c r="Z5" s="26"/>
      <c r="AA5" s="26"/>
    </row>
    <row r="6" spans="1:27" ht="38.25" hidden="1" x14ac:dyDescent="0.25">
      <c r="A6" s="23" t="s">
        <v>16</v>
      </c>
      <c r="B6" s="24" t="s">
        <v>254</v>
      </c>
      <c r="C6" s="7" t="s">
        <v>3</v>
      </c>
      <c r="D6" s="25">
        <f t="shared" ref="D6:D7" si="9">E6+G6</f>
        <v>0</v>
      </c>
      <c r="E6" s="25">
        <v>0</v>
      </c>
      <c r="F6" s="25">
        <v>0</v>
      </c>
      <c r="G6" s="25">
        <v>0</v>
      </c>
      <c r="H6" s="25"/>
      <c r="I6" s="25"/>
      <c r="J6" s="25"/>
      <c r="K6" s="25"/>
      <c r="L6" s="25">
        <f t="shared" ref="L6:L7" si="10">M6+O6</f>
        <v>0</v>
      </c>
      <c r="M6" s="25">
        <v>0</v>
      </c>
      <c r="N6" s="25">
        <v>0</v>
      </c>
      <c r="O6" s="25">
        <f>S6</f>
        <v>0</v>
      </c>
      <c r="P6" s="21">
        <f t="shared" si="5"/>
        <v>0</v>
      </c>
      <c r="Q6" s="16">
        <v>0</v>
      </c>
      <c r="R6" s="16">
        <v>0</v>
      </c>
      <c r="S6" s="25">
        <v>0</v>
      </c>
      <c r="T6" s="21" t="e">
        <f t="shared" si="1"/>
        <v>#DIV/0!</v>
      </c>
      <c r="U6" s="21" t="e">
        <f t="shared" si="7"/>
        <v>#DIV/0!</v>
      </c>
      <c r="V6" s="21" t="e">
        <f t="shared" si="8"/>
        <v>#DIV/0!</v>
      </c>
      <c r="W6" s="25" t="e">
        <f t="shared" si="2"/>
        <v>#DIV/0!</v>
      </c>
      <c r="X6" s="26"/>
      <c r="Y6" s="26"/>
      <c r="Z6" s="26"/>
      <c r="AA6" s="26"/>
    </row>
    <row r="7" spans="1:27" ht="29.25" hidden="1" customHeight="1" x14ac:dyDescent="0.25">
      <c r="A7" s="23" t="s">
        <v>17</v>
      </c>
      <c r="B7" s="24" t="s">
        <v>237</v>
      </c>
      <c r="C7" s="7" t="s">
        <v>3</v>
      </c>
      <c r="D7" s="25">
        <f t="shared" si="9"/>
        <v>0</v>
      </c>
      <c r="E7" s="25">
        <v>0</v>
      </c>
      <c r="F7" s="25">
        <v>0</v>
      </c>
      <c r="G7" s="25">
        <v>0</v>
      </c>
      <c r="H7" s="25"/>
      <c r="I7" s="25"/>
      <c r="J7" s="25"/>
      <c r="K7" s="25"/>
      <c r="L7" s="25">
        <f t="shared" si="10"/>
        <v>0</v>
      </c>
      <c r="M7" s="25">
        <v>0</v>
      </c>
      <c r="N7" s="25">
        <v>0</v>
      </c>
      <c r="O7" s="25">
        <f>S7</f>
        <v>0</v>
      </c>
      <c r="P7" s="21">
        <f t="shared" si="5"/>
        <v>0</v>
      </c>
      <c r="Q7" s="25">
        <v>0</v>
      </c>
      <c r="R7" s="25">
        <v>0</v>
      </c>
      <c r="S7" s="25">
        <v>0</v>
      </c>
      <c r="T7" s="21" t="e">
        <f t="shared" si="1"/>
        <v>#DIV/0!</v>
      </c>
      <c r="U7" s="21" t="e">
        <f t="shared" si="7"/>
        <v>#DIV/0!</v>
      </c>
      <c r="V7" s="21" t="e">
        <f t="shared" si="8"/>
        <v>#DIV/0!</v>
      </c>
      <c r="W7" s="25" t="e">
        <f t="shared" si="2"/>
        <v>#DIV/0!</v>
      </c>
      <c r="X7" s="26"/>
      <c r="Y7" s="26"/>
      <c r="Z7" s="26"/>
      <c r="AA7" s="26"/>
    </row>
    <row r="8" spans="1:27" ht="62.25" customHeight="1" x14ac:dyDescent="0.25">
      <c r="A8" s="23" t="s">
        <v>9</v>
      </c>
      <c r="B8" s="155" t="s">
        <v>343</v>
      </c>
      <c r="C8" s="155"/>
      <c r="D8" s="21">
        <f>D9</f>
        <v>2709.5</v>
      </c>
      <c r="E8" s="21">
        <f t="shared" ref="E8:G8" si="11">E9</f>
        <v>2574</v>
      </c>
      <c r="F8" s="21">
        <f t="shared" si="11"/>
        <v>0</v>
      </c>
      <c r="G8" s="21">
        <f t="shared" si="11"/>
        <v>135.5</v>
      </c>
      <c r="H8" s="26">
        <f t="shared" ref="H8" si="12">H9+H10+H11+H12</f>
        <v>0</v>
      </c>
      <c r="I8" s="28">
        <v>0</v>
      </c>
      <c r="J8" s="28">
        <v>0</v>
      </c>
      <c r="K8" s="28">
        <v>0</v>
      </c>
      <c r="L8" s="21">
        <f t="shared" ref="L8:L9" si="13">M8+N8+O8</f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5">
        <v>0</v>
      </c>
      <c r="T8" s="21">
        <v>0</v>
      </c>
      <c r="U8" s="21">
        <v>0</v>
      </c>
      <c r="V8" s="21">
        <v>0</v>
      </c>
      <c r="W8" s="25"/>
      <c r="X8" s="26"/>
      <c r="Y8" s="26"/>
      <c r="Z8" s="26"/>
      <c r="AA8" s="26"/>
    </row>
    <row r="9" spans="1:27" ht="29.25" customHeight="1" x14ac:dyDescent="0.25">
      <c r="A9" s="23" t="s">
        <v>16</v>
      </c>
      <c r="B9" s="34" t="s">
        <v>344</v>
      </c>
      <c r="C9" s="7"/>
      <c r="D9" s="25">
        <f>E9+F9+G9</f>
        <v>2709.5</v>
      </c>
      <c r="E9" s="91">
        <v>2574</v>
      </c>
      <c r="F9" s="31">
        <v>0</v>
      </c>
      <c r="G9" s="91">
        <v>135.5</v>
      </c>
      <c r="H9" s="26">
        <f t="shared" ref="H9" si="14">H10+H11+H12+H13</f>
        <v>0</v>
      </c>
      <c r="I9" s="28">
        <v>0</v>
      </c>
      <c r="J9" s="28">
        <v>0</v>
      </c>
      <c r="K9" s="28">
        <v>0</v>
      </c>
      <c r="L9" s="21">
        <f t="shared" si="13"/>
        <v>0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v>0</v>
      </c>
      <c r="S9" s="28">
        <v>0</v>
      </c>
      <c r="T9" s="21">
        <v>0</v>
      </c>
      <c r="U9" s="21">
        <v>0</v>
      </c>
      <c r="V9" s="21">
        <v>0</v>
      </c>
      <c r="W9" s="25"/>
      <c r="X9" s="26"/>
      <c r="Y9" s="26"/>
      <c r="Z9" s="26"/>
      <c r="AA9" s="26"/>
    </row>
    <row r="10" spans="1:27" ht="29.25" customHeight="1" x14ac:dyDescent="0.25">
      <c r="A10" s="22" t="s">
        <v>43</v>
      </c>
      <c r="B10" s="155" t="s">
        <v>259</v>
      </c>
      <c r="C10" s="155"/>
      <c r="D10" s="21">
        <f>E10+F10+G10</f>
        <v>104180.4</v>
      </c>
      <c r="E10" s="21">
        <f>E11+E12</f>
        <v>98971.4</v>
      </c>
      <c r="F10" s="21">
        <f t="shared" ref="F10:G10" si="15">F11+F12</f>
        <v>0</v>
      </c>
      <c r="G10" s="21">
        <f t="shared" si="15"/>
        <v>5209</v>
      </c>
      <c r="H10" s="26">
        <f t="shared" ref="H10" si="16">H11+H12+H13+H14</f>
        <v>0</v>
      </c>
      <c r="I10" s="28">
        <v>0</v>
      </c>
      <c r="J10" s="28">
        <v>0</v>
      </c>
      <c r="K10" s="28">
        <v>0</v>
      </c>
      <c r="L10" s="21">
        <f>M10+N10+O10</f>
        <v>0</v>
      </c>
      <c r="M10" s="21">
        <f>M11+M12</f>
        <v>0</v>
      </c>
      <c r="N10" s="21">
        <f t="shared" ref="N10" si="17">N11+N12</f>
        <v>0</v>
      </c>
      <c r="O10" s="21">
        <f t="shared" ref="O10:O18" si="18">S10</f>
        <v>0</v>
      </c>
      <c r="P10" s="21">
        <f t="shared" si="5"/>
        <v>0</v>
      </c>
      <c r="Q10" s="21">
        <f>Q11+Q12</f>
        <v>0</v>
      </c>
      <c r="R10" s="21">
        <f t="shared" ref="R10:S10" si="19">R11+R12</f>
        <v>0</v>
      </c>
      <c r="S10" s="21">
        <f t="shared" si="19"/>
        <v>0</v>
      </c>
      <c r="T10" s="21">
        <f t="shared" si="1"/>
        <v>0</v>
      </c>
      <c r="U10" s="21">
        <f t="shared" si="7"/>
        <v>0</v>
      </c>
      <c r="V10" s="21"/>
      <c r="W10" s="26">
        <f t="shared" ref="W10:W12" si="20">S10/G10%</f>
        <v>0</v>
      </c>
      <c r="X10" s="26"/>
      <c r="Y10" s="26"/>
      <c r="Z10" s="26"/>
      <c r="AA10" s="26"/>
    </row>
    <row r="11" spans="1:27" ht="43.5" customHeight="1" x14ac:dyDescent="0.25">
      <c r="A11" s="23" t="s">
        <v>21</v>
      </c>
      <c r="B11" s="34" t="s">
        <v>341</v>
      </c>
      <c r="C11" s="27" t="s">
        <v>3</v>
      </c>
      <c r="D11" s="27">
        <f t="shared" ref="D11:D12" si="21">E11+G11</f>
        <v>55214.2</v>
      </c>
      <c r="E11" s="91">
        <v>52453.5</v>
      </c>
      <c r="F11" s="27">
        <v>0</v>
      </c>
      <c r="G11" s="91">
        <v>2760.7</v>
      </c>
      <c r="H11" s="26">
        <f t="shared" ref="H11" si="22">H12+H13+H14+H15</f>
        <v>0</v>
      </c>
      <c r="I11" s="28">
        <v>0</v>
      </c>
      <c r="J11" s="28">
        <v>0</v>
      </c>
      <c r="K11" s="28">
        <v>0</v>
      </c>
      <c r="L11" s="27">
        <f t="shared" ref="L11:L12" si="23">M11+O11</f>
        <v>0</v>
      </c>
      <c r="M11" s="27">
        <v>0</v>
      </c>
      <c r="N11" s="27">
        <v>0</v>
      </c>
      <c r="O11" s="25">
        <v>0</v>
      </c>
      <c r="P11" s="21">
        <f t="shared" si="5"/>
        <v>0</v>
      </c>
      <c r="Q11" s="27">
        <v>0</v>
      </c>
      <c r="R11" s="27">
        <v>0</v>
      </c>
      <c r="S11" s="27">
        <v>0</v>
      </c>
      <c r="T11" s="25">
        <f t="shared" si="1"/>
        <v>0</v>
      </c>
      <c r="U11" s="25">
        <f t="shared" si="7"/>
        <v>0</v>
      </c>
      <c r="V11" s="25"/>
      <c r="W11" s="27"/>
      <c r="X11" s="26"/>
      <c r="Y11" s="26"/>
      <c r="Z11" s="26"/>
      <c r="AA11" s="26"/>
    </row>
    <row r="12" spans="1:27" ht="51" x14ac:dyDescent="0.25">
      <c r="A12" s="23" t="s">
        <v>22</v>
      </c>
      <c r="B12" s="34" t="s">
        <v>342</v>
      </c>
      <c r="C12" s="27" t="s">
        <v>3</v>
      </c>
      <c r="D12" s="27">
        <f t="shared" si="21"/>
        <v>48966.200000000004</v>
      </c>
      <c r="E12" s="91">
        <v>46517.9</v>
      </c>
      <c r="F12" s="25">
        <v>0</v>
      </c>
      <c r="G12" s="91">
        <v>2448.3000000000002</v>
      </c>
      <c r="H12" s="26">
        <f t="shared" ref="H12" si="24">H13+H14+H15+H16</f>
        <v>0</v>
      </c>
      <c r="I12" s="28">
        <v>0</v>
      </c>
      <c r="J12" s="28">
        <v>0</v>
      </c>
      <c r="K12" s="28">
        <v>0</v>
      </c>
      <c r="L12" s="27">
        <f t="shared" si="23"/>
        <v>0</v>
      </c>
      <c r="M12" s="27">
        <v>0</v>
      </c>
      <c r="N12" s="27">
        <v>0</v>
      </c>
      <c r="O12" s="25">
        <v>0</v>
      </c>
      <c r="P12" s="21">
        <f t="shared" si="5"/>
        <v>0</v>
      </c>
      <c r="Q12" s="27">
        <v>0</v>
      </c>
      <c r="R12" s="25">
        <v>0</v>
      </c>
      <c r="S12" s="27">
        <v>0</v>
      </c>
      <c r="T12" s="25">
        <f t="shared" si="1"/>
        <v>0</v>
      </c>
      <c r="U12" s="25">
        <f t="shared" si="7"/>
        <v>0</v>
      </c>
      <c r="V12" s="25"/>
      <c r="W12" s="27">
        <f t="shared" si="20"/>
        <v>0</v>
      </c>
      <c r="X12" s="26"/>
      <c r="Y12" s="26"/>
      <c r="Z12" s="26"/>
      <c r="AA12" s="26"/>
    </row>
    <row r="13" spans="1:27" ht="21.75" hidden="1" customHeight="1" x14ac:dyDescent="0.25">
      <c r="A13" s="22" t="s">
        <v>96</v>
      </c>
      <c r="B13" s="174" t="s">
        <v>29</v>
      </c>
      <c r="C13" s="175"/>
      <c r="D13" s="21">
        <f>E13+F13+G13</f>
        <v>1598.951</v>
      </c>
      <c r="E13" s="21">
        <f>E14</f>
        <v>1598.951</v>
      </c>
      <c r="F13" s="21">
        <f t="shared" ref="F13:G13" si="25">F14</f>
        <v>0</v>
      </c>
      <c r="G13" s="21">
        <f t="shared" si="25"/>
        <v>0</v>
      </c>
      <c r="H13" s="26">
        <f t="shared" ref="H13" si="26">H14+H15+H16+H17</f>
        <v>0</v>
      </c>
      <c r="I13" s="21"/>
      <c r="J13" s="21"/>
      <c r="K13" s="21"/>
      <c r="L13" s="21">
        <f>M13+N13+O13</f>
        <v>0</v>
      </c>
      <c r="M13" s="21">
        <f>M14</f>
        <v>0</v>
      </c>
      <c r="N13" s="21">
        <f t="shared" ref="N13" si="27">N14</f>
        <v>0</v>
      </c>
      <c r="O13" s="25">
        <f t="shared" si="18"/>
        <v>0</v>
      </c>
      <c r="P13" s="21">
        <f t="shared" si="5"/>
        <v>0</v>
      </c>
      <c r="Q13" s="21">
        <f>Q14</f>
        <v>0</v>
      </c>
      <c r="R13" s="21">
        <f t="shared" ref="R13:S13" si="28">R14</f>
        <v>0</v>
      </c>
      <c r="S13" s="21">
        <f t="shared" si="28"/>
        <v>0</v>
      </c>
      <c r="T13" s="21">
        <f t="shared" si="1"/>
        <v>0</v>
      </c>
      <c r="U13" s="21">
        <f t="shared" si="7"/>
        <v>0</v>
      </c>
      <c r="V13" s="21" t="e">
        <f t="shared" si="8"/>
        <v>#DIV/0!</v>
      </c>
      <c r="W13" s="26"/>
      <c r="X13" s="26"/>
      <c r="Y13" s="26"/>
      <c r="Z13" s="26"/>
      <c r="AA13" s="26"/>
    </row>
    <row r="14" spans="1:27" ht="38.25" hidden="1" x14ac:dyDescent="0.25">
      <c r="A14" s="23" t="s">
        <v>255</v>
      </c>
      <c r="B14" s="24" t="s">
        <v>256</v>
      </c>
      <c r="C14" s="25"/>
      <c r="D14" s="25">
        <f t="shared" ref="D14" si="29">E14+G14</f>
        <v>1598.951</v>
      </c>
      <c r="E14" s="28">
        <v>1598.951</v>
      </c>
      <c r="F14" s="28">
        <v>0</v>
      </c>
      <c r="G14" s="29">
        <v>0</v>
      </c>
      <c r="H14" s="26">
        <f t="shared" ref="H14" si="30">H15+H16+H17+H18</f>
        <v>0</v>
      </c>
      <c r="I14" s="29"/>
      <c r="J14" s="29"/>
      <c r="K14" s="29"/>
      <c r="L14" s="25">
        <f t="shared" ref="L14" si="31">M14+O14</f>
        <v>0</v>
      </c>
      <c r="M14" s="25">
        <v>0</v>
      </c>
      <c r="N14" s="25">
        <v>0</v>
      </c>
      <c r="O14" s="25">
        <f t="shared" si="18"/>
        <v>0</v>
      </c>
      <c r="P14" s="21">
        <f t="shared" si="5"/>
        <v>0</v>
      </c>
      <c r="Q14" s="28">
        <v>0</v>
      </c>
      <c r="R14" s="28">
        <v>0</v>
      </c>
      <c r="S14" s="28">
        <v>0</v>
      </c>
      <c r="T14" s="21">
        <f t="shared" si="1"/>
        <v>0</v>
      </c>
      <c r="U14" s="21">
        <f t="shared" si="7"/>
        <v>0</v>
      </c>
      <c r="V14" s="21" t="e">
        <f t="shared" si="8"/>
        <v>#DIV/0!</v>
      </c>
      <c r="W14" s="25"/>
      <c r="X14" s="26"/>
      <c r="Y14" s="26"/>
      <c r="Z14" s="26"/>
      <c r="AA14" s="26"/>
    </row>
    <row r="15" spans="1:27" ht="36" hidden="1" customHeight="1" x14ac:dyDescent="0.25">
      <c r="A15" s="22" t="s">
        <v>96</v>
      </c>
      <c r="B15" s="155" t="s">
        <v>31</v>
      </c>
      <c r="C15" s="155"/>
      <c r="D15" s="21">
        <f>E15+F15+G15</f>
        <v>49374.697</v>
      </c>
      <c r="E15" s="21">
        <f>E16</f>
        <v>46793.4</v>
      </c>
      <c r="F15" s="21">
        <f>F16</f>
        <v>0</v>
      </c>
      <c r="G15" s="21">
        <f>G16</f>
        <v>2581.297</v>
      </c>
      <c r="H15" s="26">
        <f t="shared" ref="H15" si="32">H16+H17+H18+H19</f>
        <v>0</v>
      </c>
      <c r="I15" s="21"/>
      <c r="J15" s="21"/>
      <c r="K15" s="21"/>
      <c r="L15" s="21">
        <f>M15+N15+O15</f>
        <v>44268.401660000003</v>
      </c>
      <c r="M15" s="21">
        <f>M16</f>
        <v>44268.401660000003</v>
      </c>
      <c r="N15" s="21">
        <f t="shared" ref="N15" si="33">N16</f>
        <v>0</v>
      </c>
      <c r="O15" s="25">
        <f t="shared" si="18"/>
        <v>0</v>
      </c>
      <c r="P15" s="21">
        <f t="shared" si="5"/>
        <v>0</v>
      </c>
      <c r="Q15" s="21">
        <f>Q16</f>
        <v>0</v>
      </c>
      <c r="R15" s="21">
        <f t="shared" ref="R15:S15" si="34">R16</f>
        <v>0</v>
      </c>
      <c r="S15" s="21">
        <f t="shared" si="34"/>
        <v>0</v>
      </c>
      <c r="T15" s="21">
        <f t="shared" si="1"/>
        <v>0</v>
      </c>
      <c r="U15" s="21">
        <f t="shared" si="7"/>
        <v>0</v>
      </c>
      <c r="V15" s="21" t="e">
        <f t="shared" si="8"/>
        <v>#DIV/0!</v>
      </c>
      <c r="W15" s="26">
        <f>S15/G15%</f>
        <v>0</v>
      </c>
      <c r="X15" s="26">
        <f t="shared" ref="X15:X16" si="35">P15/L15*100</f>
        <v>0</v>
      </c>
      <c r="Y15" s="26"/>
      <c r="Z15" s="26"/>
      <c r="AA15" s="26" t="e">
        <f t="shared" ref="AA15:AA16" si="36">S15/O15*100</f>
        <v>#DIV/0!</v>
      </c>
    </row>
    <row r="16" spans="1:27" ht="29.25" hidden="1" customHeight="1" x14ac:dyDescent="0.25">
      <c r="A16" s="23" t="s">
        <v>97</v>
      </c>
      <c r="B16" s="30" t="s">
        <v>46</v>
      </c>
      <c r="C16" s="7" t="s">
        <v>3</v>
      </c>
      <c r="D16" s="25">
        <f t="shared" ref="D16" si="37">E16+G16</f>
        <v>49374.697</v>
      </c>
      <c r="E16" s="28">
        <v>46793.4</v>
      </c>
      <c r="F16" s="28">
        <v>0</v>
      </c>
      <c r="G16" s="28">
        <v>2581.297</v>
      </c>
      <c r="H16" s="26">
        <f t="shared" ref="H16" si="38">H17+H18+H19+H20</f>
        <v>0</v>
      </c>
      <c r="I16" s="28"/>
      <c r="J16" s="28"/>
      <c r="K16" s="28"/>
      <c r="L16" s="25">
        <f>M16+O16</f>
        <v>44268.401660000003</v>
      </c>
      <c r="M16" s="25">
        <v>44268.401660000003</v>
      </c>
      <c r="N16" s="25">
        <v>0</v>
      </c>
      <c r="O16" s="25">
        <f t="shared" si="18"/>
        <v>0</v>
      </c>
      <c r="P16" s="21">
        <f t="shared" si="5"/>
        <v>0</v>
      </c>
      <c r="Q16" s="25">
        <v>0</v>
      </c>
      <c r="R16" s="25">
        <v>0</v>
      </c>
      <c r="S16" s="25">
        <v>0</v>
      </c>
      <c r="T16" s="21">
        <f t="shared" si="1"/>
        <v>0</v>
      </c>
      <c r="U16" s="21">
        <f t="shared" si="7"/>
        <v>0</v>
      </c>
      <c r="V16" s="21" t="e">
        <f t="shared" si="8"/>
        <v>#DIV/0!</v>
      </c>
      <c r="W16" s="25">
        <f>S16/G16*100</f>
        <v>0</v>
      </c>
      <c r="X16" s="27">
        <f t="shared" si="35"/>
        <v>0</v>
      </c>
      <c r="Y16" s="27"/>
      <c r="Z16" s="27"/>
      <c r="AA16" s="27" t="e">
        <f t="shared" si="36"/>
        <v>#DIV/0!</v>
      </c>
    </row>
    <row r="17" spans="1:27" ht="45.75" customHeight="1" x14ac:dyDescent="0.25">
      <c r="A17" s="22" t="s">
        <v>49</v>
      </c>
      <c r="B17" s="155" t="s">
        <v>36</v>
      </c>
      <c r="C17" s="155"/>
      <c r="D17" s="26">
        <f>D18+D19+D20+D21</f>
        <v>45318.100000000006</v>
      </c>
      <c r="E17" s="26">
        <f t="shared" ref="E17:S17" si="39">E18+E19+E20+E21</f>
        <v>36254.400000000001</v>
      </c>
      <c r="F17" s="26">
        <f t="shared" si="39"/>
        <v>0</v>
      </c>
      <c r="G17" s="26">
        <f t="shared" si="39"/>
        <v>9063.7000000000007</v>
      </c>
      <c r="H17" s="26">
        <f t="shared" si="39"/>
        <v>0</v>
      </c>
      <c r="I17" s="26">
        <f t="shared" si="39"/>
        <v>0</v>
      </c>
      <c r="J17" s="26">
        <f t="shared" si="39"/>
        <v>0</v>
      </c>
      <c r="K17" s="26">
        <f t="shared" si="39"/>
        <v>0</v>
      </c>
      <c r="L17" s="26">
        <f t="shared" si="39"/>
        <v>0</v>
      </c>
      <c r="M17" s="26">
        <f t="shared" si="39"/>
        <v>0</v>
      </c>
      <c r="N17" s="26">
        <f t="shared" si="39"/>
        <v>0</v>
      </c>
      <c r="O17" s="26">
        <f t="shared" si="39"/>
        <v>0</v>
      </c>
      <c r="P17" s="26">
        <f t="shared" si="39"/>
        <v>0</v>
      </c>
      <c r="Q17" s="26">
        <f t="shared" si="39"/>
        <v>0</v>
      </c>
      <c r="R17" s="26">
        <f t="shared" si="39"/>
        <v>0</v>
      </c>
      <c r="S17" s="26">
        <f t="shared" si="39"/>
        <v>0</v>
      </c>
      <c r="T17" s="21">
        <f t="shared" si="1"/>
        <v>0</v>
      </c>
      <c r="U17" s="21">
        <f t="shared" si="7"/>
        <v>0</v>
      </c>
      <c r="V17" s="21"/>
      <c r="W17" s="26">
        <f>S17/G17%</f>
        <v>0</v>
      </c>
      <c r="X17" s="26"/>
      <c r="Y17" s="26"/>
      <c r="Z17" s="26"/>
      <c r="AA17" s="26"/>
    </row>
    <row r="18" spans="1:27" ht="66" customHeight="1" x14ac:dyDescent="0.25">
      <c r="A18" s="167" t="s">
        <v>70</v>
      </c>
      <c r="B18" s="34" t="s">
        <v>257</v>
      </c>
      <c r="C18" s="89" t="s">
        <v>3</v>
      </c>
      <c r="D18" s="25">
        <f t="shared" ref="D18:D21" si="40">E18+G18</f>
        <v>4649.8</v>
      </c>
      <c r="E18" s="28">
        <v>3719.8</v>
      </c>
      <c r="F18" s="28">
        <v>0</v>
      </c>
      <c r="G18" s="28">
        <v>930</v>
      </c>
      <c r="H18" s="28">
        <f>I18+J18+K18</f>
        <v>0</v>
      </c>
      <c r="I18" s="28">
        <v>0</v>
      </c>
      <c r="J18" s="28">
        <v>0</v>
      </c>
      <c r="K18" s="28">
        <v>0</v>
      </c>
      <c r="L18" s="25">
        <f t="shared" ref="L18:L21" si="41">M18+O18</f>
        <v>0</v>
      </c>
      <c r="M18" s="25">
        <v>0</v>
      </c>
      <c r="N18" s="25">
        <v>0</v>
      </c>
      <c r="O18" s="25">
        <f t="shared" si="18"/>
        <v>0</v>
      </c>
      <c r="P18" s="21">
        <f t="shared" si="5"/>
        <v>0</v>
      </c>
      <c r="Q18" s="25">
        <v>0</v>
      </c>
      <c r="R18" s="25">
        <v>0</v>
      </c>
      <c r="S18" s="25">
        <v>0</v>
      </c>
      <c r="T18" s="25">
        <f t="shared" si="1"/>
        <v>0</v>
      </c>
      <c r="U18" s="25">
        <f t="shared" si="7"/>
        <v>0</v>
      </c>
      <c r="V18" s="25"/>
      <c r="W18" s="25">
        <f t="shared" ref="W18" si="42">S18/G18*100</f>
        <v>0</v>
      </c>
      <c r="X18" s="26"/>
      <c r="Y18" s="26"/>
      <c r="Z18" s="26"/>
      <c r="AA18" s="26"/>
    </row>
    <row r="19" spans="1:27" ht="72.75" customHeight="1" x14ac:dyDescent="0.25">
      <c r="A19" s="168"/>
      <c r="B19" s="34" t="s">
        <v>273</v>
      </c>
      <c r="C19" s="89" t="s">
        <v>3</v>
      </c>
      <c r="D19" s="25">
        <f t="shared" si="40"/>
        <v>12403.900000000001</v>
      </c>
      <c r="E19" s="28">
        <v>9923.1</v>
      </c>
      <c r="F19" s="32">
        <v>0</v>
      </c>
      <c r="G19" s="28">
        <v>2480.8000000000002</v>
      </c>
      <c r="H19" s="28">
        <f>I19+J19+K19</f>
        <v>0</v>
      </c>
      <c r="I19" s="28">
        <v>0</v>
      </c>
      <c r="J19" s="28">
        <v>0</v>
      </c>
      <c r="K19" s="28">
        <v>0</v>
      </c>
      <c r="L19" s="25">
        <f t="shared" si="41"/>
        <v>0</v>
      </c>
      <c r="M19" s="25">
        <v>0</v>
      </c>
      <c r="N19" s="25">
        <v>0</v>
      </c>
      <c r="O19" s="25">
        <v>0</v>
      </c>
      <c r="P19" s="21">
        <f t="shared" si="5"/>
        <v>0</v>
      </c>
      <c r="Q19" s="25">
        <v>0</v>
      </c>
      <c r="R19" s="25">
        <v>0</v>
      </c>
      <c r="S19" s="25">
        <v>0</v>
      </c>
      <c r="T19" s="25">
        <f t="shared" si="1"/>
        <v>0</v>
      </c>
      <c r="U19" s="25">
        <f t="shared" si="7"/>
        <v>0</v>
      </c>
      <c r="V19" s="25"/>
      <c r="W19" s="33"/>
      <c r="X19" s="92"/>
      <c r="Y19" s="92"/>
      <c r="Z19" s="92"/>
      <c r="AA19" s="92"/>
    </row>
    <row r="20" spans="1:27" ht="72.75" customHeight="1" x14ac:dyDescent="0.25">
      <c r="A20" s="168"/>
      <c r="B20" s="34" t="s">
        <v>274</v>
      </c>
      <c r="C20" s="89" t="s">
        <v>3</v>
      </c>
      <c r="D20" s="25">
        <f t="shared" si="40"/>
        <v>6075.1</v>
      </c>
      <c r="E20" s="28">
        <v>4860.1000000000004</v>
      </c>
      <c r="F20" s="28">
        <v>0</v>
      </c>
      <c r="G20" s="28">
        <v>1215</v>
      </c>
      <c r="H20" s="28">
        <f>I20+J20+K20</f>
        <v>0</v>
      </c>
      <c r="I20" s="28">
        <v>0</v>
      </c>
      <c r="J20" s="28">
        <v>0</v>
      </c>
      <c r="K20" s="28">
        <v>0</v>
      </c>
      <c r="L20" s="25">
        <f t="shared" si="41"/>
        <v>0</v>
      </c>
      <c r="M20" s="25">
        <v>0</v>
      </c>
      <c r="N20" s="25">
        <v>0</v>
      </c>
      <c r="O20" s="25">
        <v>0</v>
      </c>
      <c r="P20" s="21">
        <f t="shared" si="5"/>
        <v>0</v>
      </c>
      <c r="Q20" s="25">
        <v>0</v>
      </c>
      <c r="R20" s="25">
        <v>0</v>
      </c>
      <c r="S20" s="25">
        <v>0</v>
      </c>
      <c r="T20" s="25">
        <f t="shared" si="1"/>
        <v>0</v>
      </c>
      <c r="U20" s="25">
        <f t="shared" si="7"/>
        <v>0</v>
      </c>
      <c r="V20" s="25"/>
      <c r="W20" s="33"/>
      <c r="X20" s="92"/>
      <c r="Y20" s="92"/>
      <c r="Z20" s="92"/>
      <c r="AA20" s="92"/>
    </row>
    <row r="21" spans="1:27" ht="25.5" x14ac:dyDescent="0.25">
      <c r="A21" s="169"/>
      <c r="B21" s="34" t="s">
        <v>275</v>
      </c>
      <c r="C21" s="89" t="s">
        <v>3</v>
      </c>
      <c r="D21" s="25">
        <f t="shared" si="40"/>
        <v>22189.300000000003</v>
      </c>
      <c r="E21" s="28">
        <v>17751.400000000001</v>
      </c>
      <c r="F21" s="28">
        <v>0</v>
      </c>
      <c r="G21" s="28">
        <v>4437.8999999999996</v>
      </c>
      <c r="H21" s="28">
        <f>I21+J21+K21</f>
        <v>0</v>
      </c>
      <c r="I21" s="28">
        <v>0</v>
      </c>
      <c r="J21" s="28">
        <v>0</v>
      </c>
      <c r="K21" s="28">
        <v>0</v>
      </c>
      <c r="L21" s="25">
        <f t="shared" si="41"/>
        <v>0</v>
      </c>
      <c r="M21" s="25">
        <v>0</v>
      </c>
      <c r="N21" s="25">
        <v>0</v>
      </c>
      <c r="O21" s="25">
        <v>0</v>
      </c>
      <c r="P21" s="21">
        <f t="shared" si="5"/>
        <v>0</v>
      </c>
      <c r="Q21" s="25">
        <v>0</v>
      </c>
      <c r="R21" s="25">
        <v>0</v>
      </c>
      <c r="S21" s="25">
        <v>0</v>
      </c>
      <c r="T21" s="25">
        <f t="shared" si="1"/>
        <v>0</v>
      </c>
      <c r="U21" s="25">
        <f t="shared" si="7"/>
        <v>0</v>
      </c>
      <c r="V21" s="25"/>
      <c r="W21" s="33"/>
      <c r="X21" s="92"/>
      <c r="Y21" s="92"/>
      <c r="Z21" s="92"/>
      <c r="AA21" s="92"/>
    </row>
  </sheetData>
  <mergeCells count="16">
    <mergeCell ref="A18:A21"/>
    <mergeCell ref="B17:C17"/>
    <mergeCell ref="X1:AA1"/>
    <mergeCell ref="A4:C4"/>
    <mergeCell ref="B5:C5"/>
    <mergeCell ref="B10:C10"/>
    <mergeCell ref="B13:C13"/>
    <mergeCell ref="B15:C15"/>
    <mergeCell ref="A1:A2"/>
    <mergeCell ref="C1:C2"/>
    <mergeCell ref="D1:G1"/>
    <mergeCell ref="L1:O1"/>
    <mergeCell ref="P1:S1"/>
    <mergeCell ref="T1:W1"/>
    <mergeCell ref="H1:K1"/>
    <mergeCell ref="B8:C8"/>
  </mergeCells>
  <pageMargins left="0.7" right="0.7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Polivenko</cp:lastModifiedBy>
  <cp:lastPrinted>2017-05-04T10:08:12Z</cp:lastPrinted>
  <dcterms:created xsi:type="dcterms:W3CDTF">2012-05-22T08:33:39Z</dcterms:created>
  <dcterms:modified xsi:type="dcterms:W3CDTF">2017-05-16T06:27:42Z</dcterms:modified>
</cp:coreProperties>
</file>