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5105" windowHeight="12795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муниципальные!$A$4:$AJ$4</definedName>
    <definedName name="_xlnm.Print_Titles" localSheetId="0">муниципальные!$2:$3</definedName>
  </definedNames>
  <calcPr calcId="145621"/>
</workbook>
</file>

<file path=xl/calcChain.xml><?xml version="1.0" encoding="utf-8"?>
<calcChain xmlns="http://schemas.openxmlformats.org/spreadsheetml/2006/main">
  <c r="AF196" i="33" l="1"/>
  <c r="AF197" i="33"/>
  <c r="AF198" i="33"/>
  <c r="AF199" i="33"/>
  <c r="AF200" i="33"/>
  <c r="AF201" i="33"/>
  <c r="AF202" i="33"/>
  <c r="AF204" i="33"/>
  <c r="AF205" i="33"/>
  <c r="AF206" i="33"/>
  <c r="AF163" i="33"/>
  <c r="AF164" i="33"/>
  <c r="AF165" i="33"/>
  <c r="AF166" i="33"/>
  <c r="AF144" i="33"/>
  <c r="AF145" i="33"/>
  <c r="AF147" i="33"/>
  <c r="AF148" i="33"/>
  <c r="AF149" i="33"/>
  <c r="AF150" i="33"/>
  <c r="AF152" i="33"/>
  <c r="AF153" i="33"/>
  <c r="AF154" i="33"/>
  <c r="AF155" i="33"/>
  <c r="AF157" i="33"/>
  <c r="AF159" i="33"/>
  <c r="AF161" i="33"/>
  <c r="AF141" i="33"/>
  <c r="AF93" i="33"/>
  <c r="AF94" i="33"/>
  <c r="AF95" i="33"/>
  <c r="AF97" i="33"/>
  <c r="AF98" i="33"/>
  <c r="AF99" i="33"/>
  <c r="AF101" i="33"/>
  <c r="AF105" i="33"/>
  <c r="AF107" i="33"/>
  <c r="AF109" i="33"/>
  <c r="AF111" i="33"/>
  <c r="AF112" i="33"/>
  <c r="AF113" i="33"/>
  <c r="AF114" i="33"/>
  <c r="AF116" i="33"/>
  <c r="AF120" i="33"/>
  <c r="AF122" i="33"/>
  <c r="AF75" i="33"/>
  <c r="AF76" i="33"/>
  <c r="AF78" i="33"/>
  <c r="AF79" i="33"/>
  <c r="AF10" i="33"/>
  <c r="AF11" i="33"/>
  <c r="AF12" i="33"/>
  <c r="AF13" i="33"/>
  <c r="AF14" i="33"/>
  <c r="AF15" i="33"/>
  <c r="AF16" i="33"/>
  <c r="AF17" i="33"/>
  <c r="AF19" i="33"/>
  <c r="AF20" i="33"/>
  <c r="AF21" i="33"/>
  <c r="AF22" i="33"/>
  <c r="AF25" i="33"/>
  <c r="AF26" i="33"/>
  <c r="AF28" i="33"/>
  <c r="AF29" i="33"/>
  <c r="AF30" i="33"/>
  <c r="AF33" i="33"/>
  <c r="AF39" i="33"/>
  <c r="AF40" i="33"/>
  <c r="AF41" i="33"/>
  <c r="AF42" i="33"/>
  <c r="AF43" i="33"/>
  <c r="AF44" i="33"/>
  <c r="AF45" i="33"/>
  <c r="AF46" i="33"/>
  <c r="AF47" i="33"/>
  <c r="AF48" i="33"/>
  <c r="AF49" i="33"/>
  <c r="AF50" i="33"/>
  <c r="AF51" i="33"/>
  <c r="AF52" i="33"/>
  <c r="AF53" i="33"/>
  <c r="AF54" i="33"/>
  <c r="AF55" i="33"/>
  <c r="AF56" i="33"/>
  <c r="AF57" i="33"/>
  <c r="P167" i="33"/>
  <c r="P218" i="33"/>
  <c r="AA84" i="33"/>
  <c r="E15" i="38" l="1"/>
  <c r="F15" i="38"/>
  <c r="G15" i="38"/>
  <c r="I15" i="38"/>
  <c r="J15" i="38"/>
  <c r="M15" i="38"/>
  <c r="N15" i="38"/>
  <c r="O15" i="38"/>
  <c r="H17" i="38" l="1"/>
  <c r="H18" i="38"/>
  <c r="H19" i="38"/>
  <c r="D19" i="38"/>
  <c r="D17" i="38"/>
  <c r="D18" i="38"/>
  <c r="Q6" i="38"/>
  <c r="R6" i="38"/>
  <c r="Q7" i="38"/>
  <c r="R7" i="38"/>
  <c r="Q9" i="38"/>
  <c r="Q10" i="38"/>
  <c r="Q12" i="38"/>
  <c r="R12" i="38"/>
  <c r="Q14" i="38"/>
  <c r="R14" i="38"/>
  <c r="Q15" i="38"/>
  <c r="Q16" i="38"/>
  <c r="Q17" i="38"/>
  <c r="Q18" i="38"/>
  <c r="Q19" i="38"/>
  <c r="L6" i="38"/>
  <c r="L7" i="38"/>
  <c r="L9" i="38"/>
  <c r="L10" i="38"/>
  <c r="L12" i="38"/>
  <c r="L14" i="38"/>
  <c r="L16" i="38"/>
  <c r="L17" i="38"/>
  <c r="P17" i="38" s="1"/>
  <c r="L18" i="38"/>
  <c r="P18" i="38" s="1"/>
  <c r="L19" i="38"/>
  <c r="P19" i="38" s="1"/>
  <c r="L15" i="38" l="1"/>
  <c r="P63" i="33"/>
  <c r="AF216" i="33"/>
  <c r="AF218" i="33"/>
  <c r="AF142" i="33"/>
  <c r="AF143" i="33"/>
  <c r="AF138" i="33"/>
  <c r="AC118" i="33"/>
  <c r="AC117" i="33"/>
  <c r="AE117" i="33"/>
  <c r="AE116" i="33"/>
  <c r="AE112" i="33"/>
  <c r="AE111" i="33"/>
  <c r="AC108" i="33"/>
  <c r="AE108" i="33"/>
  <c r="AE107" i="33"/>
  <c r="AC104" i="33"/>
  <c r="AC103" i="33"/>
  <c r="AE103" i="33"/>
  <c r="AE102" i="33"/>
  <c r="AE101" i="33"/>
  <c r="AE84" i="33"/>
  <c r="AE80" i="33"/>
  <c r="AE69" i="33"/>
  <c r="AC35" i="33"/>
  <c r="AE35" i="33"/>
  <c r="AC36" i="33"/>
  <c r="AE36" i="33"/>
  <c r="AC37" i="33"/>
  <c r="AE37" i="33"/>
  <c r="AC38" i="33"/>
  <c r="AE38" i="33"/>
  <c r="AC9" i="33"/>
  <c r="AE9" i="33"/>
  <c r="AE180" i="33"/>
  <c r="AE181" i="33"/>
  <c r="AE182" i="33"/>
  <c r="AE183" i="33"/>
  <c r="AE186" i="33"/>
  <c r="AC219" i="33"/>
  <c r="V217" i="33"/>
  <c r="M217" i="33"/>
  <c r="N217" i="33"/>
  <c r="O217" i="33"/>
  <c r="Q217" i="33"/>
  <c r="R217" i="33"/>
  <c r="S217" i="33"/>
  <c r="P219" i="33"/>
  <c r="P217" i="33" s="1"/>
  <c r="L219" i="33"/>
  <c r="AB219" i="33" s="1"/>
  <c r="L218" i="33"/>
  <c r="L217" i="33" l="1"/>
  <c r="T124" i="33"/>
  <c r="T96" i="33"/>
  <c r="T103" i="33"/>
  <c r="W80" i="33"/>
  <c r="T80" i="33" s="1"/>
  <c r="T68" i="33"/>
  <c r="T69" i="33"/>
  <c r="P70" i="33"/>
  <c r="P71" i="33"/>
  <c r="W36" i="33"/>
  <c r="W37" i="33"/>
  <c r="W38" i="33"/>
  <c r="W39" i="33"/>
  <c r="W40" i="33"/>
  <c r="W41" i="33"/>
  <c r="W42" i="33"/>
  <c r="W43" i="33"/>
  <c r="W44" i="33"/>
  <c r="W45" i="33"/>
  <c r="W46" i="33"/>
  <c r="W47" i="33"/>
  <c r="W48" i="33"/>
  <c r="W49" i="33"/>
  <c r="W50" i="33"/>
  <c r="W51" i="33"/>
  <c r="W52" i="33"/>
  <c r="W53" i="33"/>
  <c r="W54" i="33"/>
  <c r="W55" i="33"/>
  <c r="W56" i="33"/>
  <c r="W57" i="33"/>
  <c r="W35" i="33"/>
  <c r="T219" i="33" l="1"/>
  <c r="U217" i="33"/>
  <c r="W19" i="33"/>
  <c r="W20" i="33"/>
  <c r="T20" i="33" s="1"/>
  <c r="W21" i="33"/>
  <c r="W22" i="33"/>
  <c r="W10" i="33"/>
  <c r="T10" i="33" s="1"/>
  <c r="W11" i="33"/>
  <c r="W12" i="33"/>
  <c r="W13" i="33"/>
  <c r="W14" i="33"/>
  <c r="W15" i="33"/>
  <c r="W16" i="33"/>
  <c r="W17" i="33"/>
  <c r="W9" i="33"/>
  <c r="T9" i="33" s="1"/>
  <c r="T36" i="33"/>
  <c r="T37" i="33"/>
  <c r="T38" i="33"/>
  <c r="T39" i="33"/>
  <c r="T40" i="33"/>
  <c r="T41" i="33"/>
  <c r="T42" i="33"/>
  <c r="T43" i="33"/>
  <c r="T44" i="33"/>
  <c r="T45" i="33"/>
  <c r="T46" i="33"/>
  <c r="T47" i="33"/>
  <c r="T48" i="33"/>
  <c r="T49" i="33"/>
  <c r="T50" i="33"/>
  <c r="T51" i="33"/>
  <c r="T52" i="33"/>
  <c r="T53" i="33"/>
  <c r="T54" i="33"/>
  <c r="T55" i="33"/>
  <c r="T56" i="33"/>
  <c r="T35" i="33"/>
  <c r="M34" i="33"/>
  <c r="N34" i="33"/>
  <c r="O34" i="33"/>
  <c r="Q34" i="33"/>
  <c r="R34" i="33"/>
  <c r="S34" i="33"/>
  <c r="U34" i="33"/>
  <c r="V34" i="33"/>
  <c r="W34" i="33"/>
  <c r="Y34" i="33"/>
  <c r="Z34" i="33"/>
  <c r="AA34" i="33"/>
  <c r="AE55" i="33"/>
  <c r="X39" i="33"/>
  <c r="X40" i="33"/>
  <c r="X41" i="33"/>
  <c r="X42" i="33"/>
  <c r="X43" i="33"/>
  <c r="X44" i="33"/>
  <c r="X45" i="33"/>
  <c r="X46" i="33"/>
  <c r="X47" i="33"/>
  <c r="X48" i="33"/>
  <c r="X49" i="33"/>
  <c r="X50" i="33"/>
  <c r="X51" i="33"/>
  <c r="X52" i="33"/>
  <c r="X53" i="33"/>
  <c r="X54" i="33"/>
  <c r="X55" i="33"/>
  <c r="X56" i="33"/>
  <c r="P39" i="33"/>
  <c r="P40" i="33"/>
  <c r="P41" i="33"/>
  <c r="P42" i="33"/>
  <c r="P43" i="33"/>
  <c r="P44" i="33"/>
  <c r="P45" i="33"/>
  <c r="P46" i="33"/>
  <c r="P47" i="33"/>
  <c r="P48" i="33"/>
  <c r="P49" i="33"/>
  <c r="P50" i="33"/>
  <c r="P51" i="33"/>
  <c r="P52" i="33"/>
  <c r="P53" i="33"/>
  <c r="P54" i="33"/>
  <c r="P55" i="33"/>
  <c r="P56" i="33"/>
  <c r="L39" i="33"/>
  <c r="L40" i="33"/>
  <c r="L41" i="33"/>
  <c r="L42" i="33"/>
  <c r="L43" i="33"/>
  <c r="L44" i="33"/>
  <c r="L45" i="33"/>
  <c r="L46" i="33"/>
  <c r="L47" i="33"/>
  <c r="L48" i="33"/>
  <c r="L49" i="33"/>
  <c r="L50" i="33"/>
  <c r="L51" i="33"/>
  <c r="L52" i="33"/>
  <c r="L53" i="33"/>
  <c r="L54" i="33"/>
  <c r="L55" i="33"/>
  <c r="L56" i="33"/>
  <c r="P57" i="33"/>
  <c r="X35" i="33"/>
  <c r="X36" i="33"/>
  <c r="X37" i="33"/>
  <c r="X38" i="33"/>
  <c r="P36" i="33"/>
  <c r="P37" i="33"/>
  <c r="P38" i="33"/>
  <c r="P35" i="33"/>
  <c r="L36" i="33"/>
  <c r="L37" i="33"/>
  <c r="L38" i="33"/>
  <c r="L35" i="33"/>
  <c r="P33" i="33"/>
  <c r="P32" i="33" s="1"/>
  <c r="Q32" i="33"/>
  <c r="R32" i="33"/>
  <c r="S32" i="33"/>
  <c r="P29" i="33"/>
  <c r="P30" i="33"/>
  <c r="P28" i="33"/>
  <c r="Q27" i="33"/>
  <c r="R27" i="33"/>
  <c r="S27" i="33"/>
  <c r="P26" i="33"/>
  <c r="P25" i="33"/>
  <c r="Q24" i="33"/>
  <c r="R24" i="33"/>
  <c r="S24" i="33"/>
  <c r="Q23" i="33"/>
  <c r="R23" i="33"/>
  <c r="S23" i="33"/>
  <c r="M8" i="33"/>
  <c r="N8" i="33"/>
  <c r="O8" i="33"/>
  <c r="Q8" i="33"/>
  <c r="R8" i="33"/>
  <c r="S8" i="33"/>
  <c r="U8" i="33"/>
  <c r="V8" i="33"/>
  <c r="Y8" i="33"/>
  <c r="Z8" i="33"/>
  <c r="AA8" i="33"/>
  <c r="AE8" i="33" s="1"/>
  <c r="Q18" i="33"/>
  <c r="R18" i="33"/>
  <c r="S18" i="33"/>
  <c r="P22" i="33"/>
  <c r="L20" i="33"/>
  <c r="AE20" i="33"/>
  <c r="X20" i="33"/>
  <c r="AB20" i="33" s="1"/>
  <c r="X21" i="33"/>
  <c r="P20" i="33"/>
  <c r="P21" i="33"/>
  <c r="P19" i="33"/>
  <c r="P12" i="33"/>
  <c r="P11" i="33"/>
  <c r="X9" i="33"/>
  <c r="L9" i="33"/>
  <c r="P9" i="33"/>
  <c r="U136" i="33"/>
  <c r="V136" i="33"/>
  <c r="Y136" i="33"/>
  <c r="Z136" i="33"/>
  <c r="AA136" i="33"/>
  <c r="P169" i="33"/>
  <c r="P170" i="33"/>
  <c r="Q168" i="33"/>
  <c r="R168" i="33"/>
  <c r="S168" i="33"/>
  <c r="P166" i="33"/>
  <c r="P165" i="33"/>
  <c r="P164" i="33"/>
  <c r="P163" i="33"/>
  <c r="Q162" i="33"/>
  <c r="R162" i="33"/>
  <c r="S162" i="33"/>
  <c r="Q158" i="33"/>
  <c r="R158" i="33"/>
  <c r="S158" i="33"/>
  <c r="P161" i="33"/>
  <c r="P160" i="33"/>
  <c r="P159" i="33"/>
  <c r="Q156" i="33"/>
  <c r="R156" i="33"/>
  <c r="S156" i="33"/>
  <c r="P157" i="33"/>
  <c r="P156" i="33" s="1"/>
  <c r="P147" i="33"/>
  <c r="P146" i="33"/>
  <c r="P143" i="33"/>
  <c r="P142" i="33"/>
  <c r="P141" i="33"/>
  <c r="P140" i="33"/>
  <c r="P139" i="33"/>
  <c r="P138" i="33"/>
  <c r="P137" i="33"/>
  <c r="Q136" i="33"/>
  <c r="Q135" i="33" s="1"/>
  <c r="R136" i="33"/>
  <c r="R135" i="33" s="1"/>
  <c r="S136" i="33"/>
  <c r="S135" i="33" s="1"/>
  <c r="Q100" i="33"/>
  <c r="R100" i="33"/>
  <c r="S100" i="33"/>
  <c r="X94" i="33"/>
  <c r="X95" i="33"/>
  <c r="X96" i="33"/>
  <c r="P94" i="33"/>
  <c r="P95" i="33"/>
  <c r="P96" i="33"/>
  <c r="L96" i="33"/>
  <c r="X103" i="33"/>
  <c r="P103" i="33"/>
  <c r="L103" i="33"/>
  <c r="X124" i="33"/>
  <c r="X123" i="33" s="1"/>
  <c r="M123" i="33"/>
  <c r="N123" i="33"/>
  <c r="O123" i="33"/>
  <c r="Q123" i="33"/>
  <c r="R123" i="33"/>
  <c r="S123" i="33"/>
  <c r="T123" i="33"/>
  <c r="U123" i="33"/>
  <c r="V123" i="33"/>
  <c r="W123" i="33"/>
  <c r="Y123" i="33"/>
  <c r="Z123" i="33"/>
  <c r="AA123" i="33"/>
  <c r="P124" i="33"/>
  <c r="P123" i="33" s="1"/>
  <c r="L124" i="33"/>
  <c r="L123" i="33" s="1"/>
  <c r="Q131" i="33"/>
  <c r="R131" i="33"/>
  <c r="S131" i="33"/>
  <c r="P132" i="33"/>
  <c r="P131" i="33" s="1"/>
  <c r="P121" i="33"/>
  <c r="P122" i="33"/>
  <c r="Q119" i="33"/>
  <c r="R119" i="33"/>
  <c r="S119" i="33"/>
  <c r="P120" i="33"/>
  <c r="P118" i="33"/>
  <c r="P117" i="33"/>
  <c r="Q115" i="33"/>
  <c r="R115" i="33"/>
  <c r="S115" i="33"/>
  <c r="P116" i="33"/>
  <c r="P112" i="33"/>
  <c r="P111" i="33"/>
  <c r="Q110" i="33"/>
  <c r="R110" i="33"/>
  <c r="S110" i="33"/>
  <c r="U106" i="33"/>
  <c r="V106" i="33"/>
  <c r="Y106" i="33"/>
  <c r="Z106" i="33"/>
  <c r="AA106" i="33"/>
  <c r="Q106" i="33"/>
  <c r="R106" i="33"/>
  <c r="S106" i="33"/>
  <c r="P108" i="33"/>
  <c r="P107" i="33"/>
  <c r="P102" i="33"/>
  <c r="P104" i="33"/>
  <c r="P101" i="33"/>
  <c r="P97" i="33"/>
  <c r="R31" i="33" l="1"/>
  <c r="Q31" i="33"/>
  <c r="AC8" i="33"/>
  <c r="AF8" i="33"/>
  <c r="AF136" i="33"/>
  <c r="AB9" i="33"/>
  <c r="AB38" i="33"/>
  <c r="AB36" i="33"/>
  <c r="AB103" i="33"/>
  <c r="P100" i="33"/>
  <c r="Q134" i="33"/>
  <c r="P158" i="33"/>
  <c r="P18" i="33"/>
  <c r="AB37" i="33"/>
  <c r="AB35" i="33"/>
  <c r="S7" i="33"/>
  <c r="Q7" i="33"/>
  <c r="Q58" i="33" s="1"/>
  <c r="R134" i="33"/>
  <c r="P27" i="33"/>
  <c r="P34" i="33"/>
  <c r="P31" i="33" s="1"/>
  <c r="S31" i="33"/>
  <c r="R7" i="33"/>
  <c r="P8" i="33"/>
  <c r="P106" i="33"/>
  <c r="P24" i="33"/>
  <c r="P23" i="33"/>
  <c r="S134" i="33"/>
  <c r="P168" i="33"/>
  <c r="P162" i="33"/>
  <c r="P136" i="33"/>
  <c r="P135" i="33" s="1"/>
  <c r="P119" i="33"/>
  <c r="P115" i="33"/>
  <c r="P110" i="33"/>
  <c r="Q92" i="33"/>
  <c r="Q91" i="33" s="1"/>
  <c r="Q90" i="33" s="1"/>
  <c r="R92" i="33"/>
  <c r="R91" i="33" s="1"/>
  <c r="R90" i="33" s="1"/>
  <c r="S92" i="33"/>
  <c r="S91" i="33" s="1"/>
  <c r="S90" i="33" s="1"/>
  <c r="P93" i="33"/>
  <c r="P92" i="33" s="1"/>
  <c r="R58" i="33" l="1"/>
  <c r="S58" i="33"/>
  <c r="P91" i="33"/>
  <c r="P90" i="33" s="1"/>
  <c r="P7" i="33"/>
  <c r="P58" i="33" s="1"/>
  <c r="P134" i="33"/>
  <c r="Q188" i="33"/>
  <c r="R188" i="33"/>
  <c r="S188" i="33"/>
  <c r="Q184" i="33"/>
  <c r="Q178" i="33" s="1"/>
  <c r="R184" i="33"/>
  <c r="S184" i="33"/>
  <c r="S178" i="33" s="1"/>
  <c r="M185" i="33"/>
  <c r="P185" i="33"/>
  <c r="P186" i="33"/>
  <c r="P187" i="33"/>
  <c r="P189" i="33"/>
  <c r="P190" i="33"/>
  <c r="M179" i="33"/>
  <c r="N179" i="33"/>
  <c r="O179" i="33"/>
  <c r="AE179" i="33" s="1"/>
  <c r="P179" i="33"/>
  <c r="R178" i="33"/>
  <c r="P181" i="33"/>
  <c r="P182" i="33"/>
  <c r="P183" i="33"/>
  <c r="P180" i="33"/>
  <c r="AA173" i="33"/>
  <c r="U173" i="33"/>
  <c r="V173" i="33"/>
  <c r="Y173" i="33"/>
  <c r="Z173" i="33"/>
  <c r="P175" i="33"/>
  <c r="P176" i="33"/>
  <c r="Q173" i="33"/>
  <c r="R173" i="33"/>
  <c r="S173" i="33"/>
  <c r="P174" i="33"/>
  <c r="M83" i="33"/>
  <c r="N83" i="33"/>
  <c r="O83" i="33"/>
  <c r="Q83" i="33"/>
  <c r="R83" i="33"/>
  <c r="S83" i="33"/>
  <c r="U83" i="33"/>
  <c r="V83" i="33"/>
  <c r="Y83" i="33"/>
  <c r="Z83" i="33"/>
  <c r="P84" i="33"/>
  <c r="P83" i="33" s="1"/>
  <c r="AC80" i="33"/>
  <c r="X80" i="33"/>
  <c r="X79" i="33"/>
  <c r="L80" i="33"/>
  <c r="L79" i="33"/>
  <c r="P80" i="33"/>
  <c r="P81" i="33"/>
  <c r="P82" i="33"/>
  <c r="P79" i="33"/>
  <c r="P78" i="33"/>
  <c r="P77" i="33"/>
  <c r="P76" i="33"/>
  <c r="Q74" i="33"/>
  <c r="Q73" i="33" s="1"/>
  <c r="R74" i="33"/>
  <c r="R73" i="33" s="1"/>
  <c r="S74" i="33"/>
  <c r="S73" i="33" s="1"/>
  <c r="P75" i="33"/>
  <c r="P62" i="33"/>
  <c r="Q60" i="33"/>
  <c r="R60" i="33"/>
  <c r="S60" i="33"/>
  <c r="P61" i="33"/>
  <c r="AA68" i="33"/>
  <c r="Y68" i="33"/>
  <c r="Z68" i="33"/>
  <c r="X69" i="33"/>
  <c r="Q68" i="33"/>
  <c r="R68" i="33"/>
  <c r="S68" i="33"/>
  <c r="P69" i="33"/>
  <c r="P68" i="33" s="1"/>
  <c r="P67" i="33"/>
  <c r="P66" i="33" s="1"/>
  <c r="Q66" i="33"/>
  <c r="R66" i="33"/>
  <c r="S66" i="33"/>
  <c r="M68" i="33"/>
  <c r="N68" i="33"/>
  <c r="O68" i="33"/>
  <c r="L69" i="33"/>
  <c r="L68" i="33" s="1"/>
  <c r="AA195" i="33"/>
  <c r="O194" i="33"/>
  <c r="AE194" i="33" s="1"/>
  <c r="Q192" i="33"/>
  <c r="Q191" i="33" s="1"/>
  <c r="R192" i="33"/>
  <c r="R191" i="33" s="1"/>
  <c r="S192" i="33"/>
  <c r="S191" i="33" s="1"/>
  <c r="P194" i="33"/>
  <c r="P193" i="33"/>
  <c r="Q209" i="33"/>
  <c r="R209" i="33"/>
  <c r="S209" i="33"/>
  <c r="Q207" i="33"/>
  <c r="R207" i="33"/>
  <c r="S207" i="33"/>
  <c r="P208" i="33"/>
  <c r="P207" i="33" s="1"/>
  <c r="P210" i="33"/>
  <c r="P211" i="33"/>
  <c r="Q215" i="33"/>
  <c r="R215" i="33"/>
  <c r="R214" i="33" s="1"/>
  <c r="S215" i="33"/>
  <c r="S214" i="33" s="1"/>
  <c r="P216" i="33"/>
  <c r="P215" i="33" s="1"/>
  <c r="X68" i="33" l="1"/>
  <c r="AB68" i="33" s="1"/>
  <c r="AB69" i="33"/>
  <c r="AE68" i="33"/>
  <c r="AB80" i="33"/>
  <c r="Q65" i="33"/>
  <c r="R172" i="33"/>
  <c r="Q214" i="33"/>
  <c r="R65" i="33"/>
  <c r="S65" i="33"/>
  <c r="P173" i="33"/>
  <c r="Q172" i="33"/>
  <c r="P184" i="33"/>
  <c r="P178" i="33" s="1"/>
  <c r="S172" i="33"/>
  <c r="P65" i="33"/>
  <c r="P188" i="33"/>
  <c r="P192" i="33"/>
  <c r="P191" i="33" s="1"/>
  <c r="P74" i="33"/>
  <c r="P73" i="33" s="1"/>
  <c r="P60" i="33"/>
  <c r="P209" i="33"/>
  <c r="P214" i="33"/>
  <c r="S5" i="33" l="1"/>
  <c r="R5" i="33"/>
  <c r="P172" i="33"/>
  <c r="R212" i="33"/>
  <c r="S212" i="33"/>
  <c r="Q212" i="33"/>
  <c r="Q5" i="33"/>
  <c r="P5" i="33" l="1"/>
  <c r="P212" i="33"/>
  <c r="K12" i="38"/>
  <c r="K14" i="38"/>
  <c r="K16" i="38"/>
  <c r="K15" i="38" s="1"/>
  <c r="D66" i="33"/>
  <c r="E66" i="33"/>
  <c r="F66" i="33"/>
  <c r="G66" i="33"/>
  <c r="H66" i="33"/>
  <c r="I66" i="33"/>
  <c r="J66" i="33"/>
  <c r="K66" i="33"/>
  <c r="M66" i="33"/>
  <c r="N66" i="33"/>
  <c r="O66" i="33"/>
  <c r="U66" i="33"/>
  <c r="V66" i="33"/>
  <c r="Y66" i="33"/>
  <c r="Z66" i="33"/>
  <c r="AA66" i="33"/>
  <c r="L67" i="33"/>
  <c r="L66" i="33" s="1"/>
  <c r="W67" i="33"/>
  <c r="T67" i="33" s="1"/>
  <c r="T66" i="33" s="1"/>
  <c r="X67" i="33"/>
  <c r="X66" i="33" s="1"/>
  <c r="AE67" i="33"/>
  <c r="D70" i="33"/>
  <c r="E70" i="33"/>
  <c r="G70" i="33"/>
  <c r="H70" i="33"/>
  <c r="I70" i="33"/>
  <c r="J70" i="33"/>
  <c r="K70" i="33"/>
  <c r="M70" i="33"/>
  <c r="N70" i="33"/>
  <c r="O70" i="33"/>
  <c r="U70" i="33"/>
  <c r="V70" i="33"/>
  <c r="Y70" i="33"/>
  <c r="Z70" i="33"/>
  <c r="AA70" i="33"/>
  <c r="F71" i="33"/>
  <c r="F70" i="33" s="1"/>
  <c r="L71" i="33"/>
  <c r="L70" i="33" s="1"/>
  <c r="W71" i="33"/>
  <c r="W70" i="33" s="1"/>
  <c r="X71" i="33"/>
  <c r="X70" i="33" s="1"/>
  <c r="AE71" i="33"/>
  <c r="W177" i="33"/>
  <c r="T177" i="33" s="1"/>
  <c r="AC194" i="33"/>
  <c r="AC181" i="33"/>
  <c r="AC182" i="33"/>
  <c r="AC164" i="33"/>
  <c r="AC12" i="33"/>
  <c r="X65" i="33" l="1"/>
  <c r="L65" i="33"/>
  <c r="Z65" i="33"/>
  <c r="V65" i="33"/>
  <c r="O65" i="33"/>
  <c r="M65" i="33"/>
  <c r="AE66" i="33"/>
  <c r="AA65" i="33"/>
  <c r="Y65" i="33"/>
  <c r="U65" i="33"/>
  <c r="N65" i="33"/>
  <c r="AE70" i="33"/>
  <c r="T71" i="33"/>
  <c r="T70" i="33" s="1"/>
  <c r="T65" i="33" s="1"/>
  <c r="J65" i="33"/>
  <c r="H65" i="33"/>
  <c r="D65" i="33"/>
  <c r="AB67" i="33"/>
  <c r="K65" i="33"/>
  <c r="I65" i="33"/>
  <c r="G65" i="33"/>
  <c r="E65" i="33"/>
  <c r="AB66" i="33"/>
  <c r="F65" i="33"/>
  <c r="AB70" i="33"/>
  <c r="W66" i="33"/>
  <c r="W65" i="33" s="1"/>
  <c r="AB71" i="33"/>
  <c r="X204" i="33"/>
  <c r="X177" i="33"/>
  <c r="M173" i="33"/>
  <c r="N173" i="33"/>
  <c r="O173" i="33"/>
  <c r="L177" i="33"/>
  <c r="AE65" i="33" l="1"/>
  <c r="AB65" i="33"/>
  <c r="M100" i="33" l="1"/>
  <c r="N100" i="33"/>
  <c r="O100" i="33"/>
  <c r="U100" i="33"/>
  <c r="V100" i="33"/>
  <c r="Y100" i="33"/>
  <c r="Z100" i="33"/>
  <c r="AA100" i="33"/>
  <c r="L102" i="33"/>
  <c r="L104" i="33"/>
  <c r="L105" i="33"/>
  <c r="L101" i="33"/>
  <c r="L153" i="33"/>
  <c r="L152" i="33"/>
  <c r="L97" i="33"/>
  <c r="X105" i="33"/>
  <c r="T105" i="33"/>
  <c r="AC100" i="33" l="1"/>
  <c r="L100" i="33"/>
  <c r="W202" i="33"/>
  <c r="T202" i="33" s="1"/>
  <c r="W157" i="33"/>
  <c r="W130" i="33"/>
  <c r="AE147" i="33" l="1"/>
  <c r="AD190" i="33" l="1"/>
  <c r="AE159" i="33"/>
  <c r="AE97" i="33"/>
  <c r="AE120" i="33"/>
  <c r="AE121" i="33"/>
  <c r="AE122" i="33"/>
  <c r="AE132" i="33"/>
  <c r="AC87" i="33"/>
  <c r="AC11" i="33"/>
  <c r="L57" i="33" l="1"/>
  <c r="L34" i="33" s="1"/>
  <c r="T17" i="33"/>
  <c r="X17" i="33"/>
  <c r="L17" i="33"/>
  <c r="F217" i="33" l="1"/>
  <c r="G217" i="33"/>
  <c r="H217" i="33"/>
  <c r="I217" i="33"/>
  <c r="J217" i="33"/>
  <c r="K217" i="33"/>
  <c r="F215" i="33"/>
  <c r="G195" i="33"/>
  <c r="H195" i="33"/>
  <c r="I195" i="33"/>
  <c r="J195" i="33"/>
  <c r="K195" i="33"/>
  <c r="M195" i="33"/>
  <c r="N195" i="33"/>
  <c r="O195" i="33"/>
  <c r="U195" i="33"/>
  <c r="V195" i="33"/>
  <c r="Y195" i="33"/>
  <c r="AF195" i="33" s="1"/>
  <c r="Z195" i="33"/>
  <c r="X202" i="33"/>
  <c r="L202" i="33"/>
  <c r="D203" i="33"/>
  <c r="E203" i="33"/>
  <c r="G203" i="33"/>
  <c r="H203" i="33"/>
  <c r="I203" i="33"/>
  <c r="J203" i="33"/>
  <c r="K203" i="33"/>
  <c r="M203" i="33"/>
  <c r="N203" i="33"/>
  <c r="O203" i="33"/>
  <c r="U203" i="33"/>
  <c r="V203" i="33"/>
  <c r="Y203" i="33"/>
  <c r="AF203" i="33" s="1"/>
  <c r="Z203" i="33"/>
  <c r="AA203" i="33"/>
  <c r="F214" i="33" l="1"/>
  <c r="G83" i="33"/>
  <c r="H83" i="33"/>
  <c r="I83" i="33"/>
  <c r="J83" i="33"/>
  <c r="K83" i="33"/>
  <c r="AA83" i="33"/>
  <c r="AE83" i="33" s="1"/>
  <c r="F83" i="33"/>
  <c r="W88" i="33"/>
  <c r="T88" i="33" s="1"/>
  <c r="X88" i="33"/>
  <c r="L88" i="33"/>
  <c r="U74" i="33"/>
  <c r="U73" i="33" s="1"/>
  <c r="V74" i="33"/>
  <c r="V73" i="33" s="1"/>
  <c r="AE77" i="33" l="1"/>
  <c r="AE79" i="33"/>
  <c r="T13" i="33" l="1"/>
  <c r="X153" i="33" l="1"/>
  <c r="W153" i="33"/>
  <c r="T153" i="33" s="1"/>
  <c r="F151" i="33"/>
  <c r="L155" i="33"/>
  <c r="W155" i="33"/>
  <c r="T155" i="33" s="1"/>
  <c r="X155" i="33"/>
  <c r="X86" i="33" l="1"/>
  <c r="W86" i="33"/>
  <c r="T86" i="33" s="1"/>
  <c r="L86" i="33"/>
  <c r="M110" i="33"/>
  <c r="N110" i="33"/>
  <c r="O110" i="33"/>
  <c r="U110" i="33"/>
  <c r="V110" i="33"/>
  <c r="Y110" i="33"/>
  <c r="Z110" i="33"/>
  <c r="AA110" i="33"/>
  <c r="W113" i="33"/>
  <c r="T113" i="33" s="1"/>
  <c r="X113" i="33"/>
  <c r="L113" i="33"/>
  <c r="X98" i="33"/>
  <c r="W98" i="33"/>
  <c r="T98" i="33" s="1"/>
  <c r="L98" i="33"/>
  <c r="F8" i="33"/>
  <c r="X13" i="33"/>
  <c r="L13" i="33"/>
  <c r="AF110" i="33" l="1"/>
  <c r="AE110" i="33"/>
  <c r="L216" i="33" l="1"/>
  <c r="T130" i="33"/>
  <c r="X93" i="33"/>
  <c r="W132" i="33"/>
  <c r="W25" i="33"/>
  <c r="T25" i="33" s="1"/>
  <c r="T11" i="33"/>
  <c r="T12" i="33"/>
  <c r="T14" i="33"/>
  <c r="T16" i="33"/>
  <c r="W181" i="33"/>
  <c r="T181" i="33" s="1"/>
  <c r="V179" i="33"/>
  <c r="W8" i="33" l="1"/>
  <c r="T15" i="33"/>
  <c r="X181" i="33"/>
  <c r="L181" i="33"/>
  <c r="G162" i="33"/>
  <c r="H162" i="33"/>
  <c r="I162" i="33"/>
  <c r="J162" i="33"/>
  <c r="K162" i="33"/>
  <c r="M162" i="33"/>
  <c r="N162" i="33"/>
  <c r="O162" i="33"/>
  <c r="U162" i="33"/>
  <c r="V162" i="33"/>
  <c r="Y162" i="33"/>
  <c r="Z162" i="33"/>
  <c r="AA162" i="33"/>
  <c r="F162" i="33"/>
  <c r="W167" i="33"/>
  <c r="T167" i="33" s="1"/>
  <c r="X167" i="33"/>
  <c r="G92" i="33"/>
  <c r="H92" i="33"/>
  <c r="I92" i="33"/>
  <c r="J92" i="33"/>
  <c r="K92" i="33"/>
  <c r="M92" i="33"/>
  <c r="N92" i="33"/>
  <c r="O92" i="33"/>
  <c r="U92" i="33"/>
  <c r="V92" i="33"/>
  <c r="Y92" i="33"/>
  <c r="AF92" i="33" s="1"/>
  <c r="Z92" i="33"/>
  <c r="AA92" i="33"/>
  <c r="F92" i="33"/>
  <c r="W99" i="33"/>
  <c r="T99" i="33" s="1"/>
  <c r="X99" i="33"/>
  <c r="L99" i="33"/>
  <c r="X77" i="33"/>
  <c r="G74" i="33"/>
  <c r="H74" i="33"/>
  <c r="I74" i="33"/>
  <c r="J74" i="33"/>
  <c r="K74" i="33"/>
  <c r="M74" i="33"/>
  <c r="M73" i="33" s="1"/>
  <c r="N74" i="33"/>
  <c r="N73" i="33" s="1"/>
  <c r="O74" i="33"/>
  <c r="O73" i="33" s="1"/>
  <c r="Y74" i="33"/>
  <c r="AF74" i="33" s="1"/>
  <c r="Z74" i="33"/>
  <c r="Z73" i="33" s="1"/>
  <c r="AA74" i="33"/>
  <c r="AA73" i="33" s="1"/>
  <c r="F74" i="33"/>
  <c r="F34" i="33"/>
  <c r="I34" i="33"/>
  <c r="J34" i="33"/>
  <c r="K34" i="33"/>
  <c r="G24" i="33"/>
  <c r="H24" i="33"/>
  <c r="I24" i="33"/>
  <c r="J24" i="33"/>
  <c r="K24" i="33"/>
  <c r="M24" i="33"/>
  <c r="N24" i="33"/>
  <c r="O24" i="33"/>
  <c r="U24" i="33"/>
  <c r="V24" i="33"/>
  <c r="Y24" i="33"/>
  <c r="Z24" i="33"/>
  <c r="AA24" i="33"/>
  <c r="F24" i="33"/>
  <c r="AE25" i="33"/>
  <c r="X25" i="33"/>
  <c r="L25" i="33"/>
  <c r="L26" i="33"/>
  <c r="AF24" i="33" l="1"/>
  <c r="AF162" i="33"/>
  <c r="Y73" i="33"/>
  <c r="AF73" i="33" s="1"/>
  <c r="AB181" i="33"/>
  <c r="AB25" i="33"/>
  <c r="L24" i="33"/>
  <c r="G8" i="33"/>
  <c r="H8" i="33"/>
  <c r="I8" i="33"/>
  <c r="J8" i="33"/>
  <c r="K8" i="33"/>
  <c r="G18" i="33"/>
  <c r="H18" i="33"/>
  <c r="I18" i="33"/>
  <c r="J18" i="33"/>
  <c r="K18" i="33"/>
  <c r="G23" i="33"/>
  <c r="H23" i="33"/>
  <c r="I23" i="33"/>
  <c r="J23" i="33"/>
  <c r="K23" i="33"/>
  <c r="G27" i="33"/>
  <c r="H27" i="33"/>
  <c r="I27" i="33"/>
  <c r="J27" i="33"/>
  <c r="K27" i="33"/>
  <c r="G32" i="33"/>
  <c r="H32" i="33"/>
  <c r="I32" i="33"/>
  <c r="J32" i="33"/>
  <c r="J31" i="33" s="1"/>
  <c r="K32" i="33"/>
  <c r="G39" i="33"/>
  <c r="G40" i="33"/>
  <c r="G41" i="33"/>
  <c r="H41" i="33"/>
  <c r="G42" i="33"/>
  <c r="H42" i="33"/>
  <c r="G60" i="33"/>
  <c r="H60" i="33"/>
  <c r="I60" i="33"/>
  <c r="J60" i="33"/>
  <c r="K60" i="33"/>
  <c r="G100" i="33"/>
  <c r="H100" i="33"/>
  <c r="I100" i="33"/>
  <c r="J100" i="33"/>
  <c r="K100" i="33"/>
  <c r="G106" i="33"/>
  <c r="H106" i="33"/>
  <c r="I106" i="33"/>
  <c r="J106" i="33"/>
  <c r="K106" i="33"/>
  <c r="G110" i="33"/>
  <c r="H110" i="33"/>
  <c r="I110" i="33"/>
  <c r="J110" i="33"/>
  <c r="K110" i="33"/>
  <c r="G115" i="33"/>
  <c r="H115" i="33"/>
  <c r="I115" i="33"/>
  <c r="J115" i="33"/>
  <c r="K115" i="33"/>
  <c r="G119" i="33"/>
  <c r="H119" i="33"/>
  <c r="I119" i="33"/>
  <c r="J119" i="33"/>
  <c r="K119" i="33"/>
  <c r="G125" i="33"/>
  <c r="H125" i="33"/>
  <c r="I125" i="33"/>
  <c r="J125" i="33"/>
  <c r="K125" i="33"/>
  <c r="G127" i="33"/>
  <c r="H127" i="33"/>
  <c r="I127" i="33"/>
  <c r="J127" i="33"/>
  <c r="K127" i="33"/>
  <c r="G129" i="33"/>
  <c r="H129" i="33"/>
  <c r="I129" i="33"/>
  <c r="J129" i="33"/>
  <c r="K129" i="33"/>
  <c r="G131" i="33"/>
  <c r="H131" i="33"/>
  <c r="I131" i="33"/>
  <c r="J131" i="33"/>
  <c r="K131" i="33"/>
  <c r="G136" i="33"/>
  <c r="H136" i="33"/>
  <c r="I136" i="33"/>
  <c r="J136" i="33"/>
  <c r="K136" i="33"/>
  <c r="G151" i="33"/>
  <c r="H151" i="33"/>
  <c r="I151" i="33"/>
  <c r="J151" i="33"/>
  <c r="K151" i="33"/>
  <c r="G156" i="33"/>
  <c r="H156" i="33"/>
  <c r="I156" i="33"/>
  <c r="J156" i="33"/>
  <c r="K156" i="33"/>
  <c r="G158" i="33"/>
  <c r="H158" i="33"/>
  <c r="I158" i="33"/>
  <c r="J158" i="33"/>
  <c r="K158" i="33"/>
  <c r="G168" i="33"/>
  <c r="H168" i="33"/>
  <c r="I168" i="33"/>
  <c r="J168" i="33"/>
  <c r="K168" i="33"/>
  <c r="G173" i="33"/>
  <c r="H173" i="33"/>
  <c r="I173" i="33"/>
  <c r="J173" i="33"/>
  <c r="K173" i="33"/>
  <c r="G179" i="33"/>
  <c r="H179" i="33"/>
  <c r="I179" i="33"/>
  <c r="J179" i="33"/>
  <c r="K179" i="33"/>
  <c r="G184" i="33"/>
  <c r="H184" i="33"/>
  <c r="I184" i="33"/>
  <c r="J184" i="33"/>
  <c r="K184" i="33"/>
  <c r="G188" i="33"/>
  <c r="H188" i="33"/>
  <c r="I188" i="33"/>
  <c r="J188" i="33"/>
  <c r="K188" i="33"/>
  <c r="G192" i="33"/>
  <c r="H192" i="33"/>
  <c r="I192" i="33"/>
  <c r="J192" i="33"/>
  <c r="K192" i="33"/>
  <c r="G207" i="33"/>
  <c r="H207" i="33"/>
  <c r="I207" i="33"/>
  <c r="J207" i="33"/>
  <c r="K207" i="33"/>
  <c r="G209" i="33"/>
  <c r="H209" i="33"/>
  <c r="I209" i="33"/>
  <c r="J209" i="33"/>
  <c r="K209" i="33"/>
  <c r="G215" i="33"/>
  <c r="H215" i="33"/>
  <c r="I215" i="33"/>
  <c r="J215" i="33"/>
  <c r="K215" i="33"/>
  <c r="H34" i="33" l="1"/>
  <c r="H31" i="33" s="1"/>
  <c r="K191" i="33"/>
  <c r="G34" i="33"/>
  <c r="G31" i="33" s="1"/>
  <c r="I191" i="33"/>
  <c r="G191" i="33"/>
  <c r="J191" i="33"/>
  <c r="H191" i="33"/>
  <c r="J7" i="33"/>
  <c r="J58" i="33" s="1"/>
  <c r="H7" i="33"/>
  <c r="K7" i="33"/>
  <c r="I7" i="33"/>
  <c r="G7" i="33"/>
  <c r="K214" i="33"/>
  <c r="I214" i="33"/>
  <c r="G214" i="33"/>
  <c r="J214" i="33"/>
  <c r="H214" i="33"/>
  <c r="K178" i="33"/>
  <c r="K172" i="33" s="1"/>
  <c r="I178" i="33"/>
  <c r="I172" i="33" s="1"/>
  <c r="G178" i="33"/>
  <c r="G172" i="33" s="1"/>
  <c r="J178" i="33"/>
  <c r="J172" i="33" s="1"/>
  <c r="H178" i="33"/>
  <c r="H172" i="33" s="1"/>
  <c r="J135" i="33"/>
  <c r="J134" i="33" s="1"/>
  <c r="H135" i="33"/>
  <c r="H134" i="33" s="1"/>
  <c r="K135" i="33"/>
  <c r="K134" i="33" s="1"/>
  <c r="I135" i="33"/>
  <c r="I134" i="33" s="1"/>
  <c r="G135" i="33"/>
  <c r="G134" i="33" s="1"/>
  <c r="J91" i="33"/>
  <c r="J90" i="33" s="1"/>
  <c r="H91" i="33"/>
  <c r="H90" i="33" s="1"/>
  <c r="K91" i="33"/>
  <c r="K90" i="33" s="1"/>
  <c r="I91" i="33"/>
  <c r="I90" i="33" s="1"/>
  <c r="G91" i="33"/>
  <c r="G90" i="33" s="1"/>
  <c r="J73" i="33"/>
  <c r="H73" i="33"/>
  <c r="K73" i="33"/>
  <c r="I73" i="33"/>
  <c r="G73" i="33"/>
  <c r="K31" i="33"/>
  <c r="I31" i="33"/>
  <c r="I58" i="33" s="1"/>
  <c r="X190" i="33"/>
  <c r="X189" i="33"/>
  <c r="U188" i="33"/>
  <c r="V188" i="33"/>
  <c r="Y188" i="33"/>
  <c r="Z188" i="33"/>
  <c r="AA188" i="33"/>
  <c r="O188" i="33"/>
  <c r="M151" i="33"/>
  <c r="N151" i="33"/>
  <c r="O151" i="33"/>
  <c r="U151" i="33"/>
  <c r="U135" i="33" s="1"/>
  <c r="V151" i="33"/>
  <c r="V135" i="33" s="1"/>
  <c r="Y151" i="33"/>
  <c r="Z151" i="33"/>
  <c r="Z135" i="33" s="1"/>
  <c r="AA151" i="33"/>
  <c r="AA135" i="33" s="1"/>
  <c r="Y135" i="33" l="1"/>
  <c r="AF135" i="33" s="1"/>
  <c r="AF151" i="33"/>
  <c r="K58" i="33"/>
  <c r="H58" i="33"/>
  <c r="G58" i="33"/>
  <c r="X188" i="33"/>
  <c r="K6" i="38"/>
  <c r="K7" i="38"/>
  <c r="W82" i="33" l="1"/>
  <c r="T82" i="33" s="1"/>
  <c r="X82" i="33"/>
  <c r="L82" i="33"/>
  <c r="W149" i="33"/>
  <c r="T149" i="33" s="1"/>
  <c r="X149" i="33"/>
  <c r="L149" i="33"/>
  <c r="W62" i="33"/>
  <c r="S16" i="38"/>
  <c r="H16" i="38"/>
  <c r="H15" i="38" s="1"/>
  <c r="D16" i="38"/>
  <c r="W14" i="38"/>
  <c r="S14" i="38"/>
  <c r="H14" i="38"/>
  <c r="D14" i="38"/>
  <c r="P14" i="38" s="1"/>
  <c r="O13" i="38"/>
  <c r="K13" i="38" s="1"/>
  <c r="N13" i="38"/>
  <c r="M13" i="38"/>
  <c r="J13" i="38"/>
  <c r="I13" i="38"/>
  <c r="G13" i="38"/>
  <c r="F13" i="38"/>
  <c r="E13" i="38"/>
  <c r="H12" i="38"/>
  <c r="D12" i="38"/>
  <c r="P12" i="38" s="1"/>
  <c r="O11" i="38"/>
  <c r="K11" i="38" s="1"/>
  <c r="N11" i="38"/>
  <c r="M11" i="38"/>
  <c r="J11" i="38"/>
  <c r="I11" i="38"/>
  <c r="G11" i="38"/>
  <c r="F11" i="38"/>
  <c r="E11" i="38"/>
  <c r="H10" i="38"/>
  <c r="S10" i="38"/>
  <c r="D10" i="38"/>
  <c r="P10" i="38" s="1"/>
  <c r="H9" i="38"/>
  <c r="D9" i="38"/>
  <c r="P9" i="38" s="1"/>
  <c r="O8" i="38"/>
  <c r="N8" i="38"/>
  <c r="N4" i="38" s="1"/>
  <c r="M8" i="38"/>
  <c r="M4" i="38" s="1"/>
  <c r="J8" i="38"/>
  <c r="J4" i="38" s="1"/>
  <c r="I8" i="38"/>
  <c r="I4" i="38" s="1"/>
  <c r="G8" i="38"/>
  <c r="G4" i="38" s="1"/>
  <c r="F8" i="38"/>
  <c r="F4" i="38" s="1"/>
  <c r="E8" i="38"/>
  <c r="E4" i="38" s="1"/>
  <c r="S7" i="38"/>
  <c r="H7" i="38"/>
  <c r="D7" i="38"/>
  <c r="P7" i="38" s="1"/>
  <c r="S6" i="38"/>
  <c r="H6" i="38"/>
  <c r="D6" i="38"/>
  <c r="P6" i="38" s="1"/>
  <c r="O5" i="38"/>
  <c r="N5" i="38"/>
  <c r="M5" i="38"/>
  <c r="K5" i="38"/>
  <c r="J5" i="38"/>
  <c r="I5" i="38"/>
  <c r="G5" i="38"/>
  <c r="F5" i="38"/>
  <c r="E5" i="38"/>
  <c r="K8" i="38" l="1"/>
  <c r="K4" i="38" s="1"/>
  <c r="O4" i="38"/>
  <c r="P16" i="38"/>
  <c r="D15" i="38"/>
  <c r="R11" i="38"/>
  <c r="Q5" i="38"/>
  <c r="R13" i="38"/>
  <c r="R5" i="38"/>
  <c r="Q8" i="38"/>
  <c r="Q11" i="38"/>
  <c r="Q13" i="38"/>
  <c r="L5" i="38"/>
  <c r="L8" i="38"/>
  <c r="L4" i="38" s="1"/>
  <c r="L11" i="38"/>
  <c r="L13" i="38"/>
  <c r="D5" i="38"/>
  <c r="H8" i="38"/>
  <c r="H4" i="38" s="1"/>
  <c r="H5" i="38"/>
  <c r="D11" i="38"/>
  <c r="S15" i="38"/>
  <c r="D13" i="38"/>
  <c r="D8" i="38"/>
  <c r="W13" i="38"/>
  <c r="S8" i="38"/>
  <c r="H11" i="38"/>
  <c r="H13" i="38"/>
  <c r="S5" i="38"/>
  <c r="T14" i="38"/>
  <c r="S13" i="38"/>
  <c r="D4" i="38" l="1"/>
  <c r="P15" i="38"/>
  <c r="P13" i="38"/>
  <c r="P11" i="38"/>
  <c r="P8" i="38"/>
  <c r="P5" i="38"/>
  <c r="S4" i="38"/>
  <c r="T13" i="38"/>
  <c r="Q4" i="38"/>
  <c r="P4" i="38" l="1"/>
  <c r="O23" i="33" l="1"/>
  <c r="U158" i="33" l="1"/>
  <c r="V158" i="33"/>
  <c r="F205" i="33" l="1"/>
  <c r="F206" i="33"/>
  <c r="AE165" i="33"/>
  <c r="AE78" i="33"/>
  <c r="AC79" i="33"/>
  <c r="AC77" i="33"/>
  <c r="F203" i="33" l="1"/>
  <c r="F209" i="33" l="1"/>
  <c r="F207" i="33"/>
  <c r="L208" i="33" l="1"/>
  <c r="L207" i="33" s="1"/>
  <c r="L210" i="33"/>
  <c r="L211" i="33"/>
  <c r="F173" i="33"/>
  <c r="F168" i="33"/>
  <c r="F158" i="33"/>
  <c r="F156" i="33"/>
  <c r="F131" i="33"/>
  <c r="X130" i="33"/>
  <c r="X129" i="33" s="1"/>
  <c r="L130" i="33"/>
  <c r="L129" i="33" s="1"/>
  <c r="M129" i="33"/>
  <c r="N129" i="33"/>
  <c r="O129" i="33"/>
  <c r="U129" i="33"/>
  <c r="V129" i="33"/>
  <c r="W129" i="33"/>
  <c r="Y129" i="33"/>
  <c r="Z129" i="33"/>
  <c r="AA129" i="33"/>
  <c r="F129" i="33"/>
  <c r="L209" i="33" l="1"/>
  <c r="X85" i="33"/>
  <c r="W85" i="33"/>
  <c r="T85" i="33" s="1"/>
  <c r="L85" i="33"/>
  <c r="F27" i="33"/>
  <c r="L11" i="33" l="1"/>
  <c r="X11" i="33"/>
  <c r="F193" i="33" l="1"/>
  <c r="F199" i="33"/>
  <c r="F200" i="33"/>
  <c r="F182" i="33"/>
  <c r="F179" i="33" s="1"/>
  <c r="F187" i="33"/>
  <c r="F184" i="33" s="1"/>
  <c r="F140" i="33"/>
  <c r="F100" i="33"/>
  <c r="F109" i="33"/>
  <c r="F110" i="33"/>
  <c r="F115" i="33"/>
  <c r="F120" i="33"/>
  <c r="F125" i="33"/>
  <c r="F127" i="33"/>
  <c r="F60" i="33"/>
  <c r="F18" i="33"/>
  <c r="F32" i="33"/>
  <c r="F195" i="33" l="1"/>
  <c r="F192" i="33"/>
  <c r="F178" i="33"/>
  <c r="F106" i="33"/>
  <c r="F136" i="33"/>
  <c r="F73" i="33"/>
  <c r="F188" i="33"/>
  <c r="F23" i="33"/>
  <c r="F119" i="33"/>
  <c r="X165" i="33"/>
  <c r="W165" i="33"/>
  <c r="T165" i="33" s="1"/>
  <c r="L165" i="33"/>
  <c r="G212" i="33" l="1"/>
  <c r="G5" i="33"/>
  <c r="F172" i="33"/>
  <c r="F91" i="33"/>
  <c r="F90" i="33" s="1"/>
  <c r="F191" i="33"/>
  <c r="F212" i="33" s="1"/>
  <c r="F135" i="33"/>
  <c r="F134" i="33" s="1"/>
  <c r="F7" i="33"/>
  <c r="AB165" i="33"/>
  <c r="H212" i="33" l="1"/>
  <c r="H5" i="33"/>
  <c r="U178" i="33"/>
  <c r="V184" i="33"/>
  <c r="V178" i="33" s="1"/>
  <c r="Y184" i="33"/>
  <c r="Z184" i="33"/>
  <c r="AA184" i="33"/>
  <c r="Y179" i="33"/>
  <c r="Z179" i="33"/>
  <c r="X182" i="33"/>
  <c r="I5" i="33" l="1"/>
  <c r="I212" i="33"/>
  <c r="AC218" i="33"/>
  <c r="AC216" i="33"/>
  <c r="AE211" i="33"/>
  <c r="AE210" i="33"/>
  <c r="AE208" i="33"/>
  <c r="AC193" i="33"/>
  <c r="AE193" i="33"/>
  <c r="AC189" i="33"/>
  <c r="AE189" i="33"/>
  <c r="AC187" i="33"/>
  <c r="AC186" i="33"/>
  <c r="AC185" i="33"/>
  <c r="AC183" i="33"/>
  <c r="AC180" i="33"/>
  <c r="AE176" i="33"/>
  <c r="AE175" i="33"/>
  <c r="AE174" i="33"/>
  <c r="AE170" i="33"/>
  <c r="AE169" i="33"/>
  <c r="AC166" i="33"/>
  <c r="AE164" i="33"/>
  <c r="AE163" i="33"/>
  <c r="AC161" i="33"/>
  <c r="AC160" i="33"/>
  <c r="AE160" i="33"/>
  <c r="AE157" i="33"/>
  <c r="AC146" i="33"/>
  <c r="AC143" i="33"/>
  <c r="AC142" i="33"/>
  <c r="AC141" i="33"/>
  <c r="AC140" i="33"/>
  <c r="AC139" i="33"/>
  <c r="AC138" i="33"/>
  <c r="AE137" i="33"/>
  <c r="AC121" i="33"/>
  <c r="AC112" i="33"/>
  <c r="AC102" i="33"/>
  <c r="AC97" i="33"/>
  <c r="AE93" i="33"/>
  <c r="AE76" i="33"/>
  <c r="AE75" i="33"/>
  <c r="AE62" i="33"/>
  <c r="AE61" i="33"/>
  <c r="AE57" i="33"/>
  <c r="AC42" i="33"/>
  <c r="AC41" i="33"/>
  <c r="AC40" i="33"/>
  <c r="AE40" i="33"/>
  <c r="AC39" i="33"/>
  <c r="AE39" i="33"/>
  <c r="AE33" i="33"/>
  <c r="AE30" i="33"/>
  <c r="AE28" i="33"/>
  <c r="AE26" i="33"/>
  <c r="AE22" i="33"/>
  <c r="AE21" i="33"/>
  <c r="AE19" i="33"/>
  <c r="AE12" i="33"/>
  <c r="W218" i="33"/>
  <c r="W217" i="33" s="1"/>
  <c r="W216" i="33"/>
  <c r="W215" i="33" s="1"/>
  <c r="U209" i="33"/>
  <c r="V209" i="33"/>
  <c r="U207" i="33"/>
  <c r="V207" i="33"/>
  <c r="W201" i="33"/>
  <c r="W204" i="33"/>
  <c r="W205" i="33"/>
  <c r="W206" i="33"/>
  <c r="W208" i="33"/>
  <c r="W207" i="33" s="1"/>
  <c r="W210" i="33"/>
  <c r="W211" i="33"/>
  <c r="W194" i="33"/>
  <c r="W196" i="33"/>
  <c r="W197" i="33"/>
  <c r="T197" i="33" s="1"/>
  <c r="W198" i="33"/>
  <c r="T198" i="33" s="1"/>
  <c r="W199" i="33"/>
  <c r="T199" i="33" s="1"/>
  <c r="W200" i="33"/>
  <c r="T200" i="33" s="1"/>
  <c r="W193" i="33"/>
  <c r="W180" i="33"/>
  <c r="W182" i="33"/>
  <c r="T182" i="33" s="1"/>
  <c r="W183" i="33"/>
  <c r="W185" i="33"/>
  <c r="W186" i="33"/>
  <c r="W187" i="33"/>
  <c r="W189" i="33"/>
  <c r="W190" i="33"/>
  <c r="W175" i="33"/>
  <c r="W176" i="33"/>
  <c r="W174" i="33"/>
  <c r="W170" i="33"/>
  <c r="W169" i="33"/>
  <c r="W164" i="33"/>
  <c r="W166" i="33"/>
  <c r="W163" i="33"/>
  <c r="W160" i="33"/>
  <c r="W161" i="33"/>
  <c r="W159" i="33"/>
  <c r="W156" i="33"/>
  <c r="W154" i="33"/>
  <c r="W152" i="33"/>
  <c r="W138" i="33"/>
  <c r="W139" i="33"/>
  <c r="W140" i="33"/>
  <c r="W141" i="33"/>
  <c r="W142" i="33"/>
  <c r="W143" i="33"/>
  <c r="W144" i="33"/>
  <c r="W145" i="33"/>
  <c r="W146" i="33"/>
  <c r="W147" i="33"/>
  <c r="W148" i="33"/>
  <c r="W150" i="33"/>
  <c r="T150" i="33" s="1"/>
  <c r="W137" i="33"/>
  <c r="W128" i="33"/>
  <c r="W127" i="33" s="1"/>
  <c r="W126" i="33"/>
  <c r="W125" i="33" s="1"/>
  <c r="W121" i="33"/>
  <c r="W122" i="33"/>
  <c r="W120" i="33"/>
  <c r="W117" i="33"/>
  <c r="W118" i="33"/>
  <c r="W116" i="33"/>
  <c r="W112" i="33"/>
  <c r="W114" i="33"/>
  <c r="W111" i="33"/>
  <c r="W108" i="33"/>
  <c r="W109" i="33"/>
  <c r="W107" i="33"/>
  <c r="W102" i="33"/>
  <c r="W104" i="33"/>
  <c r="W101" i="33"/>
  <c r="W94" i="33"/>
  <c r="T94" i="33" s="1"/>
  <c r="W95" i="33"/>
  <c r="T95" i="33" s="1"/>
  <c r="W97" i="33"/>
  <c r="T97" i="33" s="1"/>
  <c r="W93" i="33"/>
  <c r="W75" i="33"/>
  <c r="W76" i="33"/>
  <c r="T76" i="33" s="1"/>
  <c r="W77" i="33"/>
  <c r="T77" i="33" s="1"/>
  <c r="W78" i="33"/>
  <c r="T78" i="33" s="1"/>
  <c r="W79" i="33"/>
  <c r="T79" i="33" s="1"/>
  <c r="W81" i="33"/>
  <c r="T81" i="33" s="1"/>
  <c r="W84" i="33"/>
  <c r="W83" i="33" s="1"/>
  <c r="W87" i="33"/>
  <c r="T87" i="33" s="1"/>
  <c r="T62" i="33"/>
  <c r="W63" i="33"/>
  <c r="W61" i="33"/>
  <c r="T61" i="33" s="1"/>
  <c r="U60" i="33"/>
  <c r="V60" i="33"/>
  <c r="U18" i="33"/>
  <c r="V18" i="33"/>
  <c r="U23" i="33"/>
  <c r="V23" i="33"/>
  <c r="U27" i="33"/>
  <c r="V27" i="33"/>
  <c r="T19" i="33"/>
  <c r="T21" i="33"/>
  <c r="T22" i="33"/>
  <c r="W26" i="33"/>
  <c r="W24" i="33" s="1"/>
  <c r="W28" i="33"/>
  <c r="W29" i="33"/>
  <c r="T29" i="33" s="1"/>
  <c r="W30" i="33"/>
  <c r="T30" i="33" s="1"/>
  <c r="W33" i="33"/>
  <c r="T33" i="33" s="1"/>
  <c r="T32" i="33" s="1"/>
  <c r="T57" i="33"/>
  <c r="T34" i="33" s="1"/>
  <c r="T8" i="33"/>
  <c r="X200" i="33"/>
  <c r="L200" i="33"/>
  <c r="X198" i="33"/>
  <c r="X199" i="33"/>
  <c r="L198" i="33"/>
  <c r="L199" i="33"/>
  <c r="L182" i="33"/>
  <c r="AB182" i="33" s="1"/>
  <c r="D136" i="33"/>
  <c r="D151" i="33"/>
  <c r="X150" i="33"/>
  <c r="L150" i="33"/>
  <c r="E136" i="33"/>
  <c r="M136" i="33"/>
  <c r="N136" i="33"/>
  <c r="O136" i="33"/>
  <c r="X143" i="33"/>
  <c r="L143" i="33"/>
  <c r="AE41" i="33"/>
  <c r="AE42" i="33"/>
  <c r="E24" i="33"/>
  <c r="D24" i="33"/>
  <c r="D8" i="33"/>
  <c r="X14" i="33"/>
  <c r="X15" i="33"/>
  <c r="X16" i="33"/>
  <c r="L14" i="33"/>
  <c r="L15" i="33"/>
  <c r="L16" i="33"/>
  <c r="X29" i="33"/>
  <c r="L29" i="33"/>
  <c r="U215" i="33"/>
  <c r="V215" i="33"/>
  <c r="U192" i="33"/>
  <c r="U191" i="33" s="1"/>
  <c r="V192" i="33"/>
  <c r="V191" i="33" s="1"/>
  <c r="U168" i="33"/>
  <c r="V168" i="33"/>
  <c r="U156" i="33"/>
  <c r="V156" i="33"/>
  <c r="V134" i="33" s="1"/>
  <c r="U131" i="33"/>
  <c r="V131" i="33"/>
  <c r="W131" i="33"/>
  <c r="U127" i="33"/>
  <c r="V127" i="33"/>
  <c r="U125" i="33"/>
  <c r="V125" i="33"/>
  <c r="U119" i="33"/>
  <c r="V119" i="33"/>
  <c r="U115" i="33"/>
  <c r="V115" i="33"/>
  <c r="U32" i="33"/>
  <c r="V32" i="33"/>
  <c r="U134" i="33" l="1"/>
  <c r="W106" i="33"/>
  <c r="T143" i="33"/>
  <c r="W136" i="33"/>
  <c r="W173" i="33"/>
  <c r="W100" i="33"/>
  <c r="U31" i="33"/>
  <c r="V31" i="33"/>
  <c r="W195" i="33"/>
  <c r="W203" i="33"/>
  <c r="W74" i="33"/>
  <c r="W73" i="33" s="1"/>
  <c r="W110" i="33"/>
  <c r="T84" i="33"/>
  <c r="T83" i="33" s="1"/>
  <c r="W162" i="33"/>
  <c r="W92" i="33"/>
  <c r="K5" i="33"/>
  <c r="K212" i="33"/>
  <c r="J212" i="33"/>
  <c r="J5" i="33"/>
  <c r="W151" i="33"/>
  <c r="W188" i="33"/>
  <c r="V214" i="33"/>
  <c r="W158" i="33"/>
  <c r="W179" i="33"/>
  <c r="U172" i="33"/>
  <c r="V91" i="33"/>
  <c r="V90" i="33" s="1"/>
  <c r="U91" i="33"/>
  <c r="U214" i="33"/>
  <c r="W184" i="33"/>
  <c r="W192" i="33"/>
  <c r="W115" i="33"/>
  <c r="W60" i="33"/>
  <c r="T63" i="33"/>
  <c r="T60" i="33" s="1"/>
  <c r="AE136" i="33"/>
  <c r="W119" i="33"/>
  <c r="W168" i="33"/>
  <c r="V172" i="33"/>
  <c r="AE24" i="33"/>
  <c r="AB143" i="33"/>
  <c r="W27" i="33"/>
  <c r="U7" i="33"/>
  <c r="V7" i="33"/>
  <c r="W209" i="33"/>
  <c r="W214" i="33"/>
  <c r="T28" i="33"/>
  <c r="T27" i="33" s="1"/>
  <c r="T26" i="33"/>
  <c r="T24" i="33" s="1"/>
  <c r="W23" i="33"/>
  <c r="T31" i="33"/>
  <c r="D135" i="33"/>
  <c r="T23" i="33"/>
  <c r="T18" i="33"/>
  <c r="T193" i="33"/>
  <c r="T194" i="33"/>
  <c r="T196" i="33"/>
  <c r="T201" i="33"/>
  <c r="T204" i="33"/>
  <c r="T205" i="33"/>
  <c r="T206" i="33"/>
  <c r="T208" i="33"/>
  <c r="T207" i="33" s="1"/>
  <c r="T210" i="33"/>
  <c r="T211" i="33"/>
  <c r="T216" i="33"/>
  <c r="T215" i="33" s="1"/>
  <c r="T218" i="33"/>
  <c r="T217" i="33" s="1"/>
  <c r="T174" i="33"/>
  <c r="T175" i="33"/>
  <c r="T176" i="33"/>
  <c r="T180" i="33"/>
  <c r="T183" i="33"/>
  <c r="T185" i="33"/>
  <c r="T186" i="33"/>
  <c r="T187" i="33"/>
  <c r="T189" i="33"/>
  <c r="T190" i="33"/>
  <c r="T137" i="33"/>
  <c r="T138" i="33"/>
  <c r="T139" i="33"/>
  <c r="T140" i="33"/>
  <c r="T141" i="33"/>
  <c r="T142" i="33"/>
  <c r="T144" i="33"/>
  <c r="T145" i="33"/>
  <c r="T146" i="33"/>
  <c r="T147" i="33"/>
  <c r="T148" i="33"/>
  <c r="T152" i="33"/>
  <c r="T154" i="33"/>
  <c r="T157" i="33"/>
  <c r="T156" i="33" s="1"/>
  <c r="T159" i="33"/>
  <c r="T160" i="33"/>
  <c r="T161" i="33"/>
  <c r="T163" i="33"/>
  <c r="T164" i="33"/>
  <c r="T166" i="33"/>
  <c r="T169" i="33"/>
  <c r="T170" i="33"/>
  <c r="T93" i="33"/>
  <c r="T101" i="33"/>
  <c r="T102" i="33"/>
  <c r="T104" i="33"/>
  <c r="T107" i="33"/>
  <c r="T108" i="33"/>
  <c r="T109" i="33"/>
  <c r="T111" i="33"/>
  <c r="T112" i="33"/>
  <c r="T114" i="33"/>
  <c r="T116" i="33"/>
  <c r="T117" i="33"/>
  <c r="T118" i="33"/>
  <c r="T120" i="33"/>
  <c r="T121" i="33"/>
  <c r="T122" i="33"/>
  <c r="T126" i="33"/>
  <c r="T125" i="33" s="1"/>
  <c r="T128" i="33"/>
  <c r="T127" i="33" s="1"/>
  <c r="T132" i="33"/>
  <c r="T131" i="33" s="1"/>
  <c r="T129" i="33" s="1"/>
  <c r="T75" i="33"/>
  <c r="T74" i="33" s="1"/>
  <c r="T73" i="33" l="1"/>
  <c r="V5" i="33"/>
  <c r="W135" i="33"/>
  <c r="W134" i="33" s="1"/>
  <c r="T136" i="33"/>
  <c r="T106" i="33"/>
  <c r="T173" i="33"/>
  <c r="W191" i="33"/>
  <c r="T100" i="33"/>
  <c r="T195" i="33"/>
  <c r="T203" i="33"/>
  <c r="T110" i="33"/>
  <c r="V58" i="33"/>
  <c r="U58" i="33"/>
  <c r="T162" i="33"/>
  <c r="T92" i="33"/>
  <c r="T151" i="33"/>
  <c r="T188" i="33"/>
  <c r="T7" i="33"/>
  <c r="V212" i="33"/>
  <c r="T179" i="33"/>
  <c r="W178" i="33"/>
  <c r="W172" i="33" s="1"/>
  <c r="T158" i="33"/>
  <c r="W91" i="33"/>
  <c r="W90" i="33" s="1"/>
  <c r="T184" i="33"/>
  <c r="U212" i="33"/>
  <c r="U90" i="33"/>
  <c r="U5" i="33" s="1"/>
  <c r="T168" i="33"/>
  <c r="T214" i="33"/>
  <c r="T209" i="33"/>
  <c r="T192" i="33"/>
  <c r="T119" i="33"/>
  <c r="T115" i="33"/>
  <c r="E162" i="33"/>
  <c r="D162" i="33"/>
  <c r="X166" i="33"/>
  <c r="L166" i="33"/>
  <c r="X148" i="33"/>
  <c r="L148" i="33"/>
  <c r="E115" i="33"/>
  <c r="M115" i="33"/>
  <c r="N115" i="33"/>
  <c r="O115" i="33"/>
  <c r="Y115" i="33"/>
  <c r="Z115" i="33"/>
  <c r="AA115" i="33"/>
  <c r="D115" i="33"/>
  <c r="L118" i="33"/>
  <c r="X118" i="33"/>
  <c r="E110" i="33"/>
  <c r="D110" i="33"/>
  <c r="X114" i="33"/>
  <c r="L114" i="33"/>
  <c r="E106" i="33"/>
  <c r="M106" i="33"/>
  <c r="N106" i="33"/>
  <c r="O106" i="33"/>
  <c r="D106" i="33"/>
  <c r="L109" i="33"/>
  <c r="X109" i="33"/>
  <c r="E100" i="33"/>
  <c r="D100" i="33"/>
  <c r="X104" i="33"/>
  <c r="X81" i="33"/>
  <c r="L81" i="33"/>
  <c r="T135" i="33" l="1"/>
  <c r="T134" i="33" s="1"/>
  <c r="T191" i="33"/>
  <c r="AE100" i="33"/>
  <c r="AE106" i="33"/>
  <c r="AE115" i="33"/>
  <c r="T58" i="33"/>
  <c r="T178" i="33"/>
  <c r="T172" i="33" s="1"/>
  <c r="T91" i="33"/>
  <c r="T90" i="33" s="1"/>
  <c r="W212" i="33"/>
  <c r="AB104" i="33"/>
  <c r="AB166" i="33"/>
  <c r="AE162" i="33"/>
  <c r="AC162" i="33"/>
  <c r="AB118" i="33"/>
  <c r="T5" i="33" l="1"/>
  <c r="T212" i="33"/>
  <c r="X218" i="33"/>
  <c r="Y217" i="33"/>
  <c r="AF217" i="33" s="1"/>
  <c r="Z217" i="33"/>
  <c r="AA217" i="33"/>
  <c r="X216" i="33"/>
  <c r="O215" i="33"/>
  <c r="Y215" i="33"/>
  <c r="AF215" i="33" s="1"/>
  <c r="Z215" i="33"/>
  <c r="AA215" i="33"/>
  <c r="X211" i="33"/>
  <c r="X210" i="33"/>
  <c r="Y209" i="33"/>
  <c r="Z209" i="33"/>
  <c r="AA209" i="33"/>
  <c r="Y207" i="33"/>
  <c r="Z207" i="33"/>
  <c r="Y192" i="33"/>
  <c r="Y191" i="33" s="1"/>
  <c r="Z192" i="33"/>
  <c r="Z191" i="33" s="1"/>
  <c r="AA192" i="33"/>
  <c r="AA191" i="33" s="1"/>
  <c r="X180" i="33"/>
  <c r="X183" i="33"/>
  <c r="X185" i="33"/>
  <c r="X186" i="33"/>
  <c r="X187" i="33"/>
  <c r="Z178" i="33"/>
  <c r="X175" i="33"/>
  <c r="X176" i="33"/>
  <c r="X174" i="33"/>
  <c r="Y168" i="33"/>
  <c r="Z168" i="33"/>
  <c r="AA168" i="33"/>
  <c r="Y158" i="33"/>
  <c r="AF158" i="33" s="1"/>
  <c r="Z158" i="33"/>
  <c r="AA158" i="33"/>
  <c r="Y156" i="33"/>
  <c r="AF156" i="33" s="1"/>
  <c r="Z156" i="33"/>
  <c r="AA156" i="33"/>
  <c r="X154" i="33"/>
  <c r="X152" i="33"/>
  <c r="Y131" i="33"/>
  <c r="Z131" i="33"/>
  <c r="AA131" i="33"/>
  <c r="Y127" i="33"/>
  <c r="Z127" i="33"/>
  <c r="AA127" i="33"/>
  <c r="X126" i="33"/>
  <c r="Y125" i="33"/>
  <c r="Z125" i="33"/>
  <c r="AA125" i="33"/>
  <c r="Y119" i="33"/>
  <c r="Y90" i="33" s="1"/>
  <c r="AF90" i="33" s="1"/>
  <c r="Z119" i="33"/>
  <c r="Z90" i="33" s="1"/>
  <c r="AA119" i="33"/>
  <c r="AA90" i="33" s="1"/>
  <c r="X112" i="33"/>
  <c r="X111" i="33"/>
  <c r="X108" i="33"/>
  <c r="X116" i="33"/>
  <c r="X117" i="33"/>
  <c r="X120" i="33"/>
  <c r="X121" i="33"/>
  <c r="X122" i="33"/>
  <c r="X128" i="33"/>
  <c r="X132" i="33"/>
  <c r="X107" i="33"/>
  <c r="X106" i="33" s="1"/>
  <c r="X75" i="33"/>
  <c r="X76" i="33"/>
  <c r="X78" i="33"/>
  <c r="Z60" i="33"/>
  <c r="Z32" i="33"/>
  <c r="X26" i="33"/>
  <c r="X24" i="33" s="1"/>
  <c r="Z27" i="33"/>
  <c r="Y134" i="33" l="1"/>
  <c r="AF134" i="33" s="1"/>
  <c r="Z134" i="33"/>
  <c r="AA134" i="33"/>
  <c r="X173" i="33"/>
  <c r="X74" i="33"/>
  <c r="X110" i="33"/>
  <c r="X151" i="33"/>
  <c r="AA91" i="33"/>
  <c r="Y91" i="33"/>
  <c r="AF91" i="33" s="1"/>
  <c r="Z91" i="33"/>
  <c r="X179" i="33"/>
  <c r="X184" i="33"/>
  <c r="Z172" i="33"/>
  <c r="AE188" i="33"/>
  <c r="Z214" i="33"/>
  <c r="X127" i="33"/>
  <c r="X125" i="33"/>
  <c r="X215" i="33"/>
  <c r="X131" i="33"/>
  <c r="AA214" i="33"/>
  <c r="Y214" i="33"/>
  <c r="AF214" i="33" s="1"/>
  <c r="X115" i="33"/>
  <c r="X217" i="33"/>
  <c r="X209" i="33"/>
  <c r="AA178" i="33"/>
  <c r="Y178" i="33"/>
  <c r="X119" i="33"/>
  <c r="Z31" i="33"/>
  <c r="X22" i="33"/>
  <c r="X12" i="33"/>
  <c r="Z23" i="33"/>
  <c r="Z18" i="33"/>
  <c r="Y27" i="33"/>
  <c r="AF27" i="33" s="1"/>
  <c r="AA27" i="33"/>
  <c r="Y23" i="33"/>
  <c r="AF23" i="33" s="1"/>
  <c r="AA23" i="33"/>
  <c r="Y18" i="33"/>
  <c r="AF18" i="33" s="1"/>
  <c r="AA18" i="33"/>
  <c r="W18" i="33" s="1"/>
  <c r="W7" i="33" s="1"/>
  <c r="Y32" i="33"/>
  <c r="AF32" i="33" s="1"/>
  <c r="AA32" i="33"/>
  <c r="W32" i="33" l="1"/>
  <c r="X214" i="33"/>
  <c r="Z212" i="33"/>
  <c r="Z7" i="33"/>
  <c r="Y7" i="33"/>
  <c r="AF7" i="33" s="1"/>
  <c r="AA7" i="33"/>
  <c r="E217" i="33"/>
  <c r="AC217" i="33"/>
  <c r="D217" i="33"/>
  <c r="AB218" i="33"/>
  <c r="E215" i="33"/>
  <c r="M215" i="33"/>
  <c r="AC215" i="33" s="1"/>
  <c r="N215" i="33"/>
  <c r="D215" i="33"/>
  <c r="AB216" i="33"/>
  <c r="E209" i="33"/>
  <c r="M209" i="33"/>
  <c r="N209" i="33"/>
  <c r="O209" i="33"/>
  <c r="D209" i="33"/>
  <c r="AB211" i="33"/>
  <c r="E207" i="33"/>
  <c r="M207" i="33"/>
  <c r="N207" i="33"/>
  <c r="O207" i="33"/>
  <c r="D207" i="33"/>
  <c r="E195" i="33"/>
  <c r="D195" i="33"/>
  <c r="L197" i="33"/>
  <c r="L201" i="33"/>
  <c r="L196" i="33"/>
  <c r="L195" i="33" l="1"/>
  <c r="Z58" i="33"/>
  <c r="AE209" i="33"/>
  <c r="D214" i="33"/>
  <c r="AB217" i="33"/>
  <c r="L215" i="33"/>
  <c r="AB209" i="33"/>
  <c r="AB210" i="33"/>
  <c r="O214" i="33"/>
  <c r="M214" i="33"/>
  <c r="AC214" i="33" s="1"/>
  <c r="E214" i="33"/>
  <c r="N214" i="33"/>
  <c r="E192" i="33"/>
  <c r="M192" i="33"/>
  <c r="N192" i="33"/>
  <c r="O192" i="33"/>
  <c r="D192" i="33"/>
  <c r="D191" i="33" s="1"/>
  <c r="E184" i="33"/>
  <c r="M184" i="33"/>
  <c r="AC184" i="33" s="1"/>
  <c r="N184" i="33"/>
  <c r="O184" i="33"/>
  <c r="AE184" i="33" s="1"/>
  <c r="D184" i="33"/>
  <c r="L187" i="33"/>
  <c r="AB187" i="33" s="1"/>
  <c r="L174" i="33"/>
  <c r="E188" i="33"/>
  <c r="M188" i="33"/>
  <c r="AC188" i="33" s="1"/>
  <c r="N188" i="33"/>
  <c r="AD188" i="33" s="1"/>
  <c r="D188" i="33"/>
  <c r="L190" i="33"/>
  <c r="L189" i="33"/>
  <c r="L186" i="33"/>
  <c r="AB186" i="33" s="1"/>
  <c r="L185" i="33"/>
  <c r="AB185" i="33" s="1"/>
  <c r="E179" i="33"/>
  <c r="AC179" i="33"/>
  <c r="D179" i="33"/>
  <c r="L183" i="33"/>
  <c r="AB183" i="33" s="1"/>
  <c r="L180" i="33"/>
  <c r="E173" i="33"/>
  <c r="AE173" i="33"/>
  <c r="D173" i="33"/>
  <c r="L175" i="33"/>
  <c r="AB175" i="33" s="1"/>
  <c r="L176" i="33"/>
  <c r="AB176" i="33" s="1"/>
  <c r="E168" i="33"/>
  <c r="M168" i="33"/>
  <c r="N168" i="33"/>
  <c r="O168" i="33"/>
  <c r="AE168" i="33" s="1"/>
  <c r="D168" i="33"/>
  <c r="E158" i="33"/>
  <c r="M158" i="33"/>
  <c r="AC158" i="33" s="1"/>
  <c r="N158" i="33"/>
  <c r="O158" i="33"/>
  <c r="AE158" i="33" s="1"/>
  <c r="D158" i="33"/>
  <c r="E156" i="33"/>
  <c r="D156" i="33"/>
  <c r="E151" i="33"/>
  <c r="L154" i="33"/>
  <c r="AB174" i="33" l="1"/>
  <c r="L173" i="33"/>
  <c r="L151" i="33"/>
  <c r="AB180" i="33"/>
  <c r="L179" i="33"/>
  <c r="AB179" i="33" s="1"/>
  <c r="N191" i="33"/>
  <c r="AB215" i="33"/>
  <c r="L214" i="33"/>
  <c r="AB214" i="33" s="1"/>
  <c r="AB190" i="33"/>
  <c r="E191" i="33"/>
  <c r="E212" i="33" s="1"/>
  <c r="O191" i="33"/>
  <c r="AE191" i="33" s="1"/>
  <c r="AE192" i="33"/>
  <c r="M191" i="33"/>
  <c r="AC191" i="33" s="1"/>
  <c r="AC192" i="33"/>
  <c r="D134" i="33"/>
  <c r="D212" i="33"/>
  <c r="N178" i="33"/>
  <c r="O178" i="33"/>
  <c r="AE178" i="33" s="1"/>
  <c r="M178" i="33"/>
  <c r="AC178" i="33" s="1"/>
  <c r="L184" i="33"/>
  <c r="AB184" i="33" s="1"/>
  <c r="L188" i="33"/>
  <c r="E178" i="33"/>
  <c r="E172" i="33" s="1"/>
  <c r="D178" i="33"/>
  <c r="D172" i="33" s="1"/>
  <c r="O135" i="33"/>
  <c r="M135" i="33"/>
  <c r="N135" i="33"/>
  <c r="E135" i="33"/>
  <c r="E134" i="33" s="1"/>
  <c r="E131" i="33"/>
  <c r="M131" i="33"/>
  <c r="N131" i="33"/>
  <c r="O131" i="33"/>
  <c r="AE131" i="33" s="1"/>
  <c r="D131" i="33"/>
  <c r="L94" i="33"/>
  <c r="L95" i="33"/>
  <c r="L93" i="33"/>
  <c r="E127" i="33"/>
  <c r="M127" i="33"/>
  <c r="N127" i="33"/>
  <c r="O127" i="33"/>
  <c r="D127" i="33"/>
  <c r="E125" i="33"/>
  <c r="M125" i="33"/>
  <c r="N125" i="33"/>
  <c r="O125" i="33"/>
  <c r="D125" i="33"/>
  <c r="L126" i="33"/>
  <c r="E119" i="33"/>
  <c r="M119" i="33"/>
  <c r="AC119" i="33" s="1"/>
  <c r="N119" i="33"/>
  <c r="O119" i="33"/>
  <c r="AE119" i="33" s="1"/>
  <c r="D119" i="33"/>
  <c r="L122" i="33"/>
  <c r="AB122" i="33" s="1"/>
  <c r="L121" i="33"/>
  <c r="AB121" i="33" s="1"/>
  <c r="L120" i="33"/>
  <c r="AB120" i="33" s="1"/>
  <c r="AC115" i="33"/>
  <c r="L117" i="33"/>
  <c r="AB117" i="33" s="1"/>
  <c r="L116" i="33"/>
  <c r="AB116" i="33" s="1"/>
  <c r="L112" i="33"/>
  <c r="AB112" i="33" s="1"/>
  <c r="L111" i="33"/>
  <c r="AC106" i="33"/>
  <c r="L108" i="33"/>
  <c r="AB108" i="33" s="1"/>
  <c r="L107" i="33"/>
  <c r="E92" i="33"/>
  <c r="AE92" i="33"/>
  <c r="D92" i="33"/>
  <c r="N212" i="33" l="1"/>
  <c r="AD212" i="33" s="1"/>
  <c r="N172" i="33"/>
  <c r="AD172" i="33" s="1"/>
  <c r="AB111" i="33"/>
  <c r="L110" i="33"/>
  <c r="AB110" i="33" s="1"/>
  <c r="L92" i="33"/>
  <c r="M172" i="33"/>
  <c r="N91" i="33"/>
  <c r="N90" i="33" s="1"/>
  <c r="AC92" i="33"/>
  <c r="M91" i="33"/>
  <c r="M90" i="33" s="1"/>
  <c r="O91" i="33"/>
  <c r="O90" i="33" s="1"/>
  <c r="O212" i="33"/>
  <c r="L106" i="33"/>
  <c r="AB106" i="33" s="1"/>
  <c r="AB107" i="33"/>
  <c r="L125" i="33"/>
  <c r="O172" i="33"/>
  <c r="L115" i="33"/>
  <c r="AB115" i="33" s="1"/>
  <c r="L178" i="33"/>
  <c r="L172" i="33" s="1"/>
  <c r="D91" i="33"/>
  <c r="D90" i="33" s="1"/>
  <c r="E91" i="33"/>
  <c r="E90" i="33" s="1"/>
  <c r="L119" i="33"/>
  <c r="L128" i="33"/>
  <c r="D83" i="33"/>
  <c r="E83" i="33"/>
  <c r="E74" i="33"/>
  <c r="D74" i="33"/>
  <c r="L75" i="33"/>
  <c r="AB75" i="33" l="1"/>
  <c r="AC74" i="33"/>
  <c r="AE74" i="33"/>
  <c r="AB119" i="33"/>
  <c r="L127" i="33"/>
  <c r="L91" i="33" s="1"/>
  <c r="AC110" i="33"/>
  <c r="AE91" i="33"/>
  <c r="D73" i="33"/>
  <c r="E73" i="33"/>
  <c r="E60" i="33"/>
  <c r="M60" i="33"/>
  <c r="N60" i="33"/>
  <c r="O60" i="33"/>
  <c r="Y60" i="33"/>
  <c r="AA60" i="33"/>
  <c r="D60" i="33"/>
  <c r="E42" i="33"/>
  <c r="D34" i="33"/>
  <c r="E32" i="33"/>
  <c r="D32" i="33"/>
  <c r="D27" i="33"/>
  <c r="E27" i="33"/>
  <c r="D23" i="33"/>
  <c r="E23" i="33"/>
  <c r="AE23" i="33"/>
  <c r="E18" i="33"/>
  <c r="M18" i="33"/>
  <c r="N18" i="33"/>
  <c r="O18" i="33"/>
  <c r="AE18" i="33" s="1"/>
  <c r="D18" i="33"/>
  <c r="L22" i="33"/>
  <c r="AB22" i="33" s="1"/>
  <c r="E8" i="33"/>
  <c r="L12" i="33"/>
  <c r="AB12" i="33" s="1"/>
  <c r="AB11" i="33"/>
  <c r="N156" i="33"/>
  <c r="N32" i="33"/>
  <c r="N27" i="33"/>
  <c r="N23" i="33"/>
  <c r="M212" i="33" l="1"/>
  <c r="N134" i="33"/>
  <c r="AB26" i="33"/>
  <c r="AB24" i="33"/>
  <c r="E34" i="33"/>
  <c r="AE60" i="33"/>
  <c r="AC91" i="33"/>
  <c r="N7" i="33"/>
  <c r="D31" i="33"/>
  <c r="D7" i="33"/>
  <c r="E7" i="33"/>
  <c r="N31" i="33"/>
  <c r="X57" i="33"/>
  <c r="X34" i="33" s="1"/>
  <c r="N5" i="33" l="1"/>
  <c r="F31" i="33"/>
  <c r="F5" i="33" s="1"/>
  <c r="E31" i="33"/>
  <c r="E58" i="33" s="1"/>
  <c r="AA31" i="33"/>
  <c r="Y31" i="33"/>
  <c r="D5" i="33"/>
  <c r="D58" i="33"/>
  <c r="N58" i="33"/>
  <c r="E5" i="33" l="1"/>
  <c r="F58" i="33"/>
  <c r="W31" i="33"/>
  <c r="W5" i="33" s="1"/>
  <c r="L33" i="33"/>
  <c r="L32" i="33" s="1"/>
  <c r="W58" i="33" l="1"/>
  <c r="Y172" i="33" l="1"/>
  <c r="AA172" i="33"/>
  <c r="M7" i="36"/>
  <c r="M6" i="36"/>
  <c r="AC172" i="33" l="1"/>
  <c r="AE172" i="33"/>
  <c r="L77" i="33" l="1"/>
  <c r="AB77" i="33" s="1"/>
  <c r="AC34" i="33"/>
  <c r="M32" i="33" l="1"/>
  <c r="O32" i="33"/>
  <c r="AE32" i="33" s="1"/>
  <c r="L6" i="36" l="1"/>
  <c r="L7" i="36"/>
  <c r="AE34" i="33" l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M23" i="33" l="1"/>
  <c r="AA207" i="33" l="1"/>
  <c r="X208" i="33"/>
  <c r="X207" i="33" l="1"/>
  <c r="AB208" i="33"/>
  <c r="AE207" i="33"/>
  <c r="AB207" i="33" l="1"/>
  <c r="O31" i="33" l="1"/>
  <c r="M31" i="33"/>
  <c r="AC31" i="33" s="1"/>
  <c r="AE31" i="33" l="1"/>
  <c r="X157" i="33"/>
  <c r="L157" i="33"/>
  <c r="M156" i="33"/>
  <c r="O156" i="33"/>
  <c r="M134" i="33" l="1"/>
  <c r="X156" i="33"/>
  <c r="AB157" i="33"/>
  <c r="O134" i="33"/>
  <c r="AE156" i="33"/>
  <c r="L156" i="33"/>
  <c r="AB156" i="33" l="1"/>
  <c r="L138" i="33"/>
  <c r="L139" i="33"/>
  <c r="L140" i="33"/>
  <c r="L141" i="33"/>
  <c r="L142" i="33"/>
  <c r="L144" i="33"/>
  <c r="L145" i="33"/>
  <c r="L146" i="33"/>
  <c r="L147" i="33"/>
  <c r="X178" i="33" l="1"/>
  <c r="L87" i="33"/>
  <c r="AB178" i="33" l="1"/>
  <c r="X201" i="33"/>
  <c r="AB42" i="33"/>
  <c r="AE135" i="33" l="1"/>
  <c r="X10" i="33" l="1"/>
  <c r="X8" i="33" s="1"/>
  <c r="X196" i="33"/>
  <c r="X194" i="33"/>
  <c r="L194" i="33"/>
  <c r="AB194" i="33" l="1"/>
  <c r="X141" i="33"/>
  <c r="X140" i="33"/>
  <c r="X102" i="33"/>
  <c r="X101" i="33"/>
  <c r="L78" i="33"/>
  <c r="AB78" i="33" s="1"/>
  <c r="X100" i="33" l="1"/>
  <c r="AB102" i="33"/>
  <c r="AB141" i="33"/>
  <c r="AB140" i="33"/>
  <c r="AB101" i="33"/>
  <c r="AB100" i="33" l="1"/>
  <c r="M27" i="33"/>
  <c r="O27" i="33"/>
  <c r="AE27" i="33" s="1"/>
  <c r="O7" i="33" l="1"/>
  <c r="O5" i="33" s="1"/>
  <c r="M7" i="33"/>
  <c r="M5" i="33" s="1"/>
  <c r="AC7" i="33" l="1"/>
  <c r="AE7" i="33"/>
  <c r="X97" i="33" l="1"/>
  <c r="AB97" i="33" l="1"/>
  <c r="X170" i="33" l="1"/>
  <c r="X169" i="33"/>
  <c r="L170" i="33"/>
  <c r="L169" i="33"/>
  <c r="X164" i="33"/>
  <c r="X163" i="33"/>
  <c r="L164" i="33"/>
  <c r="L163" i="33"/>
  <c r="X160" i="33"/>
  <c r="X161" i="33"/>
  <c r="L161" i="33"/>
  <c r="L160" i="33"/>
  <c r="X159" i="33"/>
  <c r="L159" i="33"/>
  <c r="X142" i="33"/>
  <c r="X144" i="33"/>
  <c r="X145" i="33"/>
  <c r="X146" i="33"/>
  <c r="X147" i="33"/>
  <c r="X138" i="33"/>
  <c r="X139" i="33"/>
  <c r="X137" i="33"/>
  <c r="L137" i="33"/>
  <c r="L136" i="33" s="1"/>
  <c r="L135" i="33" s="1"/>
  <c r="X136" i="33" l="1"/>
  <c r="X135" i="33" s="1"/>
  <c r="X162" i="33"/>
  <c r="L162" i="33"/>
  <c r="AB146" i="33"/>
  <c r="AB139" i="33"/>
  <c r="AB138" i="33"/>
  <c r="AB147" i="33"/>
  <c r="AB159" i="33"/>
  <c r="AB160" i="33"/>
  <c r="AB164" i="33"/>
  <c r="AB170" i="33"/>
  <c r="AB161" i="33"/>
  <c r="AB163" i="33"/>
  <c r="AB169" i="33"/>
  <c r="X168" i="33"/>
  <c r="X158" i="33"/>
  <c r="L168" i="33"/>
  <c r="L158" i="33"/>
  <c r="AB142" i="33"/>
  <c r="X197" i="33"/>
  <c r="X195" i="33" s="1"/>
  <c r="X205" i="33"/>
  <c r="X206" i="33"/>
  <c r="L204" i="33"/>
  <c r="L205" i="33"/>
  <c r="L206" i="33"/>
  <c r="X193" i="33"/>
  <c r="L193" i="33"/>
  <c r="L192" i="33" s="1"/>
  <c r="X134" i="33" l="1"/>
  <c r="X203" i="33"/>
  <c r="L203" i="33"/>
  <c r="L191" i="33" s="1"/>
  <c r="AC136" i="33"/>
  <c r="X192" i="33"/>
  <c r="AB193" i="33"/>
  <c r="AB162" i="33"/>
  <c r="AB168" i="33"/>
  <c r="AA212" i="33"/>
  <c r="AB158" i="33"/>
  <c r="L134" i="33"/>
  <c r="Y212" i="33"/>
  <c r="AF212" i="33" s="1"/>
  <c r="AB136" i="33"/>
  <c r="L132" i="33"/>
  <c r="AB132" i="33" s="1"/>
  <c r="X87" i="33"/>
  <c r="X84" i="33"/>
  <c r="X83" i="33" l="1"/>
  <c r="X191" i="33"/>
  <c r="X92" i="33"/>
  <c r="AE134" i="33"/>
  <c r="AE212" i="33"/>
  <c r="L212" i="33"/>
  <c r="AB87" i="33"/>
  <c r="AB93" i="33"/>
  <c r="AB192" i="33"/>
  <c r="AC135" i="33"/>
  <c r="AC212" i="33"/>
  <c r="AB189" i="33"/>
  <c r="L131" i="33"/>
  <c r="L90" i="33" s="1"/>
  <c r="AC73" i="33"/>
  <c r="L84" i="33"/>
  <c r="L83" i="33" s="1"/>
  <c r="L76" i="33"/>
  <c r="X62" i="33"/>
  <c r="X63" i="33"/>
  <c r="X61" i="33"/>
  <c r="L62" i="33"/>
  <c r="L63" i="33"/>
  <c r="L61" i="33"/>
  <c r="X90" i="33" l="1"/>
  <c r="X91" i="33"/>
  <c r="X73" i="33"/>
  <c r="AB83" i="33"/>
  <c r="AB84" i="33"/>
  <c r="AB76" i="33"/>
  <c r="L74" i="33"/>
  <c r="L73" i="33" s="1"/>
  <c r="AB188" i="33"/>
  <c r="AC134" i="33"/>
  <c r="L60" i="33"/>
  <c r="X212" i="33"/>
  <c r="AB191" i="33"/>
  <c r="AB131" i="33"/>
  <c r="AB92" i="33"/>
  <c r="AB61" i="33"/>
  <c r="AB62" i="33"/>
  <c r="X60" i="33"/>
  <c r="AB39" i="33"/>
  <c r="AB40" i="33"/>
  <c r="AB57" i="33" l="1"/>
  <c r="AE73" i="33"/>
  <c r="AB41" i="33"/>
  <c r="AB212" i="33"/>
  <c r="AB91" i="33"/>
  <c r="AB60" i="33"/>
  <c r="X33" i="33"/>
  <c r="X30" i="33"/>
  <c r="X28" i="33"/>
  <c r="L30" i="33"/>
  <c r="L28" i="33"/>
  <c r="AB28" i="33" l="1"/>
  <c r="AB30" i="33"/>
  <c r="X32" i="33"/>
  <c r="AB33" i="33"/>
  <c r="L31" i="33"/>
  <c r="AB34" i="33"/>
  <c r="X27" i="33"/>
  <c r="L27" i="33"/>
  <c r="L21" i="33"/>
  <c r="X19" i="33"/>
  <c r="L19" i="33"/>
  <c r="L10" i="33"/>
  <c r="L8" i="33" l="1"/>
  <c r="AB8" i="33" s="1"/>
  <c r="X31" i="33"/>
  <c r="AB31" i="33" s="1"/>
  <c r="AB32" i="33"/>
  <c r="AB19" i="33"/>
  <c r="AB27" i="33"/>
  <c r="AB21" i="33"/>
  <c r="X18" i="33"/>
  <c r="L18" i="33"/>
  <c r="L23" i="33"/>
  <c r="Y58" i="33"/>
  <c r="AF58" i="33" s="1"/>
  <c r="AB18" i="33" l="1"/>
  <c r="L7" i="33"/>
  <c r="L5" i="33" s="1"/>
  <c r="M58" i="33"/>
  <c r="AC58" i="33" s="1"/>
  <c r="O58" i="33"/>
  <c r="L58" i="33" l="1"/>
  <c r="AB137" i="33"/>
  <c r="X23" i="33" l="1"/>
  <c r="AA58" i="33"/>
  <c r="AE58" i="33" l="1"/>
  <c r="X7" i="33"/>
  <c r="AB23" i="33"/>
  <c r="AB7" i="33" l="1"/>
  <c r="X58" i="33"/>
  <c r="AB58" i="33" l="1"/>
  <c r="Z5" i="33" l="1"/>
  <c r="AA5" i="33"/>
  <c r="Y5" i="33"/>
  <c r="AF5" i="33" s="1"/>
  <c r="AB90" i="33" l="1"/>
  <c r="AC90" i="33"/>
  <c r="AE90" i="33"/>
  <c r="AD5" i="33" l="1"/>
  <c r="AE5" i="33"/>
  <c r="AC5" i="33"/>
  <c r="AB135" i="33"/>
  <c r="AB134" i="33" l="1"/>
  <c r="AB173" i="33" l="1"/>
  <c r="X172" i="33"/>
  <c r="X5" i="33" s="1"/>
  <c r="AB172" i="33" l="1"/>
  <c r="AB79" i="33"/>
  <c r="AB74" i="33"/>
  <c r="AB5" i="33" l="1"/>
  <c r="AB73" i="33"/>
</calcChain>
</file>

<file path=xl/sharedStrings.xml><?xml version="1.0" encoding="utf-8"?>
<sst xmlns="http://schemas.openxmlformats.org/spreadsheetml/2006/main" count="792" uniqueCount="408">
  <si>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</si>
  <si>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</si>
  <si>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</si>
  <si>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</si>
  <si>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</si>
  <si>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</si>
  <si>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</si>
  <si>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</si>
  <si>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</si>
  <si>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</si>
  <si>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</si>
  <si>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</si>
  <si>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</si>
  <si>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</si>
  <si>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</si>
  <si>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</si>
  <si>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</si>
  <si>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</si>
  <si>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</si>
  <si>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</si>
  <si>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</si>
  <si>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</si>
  <si>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</si>
  <si>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</si>
  <si>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</si>
  <si>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</si>
  <si>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</si>
  <si>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</si>
  <si>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</si>
  <si>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</si>
  <si>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</si>
  <si>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</si>
  <si>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</si>
  <si>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</si>
  <si>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</si>
  <si>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</si>
  <si>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</si>
  <si>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</si>
  <si>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</si>
  <si>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</si>
  <si>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</si>
  <si>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</si>
  <si>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</si>
  <si>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</si>
  <si>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</si>
  <si>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</si>
  <si>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</si>
  <si>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</si>
  <si>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</si>
  <si>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</si>
  <si>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</si>
  <si>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</si>
  <si>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</si>
  <si>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</si>
  <si>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</si>
  <si>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</si>
  <si>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</si>
  <si>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</si>
  <si>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</si>
  <si>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</si>
  <si>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</si>
  <si>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</si>
  <si>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</si>
  <si>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</si>
  <si>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</si>
  <si>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</si>
  <si>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</si>
  <si>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</si>
  <si>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</si>
  <si>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</si>
  <si>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</si>
  <si>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</si>
  <si>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</si>
  <si>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</si>
  <si>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</si>
  <si>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</si>
  <si>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</si>
  <si>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</si>
  <si>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</si>
  <si>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</si>
  <si>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</si>
  <si>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</si>
  <si>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</si>
  <si>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</si>
  <si>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</si>
  <si>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</si>
  <si>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</si>
  <si>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</si>
  <si>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</si>
  <si>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</si>
  <si>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</si>
  <si>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</si>
  <si>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</si>
  <si>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</si>
  <si>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</si>
  <si>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</si>
  <si>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</si>
  <si>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</si>
  <si>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</si>
  <si>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</si>
  <si>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</si>
  <si>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</si>
  <si>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</si>
  <si>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</si>
  <si>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</si>
  <si>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</si>
  <si>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</si>
  <si>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</si>
  <si>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4</t>
  </si>
  <si>
    <t>4.1</t>
  </si>
  <si>
    <t>4.1.1</t>
  </si>
  <si>
    <t>4.2</t>
  </si>
  <si>
    <t>4.2.1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</si>
  <si>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</si>
  <si>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</si>
  <si>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</si>
  <si>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</si>
  <si>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</si>
  <si>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</si>
  <si>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</si>
  <si>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</si>
  <si>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</si>
  <si>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</si>
  <si>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</si>
  <si>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</si>
  <si>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</si>
  <si>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</si>
  <si>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</si>
  <si>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</si>
  <si>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</si>
  <si>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</si>
  <si>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</si>
  <si>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</si>
  <si>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</si>
  <si>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</si>
  <si>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</si>
  <si>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</si>
  <si>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</si>
  <si>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</si>
  <si>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</si>
  <si>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</si>
  <si>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</si>
  <si>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</si>
  <si>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</si>
  <si>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</si>
  <si>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</si>
  <si>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</si>
  <si>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</si>
  <si>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</si>
  <si>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</si>
  <si>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</si>
  <si>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</si>
  <si>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</si>
  <si>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</si>
  <si>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</si>
  <si>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</si>
  <si>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</si>
  <si>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</si>
  <si>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</si>
  <si>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</si>
  <si>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</si>
  <si>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</si>
  <si>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</si>
  <si>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</si>
  <si>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</si>
  <si>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</si>
  <si>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</si>
  <si>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</si>
  <si>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</si>
  <si>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</si>
  <si>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</si>
  <si>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</si>
  <si>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</si>
  <si>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</si>
  <si>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</si>
  <si>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</si>
  <si>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</si>
  <si>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</si>
  <si>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</si>
  <si>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</si>
  <si>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</si>
  <si>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</si>
  <si>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</si>
  <si>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</si>
  <si>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</si>
  <si>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</si>
  <si>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</si>
  <si>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</si>
  <si>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1 квартал</t>
  </si>
  <si>
    <t>2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</si>
  <si>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</si>
  <si>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</si>
  <si>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</si>
  <si>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</si>
  <si>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</si>
  <si>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</si>
  <si>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</si>
  <si>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</si>
  <si>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</si>
  <si>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</si>
  <si>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</si>
  <si>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</si>
  <si>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</si>
  <si>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</si>
  <si>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</si>
  <si>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</si>
  <si>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</si>
  <si>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</si>
  <si>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</si>
  <si>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</si>
  <si>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</si>
  <si>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</si>
  <si>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</si>
  <si>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</si>
  <si>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</si>
  <si>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</si>
  <si>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</si>
  <si>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</si>
  <si>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</si>
  <si>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</si>
  <si>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</si>
  <si>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</si>
  <si>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</si>
  <si>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</si>
  <si>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</si>
  <si>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</si>
  <si>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</si>
  <si>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</si>
  <si>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</si>
  <si>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</si>
  <si>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</si>
  <si>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</si>
  <si>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</si>
  <si>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</si>
  <si>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</si>
  <si>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</si>
  <si>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</si>
  <si>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</si>
  <si>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</si>
  <si>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</si>
  <si>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</si>
  <si>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</si>
  <si>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</si>
  <si>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</si>
  <si>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</si>
  <si>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</si>
  <si>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</si>
  <si>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</si>
  <si>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</si>
  <si>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</si>
  <si>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</si>
  <si>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</si>
  <si>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</si>
  <si>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</si>
  <si>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</si>
  <si>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</si>
  <si>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</si>
  <si>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</si>
  <si>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</si>
  <si>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</si>
  <si>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Прочие мероприятия органов местного самоуправления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</si>
  <si>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</si>
  <si>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</si>
  <si>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</si>
  <si>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</si>
  <si>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</si>
  <si>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</si>
  <si>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</si>
  <si>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</si>
  <si>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</si>
  <si>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</si>
  <si>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</si>
  <si>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</si>
  <si>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</si>
  <si>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</si>
  <si>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</si>
  <si>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</si>
  <si>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</si>
  <si>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</si>
  <si>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</si>
  <si>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</si>
  <si>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7.4.5</t>
  </si>
  <si>
    <t>Средства на предосталение учащимся муниц общеобразов учреждений завтраков и обедов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</si>
  <si>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</si>
  <si>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</si>
  <si>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</si>
  <si>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</si>
  <si>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</si>
  <si>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</si>
  <si>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</si>
  <si>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</si>
  <si>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</si>
  <si>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</si>
  <si>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</si>
  <si>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</si>
  <si>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</si>
  <si>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</si>
  <si>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</si>
  <si>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</si>
  <si>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Прочие расходные материалы предметов снабжения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</si>
  <si>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</si>
  <si>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</si>
  <si>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</si>
  <si>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</si>
  <si>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</si>
  <si>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</si>
  <si>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</si>
  <si>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</si>
  <si>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</si>
  <si>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</si>
  <si>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</si>
  <si>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</si>
  <si>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</si>
  <si>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6.1.9.1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</si>
  <si>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</si>
  <si>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</si>
  <si>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Ремонт автомобильных дорог общего пользования местного значения в г.Нефтеюганске (Автодорога по ул. Сургутская участок автодороги от ПК3+876 до пересечения с автодорогой по ул Набережная)</t>
  </si>
  <si>
    <t>Уборка проезжей части вакуумно-уборочной машиной</t>
  </si>
  <si>
    <t>2.2.13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</si>
  <si>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</si>
  <si>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</si>
  <si>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</si>
  <si>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</si>
  <si>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</si>
  <si>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</si>
  <si>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</si>
  <si>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</si>
  <si>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</si>
  <si>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</si>
  <si>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</si>
  <si>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</si>
  <si>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</si>
  <si>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</si>
  <si>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</si>
  <si>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</si>
  <si>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</si>
  <si>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</si>
  <si>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</si>
  <si>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</si>
  <si>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23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</si>
  <si>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</si>
  <si>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</si>
  <si>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</si>
  <si>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</si>
  <si>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</si>
  <si>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</si>
  <si>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</si>
  <si>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</si>
  <si>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6.1.1.5</t>
  </si>
  <si>
    <t>7.4.6</t>
  </si>
  <si>
    <t>Иные межбюджетные трансферты на организацию деятельности молодёжных отрядов</t>
  </si>
  <si>
    <t>14.4</t>
  </si>
  <si>
    <t>14.4.1</t>
  </si>
  <si>
    <t>ПЛАН на 9 месяцев 2016 год (рублей)</t>
  </si>
  <si>
    <t>Субсидии на возмещение затрат юридическим лицам, индивидуальным предпринимателям (за исключением муниципальных учреждений) по электрической энергии, тепловой энергии, расходных материалов на объект «Канализационно-очистные сооружения производительностью 50 000 м3/сутки (1 очередь 25000 м3/сутки)»</t>
  </si>
  <si>
    <t>1.1.2</t>
  </si>
  <si>
    <t>Ремонт автомобильных дорог</t>
  </si>
  <si>
    <t>2.2.14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</si>
  <si>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</si>
  <si>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</si>
  <si>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</si>
  <si>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</si>
  <si>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</si>
  <si>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Ремонт автомобильных дорог общего пользования местного значения в г.Нефтеюганске (Автодорога по ул. Нефтяников участок автодороги от ул Пойменной до ул. В.Петухова)</t>
  </si>
  <si>
    <t>5.2.5</t>
  </si>
  <si>
    <t>Приобретение оборудования</t>
  </si>
  <si>
    <t>9.2.9</t>
  </si>
  <si>
    <t>Установка дорожных знаков и восстановление искусственных дорожных неровностей</t>
  </si>
  <si>
    <t>1.1.8</t>
  </si>
  <si>
    <t>Субсидии из бюджета города Нефтеюганска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 и оказывающих коммунальные услуги населению города Нефтеюганска, связанных с погашением задолженности за потребленные топливно-энергетические ресурсы</t>
  </si>
  <si>
    <t>Асфальтирование по объектам</t>
  </si>
  <si>
    <t>6.1.2.4</t>
  </si>
  <si>
    <t>2.2.15</t>
  </si>
  <si>
    <t>2.2.16</t>
  </si>
  <si>
    <t>Ремонт автомобильных дорог общего пользования местного значения города Нефтеюганска -Автодорога по ул.Ленина (участок автодороги от ул.Строителей до ул.Нефтянников) кадастровый номер:86-86-04/047/2011-015</t>
  </si>
  <si>
    <t>Ремонт автомобильных дорог общего пользования местного значения города Нефтеюганска -Автодорога по ул.Усть-Балыкская(участок автодороги от ул.Жилая до.ул.Парковая) кадастровый номер:86-86-04/047/2011-017</t>
  </si>
  <si>
    <t>Ремонт автомобильных дорог общего пользования местного значения города Нефтеюганска -Автодорога по ул.Сургутская (участок автодороги от ул.Жилая до.ул.Парковая) кадастровый номер:86-86-04/047/2011-333</t>
  </si>
  <si>
    <t>Ремонт автомобильных дорог общего пользования местного значения города Нефтеюганска -Автодорога по ул.Ленина (участок автодороги от ул.Строителей до.ул.Набережная) кадастровый номер:86-86-04/047/2011-015</t>
  </si>
  <si>
    <t>8.1.5</t>
  </si>
  <si>
    <t>Дорога №5 (ул.Киевская (от ул.Парковая до ул. Объездная-1) (участок от ул. Парковая до ул.Жилая)</t>
  </si>
  <si>
    <t>Автодорога по ул. Мамонтовская (развязка перекрестка ул. Мамонтовская- ул. Молодежная)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</si>
  <si>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</si>
  <si>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</si>
  <si>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</si>
  <si>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4.3</t>
  </si>
  <si>
    <t>ПЛАН  на 2017 год (рублей)</t>
  </si>
  <si>
    <t>ПЛАН  на 1 квартал 2017 год (рублей)</t>
  </si>
  <si>
    <t>Кассовый расход по 01.02.2017  (рублей)</t>
  </si>
  <si>
    <t>% исполнения  к плану 1 квартала 2017  года</t>
  </si>
  <si>
    <t>4.3.1</t>
  </si>
  <si>
    <t>Подпрограмма "Управление муниципальным долгом города Нефтеюганска"</t>
  </si>
  <si>
    <t>Обслуживание муниципального долга</t>
  </si>
  <si>
    <t>Модернизация информационных баз департамента финансов администрации города</t>
  </si>
  <si>
    <t>5.1.9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</si>
  <si>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</si>
  <si>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</si>
  <si>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</si>
  <si>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</si>
  <si>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</si>
  <si>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Капитальный ремонт участка напорного канализационного коллектора 2Ду500мм от камеры КК-1сущ.К КНС-3А до камеры КК-2сущ.У въезда на центральный рынок (1 нитка)</t>
  </si>
  <si>
    <t>Ремонт автомобильных дорог общего пользования местного значения в г.Нефтеюганске (Автодорога по ул.Усть-Балыкская (на участке от ул. Жилая до ул. Парковая)</t>
  </si>
  <si>
    <t>Ремонт автомобильных дорог общего пользования местного значения в г. Нефтеюганске (Автодорога ул. Парковая на участке от ПК 2+203 в сторону ул. Ленина)</t>
  </si>
  <si>
    <t>Профинансировано  на 01.03.2017  (рублей)</t>
  </si>
  <si>
    <t>Отсутствует финансирование</t>
  </si>
  <si>
    <t>денежные средства на 1 квартал 2017 года не запланированы</t>
  </si>
  <si>
    <t xml:space="preserve"> Выплата заработной платы за февраль и перечисление страховых взносов  в ПФР производится в месяце, следующем за отчетным до 05.03.2017 г., Заработная плата начисленна за фактически отработанное время</t>
  </si>
  <si>
    <t>Оплата производилась по фактически предоставленным документам, согласно договорных обязательств, расходы пройдут в 1 квартале;</t>
  </si>
  <si>
    <t>Отчет об исполнении сетевого плана-графика на 01 марта 2017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</si>
</sst>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  <numFmt numFmtId="168" formatCode="#,##0.00&quot;р.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  <font>
      <b/>
      <sz val="18"/>
      <color theme="1"/>
      <name val="Times New Roman"/>
      <family val="1"/>
      <charset val="204"/>
    </font>
    <font>
      <b/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9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7" fontId="6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3" fillId="0" borderId="0" xfId="0" applyFont="1" applyFill="1" applyAlignment="1"/>
    <xf numFmtId="0" fontId="14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2" fontId="12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right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/>
    <xf numFmtId="166" fontId="13" fillId="0" borderId="1" xfId="2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/>
    <xf numFmtId="0" fontId="11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3" fillId="4" borderId="0" xfId="0" applyFont="1" applyFill="1" applyAlignment="1"/>
    <xf numFmtId="165" fontId="13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/>
    <xf numFmtId="0" fontId="13" fillId="4" borderId="1" xfId="0" applyFont="1" applyFill="1" applyBorder="1"/>
    <xf numFmtId="0" fontId="13" fillId="4" borderId="1" xfId="0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/>
    <xf numFmtId="4" fontId="13" fillId="4" borderId="1" xfId="0" applyNumberFormat="1" applyFont="1" applyFill="1" applyBorder="1" applyAlignment="1">
      <alignment horizontal="center" vertical="center"/>
    </xf>
    <xf numFmtId="165" fontId="13" fillId="4" borderId="0" xfId="0" applyNumberFormat="1" applyFont="1" applyFill="1"/>
    <xf numFmtId="0" fontId="13" fillId="4" borderId="0" xfId="0" applyFont="1" applyFill="1"/>
    <xf numFmtId="165" fontId="3" fillId="4" borderId="0" xfId="0" applyNumberFormat="1" applyFont="1" applyFill="1"/>
    <xf numFmtId="0" fontId="3" fillId="4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left" vertical="center" wrapText="1"/>
    </xf>
    <xf numFmtId="10" fontId="13" fillId="4" borderId="1" xfId="0" applyNumberFormat="1" applyFont="1" applyFill="1" applyBorder="1" applyAlignment="1">
      <alignment horizontal="left" vertical="center" wrapText="1"/>
    </xf>
    <xf numFmtId="168" fontId="13" fillId="4" borderId="1" xfId="0" applyNumberFormat="1" applyFont="1" applyFill="1" applyBorder="1" applyAlignment="1">
      <alignment horizontal="left" vertical="center" wrapText="1"/>
    </xf>
    <xf numFmtId="49" fontId="13" fillId="4" borderId="4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left" vertical="center" wrapText="1"/>
    </xf>
    <xf numFmtId="2" fontId="14" fillId="4" borderId="4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wrapText="1"/>
    </xf>
    <xf numFmtId="0" fontId="13" fillId="4" borderId="0" xfId="0" applyFont="1" applyFill="1" applyBorder="1"/>
    <xf numFmtId="0" fontId="3" fillId="4" borderId="0" xfId="0" applyFont="1" applyFill="1" applyBorder="1"/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4" fillId="4" borderId="5" xfId="0" applyFont="1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>
      <alignment horizontal="center" vertical="top" wrapText="1"/>
    </xf>
    <xf numFmtId="165" fontId="13" fillId="4" borderId="4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5" xfId="0" applyFont="1" applyFill="1" applyBorder="1"/>
    <xf numFmtId="0" fontId="13" fillId="0" borderId="1" xfId="0" applyFont="1" applyFill="1" applyBorder="1" applyAlignment="1">
      <alignment horizontal="center"/>
    </xf>
    <xf numFmtId="49" fontId="13" fillId="4" borderId="4" xfId="0" applyNumberFormat="1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2" fontId="14" fillId="4" borderId="4" xfId="0" applyNumberFormat="1" applyFont="1" applyFill="1" applyBorder="1" applyAlignment="1">
      <alignment horizontal="left" vertical="center" wrapText="1"/>
    </xf>
    <xf numFmtId="2" fontId="14" fillId="4" borderId="5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6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top" wrapText="1"/>
    </xf>
    <xf numFmtId="0" fontId="0" fillId="4" borderId="5" xfId="0" applyFont="1" applyFill="1" applyBorder="1" applyAlignment="1">
      <alignment wrapText="1"/>
    </xf>
    <xf numFmtId="0" fontId="0" fillId="0" borderId="6" xfId="0" applyFont="1" applyFill="1" applyBorder="1" applyAlignment="1"/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5"/>
  <sheetViews>
    <sheetView tabSelected="1" view="pageBreakPreview" zoomScale="65" zoomScaleNormal="46" zoomScaleSheetLayoutView="65" workbookViewId="0">
      <pane ySplit="3" topLeftCell="A4" activePane="bottomLeft" state="frozen"/>
      <selection pane="bottomLeft" sqref="A1:AE1"/>
    </sheetView>
  </sheetViews>
  <sheetFormatPr defaultColWidth="9.140625" defaultRowHeight="18.75" x14ac:dyDescent="0.3"/>
  <cols>
    <col min="1" max="1" width="10" style="5" customWidth="1"/>
    <col min="2" max="2" width="54.85546875" style="103" customWidth="1"/>
    <col min="3" max="3" width="13.140625" style="2" customWidth="1"/>
    <col min="4" max="11" width="23.28515625" style="2" hidden="1" customWidth="1"/>
    <col min="12" max="12" width="25.42578125" style="2" bestFit="1" customWidth="1"/>
    <col min="13" max="13" width="25.28515625" style="2" customWidth="1"/>
    <col min="14" max="14" width="23.28515625" style="2" customWidth="1"/>
    <col min="15" max="19" width="23" style="2" customWidth="1"/>
    <col min="20" max="20" width="24.5703125" style="2" customWidth="1"/>
    <col min="21" max="21" width="22.5703125" style="2" customWidth="1"/>
    <col min="22" max="22" width="22" style="2" customWidth="1"/>
    <col min="23" max="23" width="26.7109375" style="2" customWidth="1"/>
    <col min="24" max="25" width="24.42578125" style="4" customWidth="1"/>
    <col min="26" max="26" width="22" style="4" customWidth="1"/>
    <col min="27" max="27" width="23.140625" style="4" customWidth="1"/>
    <col min="28" max="28" width="17.140625" style="102" customWidth="1"/>
    <col min="29" max="30" width="14.140625" style="102" customWidth="1"/>
    <col min="31" max="31" width="21" style="102" bestFit="1" customWidth="1"/>
    <col min="32" max="32" width="24.42578125" style="102" customWidth="1"/>
    <col min="33" max="33" width="32.42578125" style="103" customWidth="1"/>
    <col min="34" max="16384" width="9.140625" style="2"/>
  </cols>
  <sheetData>
    <row r="1" spans="1:33" s="53" customFormat="1" ht="62.25" customHeight="1" x14ac:dyDescent="0.3">
      <c r="A1" s="157" t="s">
        <v>407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90"/>
      <c r="AG1" s="91"/>
    </row>
    <row r="2" spans="1:33" s="50" customFormat="1" ht="56.25" x14ac:dyDescent="0.3">
      <c r="A2" s="159" t="s">
        <v>0</v>
      </c>
      <c r="B2" s="104" t="s">
        <v>1</v>
      </c>
      <c r="C2" s="160" t="s">
        <v>53</v>
      </c>
      <c r="D2" s="166" t="s">
        <v>188</v>
      </c>
      <c r="E2" s="166" t="s">
        <v>189</v>
      </c>
      <c r="F2" s="54" t="s">
        <v>353</v>
      </c>
      <c r="G2" s="55"/>
      <c r="H2" s="55"/>
      <c r="I2" s="55"/>
      <c r="J2" s="55"/>
      <c r="K2" s="56"/>
      <c r="L2" s="161" t="s">
        <v>385</v>
      </c>
      <c r="M2" s="161"/>
      <c r="N2" s="161"/>
      <c r="O2" s="161"/>
      <c r="P2" s="161" t="s">
        <v>386</v>
      </c>
      <c r="Q2" s="161"/>
      <c r="R2" s="161"/>
      <c r="S2" s="161"/>
      <c r="T2" s="162" t="s">
        <v>402</v>
      </c>
      <c r="U2" s="162"/>
      <c r="V2" s="162"/>
      <c r="W2" s="162"/>
      <c r="X2" s="162" t="s">
        <v>387</v>
      </c>
      <c r="Y2" s="162"/>
      <c r="Z2" s="162"/>
      <c r="AA2" s="162"/>
      <c r="AB2" s="163" t="s">
        <v>388</v>
      </c>
      <c r="AC2" s="164"/>
      <c r="AD2" s="164"/>
      <c r="AE2" s="165"/>
      <c r="AF2" s="128" t="s">
        <v>298</v>
      </c>
      <c r="AG2" s="127" t="s">
        <v>322</v>
      </c>
    </row>
    <row r="3" spans="1:33" s="50" customFormat="1" ht="56.25" x14ac:dyDescent="0.3">
      <c r="A3" s="159"/>
      <c r="B3" s="105" t="s">
        <v>2</v>
      </c>
      <c r="C3" s="160"/>
      <c r="D3" s="167"/>
      <c r="E3" s="167"/>
      <c r="F3" s="84" t="s">
        <v>321</v>
      </c>
      <c r="G3" s="86"/>
      <c r="H3" s="86"/>
      <c r="I3" s="85" t="s">
        <v>96</v>
      </c>
      <c r="J3" s="85" t="s">
        <v>190</v>
      </c>
      <c r="K3" s="85" t="s">
        <v>97</v>
      </c>
      <c r="L3" s="85" t="s">
        <v>95</v>
      </c>
      <c r="M3" s="85" t="s">
        <v>96</v>
      </c>
      <c r="N3" s="85" t="s">
        <v>190</v>
      </c>
      <c r="O3" s="85" t="s">
        <v>97</v>
      </c>
      <c r="P3" s="85" t="s">
        <v>95</v>
      </c>
      <c r="Q3" s="85" t="s">
        <v>96</v>
      </c>
      <c r="R3" s="85" t="s">
        <v>190</v>
      </c>
      <c r="S3" s="85" t="s">
        <v>97</v>
      </c>
      <c r="T3" s="85" t="s">
        <v>95</v>
      </c>
      <c r="U3" s="85" t="s">
        <v>96</v>
      </c>
      <c r="V3" s="85" t="s">
        <v>190</v>
      </c>
      <c r="W3" s="85" t="s">
        <v>97</v>
      </c>
      <c r="X3" s="57" t="s">
        <v>95</v>
      </c>
      <c r="Y3" s="57" t="s">
        <v>96</v>
      </c>
      <c r="Z3" s="57" t="s">
        <v>190</v>
      </c>
      <c r="AA3" s="57" t="s">
        <v>97</v>
      </c>
      <c r="AB3" s="92" t="s">
        <v>95</v>
      </c>
      <c r="AC3" s="92" t="s">
        <v>96</v>
      </c>
      <c r="AD3" s="92" t="s">
        <v>190</v>
      </c>
      <c r="AE3" s="92" t="s">
        <v>97</v>
      </c>
      <c r="AF3" s="129"/>
      <c r="AG3" s="127"/>
    </row>
    <row r="4" spans="1:33" s="50" customFormat="1" x14ac:dyDescent="0.3">
      <c r="A4" s="83" t="s">
        <v>9</v>
      </c>
      <c r="B4" s="93" t="s">
        <v>43</v>
      </c>
      <c r="C4" s="83" t="s">
        <v>104</v>
      </c>
      <c r="D4" s="83" t="s">
        <v>108</v>
      </c>
      <c r="E4" s="83" t="s">
        <v>48</v>
      </c>
      <c r="F4" s="83" t="s">
        <v>119</v>
      </c>
      <c r="G4" s="83" t="s">
        <v>149</v>
      </c>
      <c r="H4" s="83" t="s">
        <v>49</v>
      </c>
      <c r="I4" s="83" t="s">
        <v>131</v>
      </c>
      <c r="J4" s="83" t="s">
        <v>141</v>
      </c>
      <c r="K4" s="83" t="s">
        <v>142</v>
      </c>
      <c r="L4" s="83" t="s">
        <v>108</v>
      </c>
      <c r="M4" s="83" t="s">
        <v>144</v>
      </c>
      <c r="N4" s="83" t="s">
        <v>145</v>
      </c>
      <c r="O4" s="83" t="s">
        <v>146</v>
      </c>
      <c r="P4" s="83" t="s">
        <v>48</v>
      </c>
      <c r="Q4" s="83" t="s">
        <v>119</v>
      </c>
      <c r="R4" s="83" t="s">
        <v>149</v>
      </c>
      <c r="S4" s="83" t="s">
        <v>49</v>
      </c>
      <c r="T4" s="83" t="s">
        <v>131</v>
      </c>
      <c r="U4" s="83" t="s">
        <v>141</v>
      </c>
      <c r="V4" s="83" t="s">
        <v>142</v>
      </c>
      <c r="W4" s="83" t="s">
        <v>143</v>
      </c>
      <c r="X4" s="58" t="s">
        <v>144</v>
      </c>
      <c r="Y4" s="58" t="s">
        <v>145</v>
      </c>
      <c r="Z4" s="58" t="s">
        <v>146</v>
      </c>
      <c r="AA4" s="58" t="s">
        <v>323</v>
      </c>
      <c r="AB4" s="93" t="s">
        <v>324</v>
      </c>
      <c r="AC4" s="93" t="s">
        <v>325</v>
      </c>
      <c r="AD4" s="93" t="s">
        <v>326</v>
      </c>
      <c r="AE4" s="93" t="s">
        <v>327</v>
      </c>
      <c r="AF4" s="93" t="s">
        <v>328</v>
      </c>
      <c r="AG4" s="93" t="s">
        <v>329</v>
      </c>
    </row>
    <row r="5" spans="1:33" s="52" customFormat="1" ht="22.5" hidden="1" x14ac:dyDescent="0.3">
      <c r="A5" s="145" t="s">
        <v>98</v>
      </c>
      <c r="B5" s="145"/>
      <c r="C5" s="145"/>
      <c r="D5" s="49" t="e">
        <f>D7+D31+D60+D65+D73+D90+D172+D191+#REF!+#REF!+#REF!+#REF!+#REF!+D134+D214</f>
        <v>#REF!</v>
      </c>
      <c r="E5" s="49" t="e">
        <f>E7+E31+E60+E65+E73+E90+E172+E191+#REF!+#REF!+#REF!+#REF!+#REF!+E134+E214</f>
        <v>#REF!</v>
      </c>
      <c r="F5" s="49" t="e">
        <f>F7+F31+F60+F65+F73+F90+F172+F191+#REF!+#REF!+#REF!+#REF!+#REF!+F134+F214</f>
        <v>#REF!</v>
      </c>
      <c r="G5" s="49" t="e">
        <f>G7+G31+G60+G65+G73+G90+G172+G191+#REF!+#REF!+#REF!+#REF!+#REF!+G134+G214</f>
        <v>#REF!</v>
      </c>
      <c r="H5" s="49" t="e">
        <f>H7+H31+H60+H65+H73+H90+H172+H191+#REF!+#REF!+#REF!+#REF!+#REF!+H134+H214</f>
        <v>#REF!</v>
      </c>
      <c r="I5" s="49" t="e">
        <f>I7+I31+I60+I65+I73+I90+I172+I191+#REF!+#REF!+#REF!+#REF!+#REF!+I134+I214</f>
        <v>#REF!</v>
      </c>
      <c r="J5" s="49" t="e">
        <f>J7+J31+J60+J65+J73+J90+J172+J191+#REF!+#REF!+#REF!+#REF!+#REF!+J134+J214</f>
        <v>#REF!</v>
      </c>
      <c r="K5" s="49" t="e">
        <f>K7+K31+K60+K65+K73+K90+K172+K191+#REF!+#REF!+#REF!+#REF!+#REF!+K134+K214</f>
        <v>#REF!</v>
      </c>
      <c r="L5" s="49" t="e">
        <f>L7+L31+L60+L65+L73+L90+L172+L191+#REF!+#REF!+#REF!+#REF!+#REF!+L134+L214</f>
        <v>#REF!</v>
      </c>
      <c r="M5" s="49" t="e">
        <f>M7+M31+M60+M65+M73+M90+M172+M191+#REF!+#REF!+#REF!+#REF!+#REF!+M134+M214</f>
        <v>#REF!</v>
      </c>
      <c r="N5" s="49" t="e">
        <f>N7+N31+N60+N65+N73+N90+N172+N191+#REF!+#REF!+#REF!+#REF!+#REF!+N134+N214</f>
        <v>#REF!</v>
      </c>
      <c r="O5" s="49" t="e">
        <f>O7+O31+O60+O65+O73+O90+O172+O191+#REF!+#REF!+#REF!+#REF!+#REF!+O134+O214</f>
        <v>#REF!</v>
      </c>
      <c r="P5" s="49" t="e">
        <f>P7+P31+P60+P65+P73+P90+P172+P191+#REF!+#REF!+#REF!+#REF!+#REF!+P134+P214</f>
        <v>#REF!</v>
      </c>
      <c r="Q5" s="49" t="e">
        <f>Q7+Q31+Q60+Q65+Q73+Q90+Q172+Q191+#REF!+#REF!+#REF!+#REF!+#REF!+Q134+Q214</f>
        <v>#REF!</v>
      </c>
      <c r="R5" s="49" t="e">
        <f>R7+R31+R60+R65+R73+R90+R172+R191+#REF!+#REF!+#REF!+#REF!+#REF!+R134+R214</f>
        <v>#REF!</v>
      </c>
      <c r="S5" s="49" t="e">
        <f>S7+S31+S60+S65+S73+S90+S172+S191+#REF!+#REF!+#REF!+#REF!+#REF!+S134+S214</f>
        <v>#REF!</v>
      </c>
      <c r="T5" s="49" t="e">
        <f>T7+T31+T60+T65+T73+T90+T172+T191+#REF!+#REF!+#REF!+#REF!+#REF!+T134+T214</f>
        <v>#REF!</v>
      </c>
      <c r="U5" s="49" t="e">
        <f>U7+U31+U60+U65+U73+U90+U172+U191+#REF!+#REF!+#REF!+#REF!+#REF!+U134+U214</f>
        <v>#REF!</v>
      </c>
      <c r="V5" s="49" t="e">
        <f>V7+V31+V60+V65+V73+V90+V172+V191+#REF!+#REF!+#REF!+#REF!+#REF!+V134+V214</f>
        <v>#REF!</v>
      </c>
      <c r="W5" s="49" t="e">
        <f>W7+W31+W60+W65+W73+W90+W172+W191+#REF!+#REF!+#REF!+#REF!+#REF!+W134+W214</f>
        <v>#REF!</v>
      </c>
      <c r="X5" s="49" t="e">
        <f>X7+X31+X60+X65+X73+X90+X172+X191+#REF!+#REF!+#REF!+#REF!+#REF!+X134+X214</f>
        <v>#REF!</v>
      </c>
      <c r="Y5" s="49" t="e">
        <f>Y7+Y31+Y60+Y65+Y73+Y90+Y172+Y191+#REF!+#REF!+#REF!+#REF!+#REF!+Y134+Y214</f>
        <v>#REF!</v>
      </c>
      <c r="Z5" s="49" t="e">
        <f>Z7+Z31+Z60+Z65+Z73+Z90+Z172+Z191+#REF!+#REF!+#REF!+#REF!+#REF!+Z134+Z214</f>
        <v>#REF!</v>
      </c>
      <c r="AA5" s="49" t="e">
        <f>AA7+AA31+AA60+AA65+AA73+AA90+AA172+AA191+#REF!+#REF!+#REF!+#REF!+#REF!+AA134+AA214</f>
        <v>#REF!</v>
      </c>
      <c r="AB5" s="88" t="e">
        <f>X5/L5*100</f>
        <v>#REF!</v>
      </c>
      <c r="AC5" s="88" t="e">
        <f>Y5/M5*100</f>
        <v>#REF!</v>
      </c>
      <c r="AD5" s="88" t="e">
        <f>Z5/N5*100</f>
        <v>#REF!</v>
      </c>
      <c r="AE5" s="88" t="e">
        <f>AA5/O5*100</f>
        <v>#REF!</v>
      </c>
      <c r="AF5" s="88" t="e">
        <f>Y5/U5*100</f>
        <v>#REF!</v>
      </c>
      <c r="AG5" s="94"/>
    </row>
    <row r="6" spans="1:33" s="50" customFormat="1" hidden="1" x14ac:dyDescent="0.3">
      <c r="A6" s="148" t="s">
        <v>10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95"/>
    </row>
    <row r="7" spans="1:33" s="52" customFormat="1" ht="48" hidden="1" customHeight="1" x14ac:dyDescent="0.3">
      <c r="A7" s="47">
        <v>1</v>
      </c>
      <c r="B7" s="135" t="s">
        <v>27</v>
      </c>
      <c r="C7" s="135"/>
      <c r="D7" s="48" t="e">
        <f t="shared" ref="D7:AA7" si="0">D8+D18+D23+D27+D24</f>
        <v>#REF!</v>
      </c>
      <c r="E7" s="48" t="e">
        <f t="shared" si="0"/>
        <v>#REF!</v>
      </c>
      <c r="F7" s="48" t="e">
        <f t="shared" si="0"/>
        <v>#REF!</v>
      </c>
      <c r="G7" s="48" t="e">
        <f t="shared" si="0"/>
        <v>#REF!</v>
      </c>
      <c r="H7" s="48" t="e">
        <f t="shared" si="0"/>
        <v>#REF!</v>
      </c>
      <c r="I7" s="48" t="e">
        <f t="shared" si="0"/>
        <v>#REF!</v>
      </c>
      <c r="J7" s="48" t="e">
        <f t="shared" si="0"/>
        <v>#REF!</v>
      </c>
      <c r="K7" s="48" t="e">
        <f t="shared" si="0"/>
        <v>#REF!</v>
      </c>
      <c r="L7" s="48" t="e">
        <f t="shared" si="0"/>
        <v>#REF!</v>
      </c>
      <c r="M7" s="48" t="e">
        <f t="shared" si="0"/>
        <v>#REF!</v>
      </c>
      <c r="N7" s="48" t="e">
        <f t="shared" si="0"/>
        <v>#REF!</v>
      </c>
      <c r="O7" s="48" t="e">
        <f t="shared" si="0"/>
        <v>#REF!</v>
      </c>
      <c r="P7" s="48" t="e">
        <f t="shared" si="0"/>
        <v>#REF!</v>
      </c>
      <c r="Q7" s="48" t="e">
        <f t="shared" si="0"/>
        <v>#REF!</v>
      </c>
      <c r="R7" s="48" t="e">
        <f t="shared" si="0"/>
        <v>#REF!</v>
      </c>
      <c r="S7" s="48" t="e">
        <f t="shared" si="0"/>
        <v>#REF!</v>
      </c>
      <c r="T7" s="48" t="e">
        <f t="shared" si="0"/>
        <v>#REF!</v>
      </c>
      <c r="U7" s="48" t="e">
        <f t="shared" si="0"/>
        <v>#REF!</v>
      </c>
      <c r="V7" s="48" t="e">
        <f t="shared" si="0"/>
        <v>#REF!</v>
      </c>
      <c r="W7" s="48" t="e">
        <f t="shared" si="0"/>
        <v>#REF!</v>
      </c>
      <c r="X7" s="48" t="e">
        <f t="shared" si="0"/>
        <v>#REF!</v>
      </c>
      <c r="Y7" s="48" t="e">
        <f t="shared" si="0"/>
        <v>#REF!</v>
      </c>
      <c r="Z7" s="48" t="e">
        <f t="shared" si="0"/>
        <v>#REF!</v>
      </c>
      <c r="AA7" s="48" t="e">
        <f t="shared" si="0"/>
        <v>#REF!</v>
      </c>
      <c r="AB7" s="88" t="e">
        <f t="shared" ref="AB7:AC11" si="1">X7/L7*100</f>
        <v>#REF!</v>
      </c>
      <c r="AC7" s="88" t="e">
        <f t="shared" si="1"/>
        <v>#REF!</v>
      </c>
      <c r="AD7" s="88">
        <v>0</v>
      </c>
      <c r="AE7" s="88" t="e">
        <f>AA7/O7*100</f>
        <v>#REF!</v>
      </c>
      <c r="AF7" s="88" t="e">
        <f>Y7/U7*100</f>
        <v>#REF!</v>
      </c>
      <c r="AG7" s="94"/>
    </row>
    <row r="8" spans="1:33" s="50" customFormat="1" ht="56.25" hidden="1" x14ac:dyDescent="0.3">
      <c r="A8" s="47" t="s">
        <v>16</v>
      </c>
      <c r="B8" s="106" t="s">
        <v>54</v>
      </c>
      <c r="C8" s="59"/>
      <c r="D8" s="49">
        <f>SUM(D10:D16)</f>
        <v>10650603</v>
      </c>
      <c r="E8" s="49">
        <f>SUM(E10:E12)</f>
        <v>1945123</v>
      </c>
      <c r="F8" s="49">
        <f>SUM(F10:F16)</f>
        <v>129778383</v>
      </c>
      <c r="G8" s="49">
        <f t="shared" ref="G8:K8" si="2">SUM(G10:G16)</f>
        <v>17532439</v>
      </c>
      <c r="H8" s="49">
        <f t="shared" si="2"/>
        <v>38838582</v>
      </c>
      <c r="I8" s="49">
        <f t="shared" si="2"/>
        <v>25176041</v>
      </c>
      <c r="J8" s="49">
        <f t="shared" si="2"/>
        <v>0</v>
      </c>
      <c r="K8" s="49">
        <f t="shared" si="2"/>
        <v>39584912</v>
      </c>
      <c r="L8" s="49">
        <f>SUM(L9:L17)</f>
        <v>26031600</v>
      </c>
      <c r="M8" s="49">
        <f t="shared" ref="M8:AA8" si="3">SUM(M9:M17)</f>
        <v>19065500</v>
      </c>
      <c r="N8" s="49">
        <f t="shared" si="3"/>
        <v>0</v>
      </c>
      <c r="O8" s="49">
        <f t="shared" si="3"/>
        <v>6966100</v>
      </c>
      <c r="P8" s="49">
        <f t="shared" si="3"/>
        <v>107050</v>
      </c>
      <c r="Q8" s="49">
        <f t="shared" si="3"/>
        <v>107050</v>
      </c>
      <c r="R8" s="49">
        <f t="shared" si="3"/>
        <v>0</v>
      </c>
      <c r="S8" s="49">
        <f t="shared" si="3"/>
        <v>0</v>
      </c>
      <c r="T8" s="49">
        <f t="shared" si="3"/>
        <v>160600</v>
      </c>
      <c r="U8" s="49">
        <f t="shared" si="3"/>
        <v>160600</v>
      </c>
      <c r="V8" s="49">
        <f t="shared" si="3"/>
        <v>0</v>
      </c>
      <c r="W8" s="49">
        <f t="shared" si="3"/>
        <v>0</v>
      </c>
      <c r="X8" s="49">
        <f t="shared" si="3"/>
        <v>0</v>
      </c>
      <c r="Y8" s="49">
        <f t="shared" si="3"/>
        <v>0</v>
      </c>
      <c r="Z8" s="49">
        <f t="shared" si="3"/>
        <v>0</v>
      </c>
      <c r="AA8" s="49">
        <f t="shared" si="3"/>
        <v>0</v>
      </c>
      <c r="AB8" s="88">
        <f t="shared" si="1"/>
        <v>0</v>
      </c>
      <c r="AC8" s="88">
        <f t="shared" ref="AC8:AC9" si="4">Y8/M8*100</f>
        <v>0</v>
      </c>
      <c r="AD8" s="88"/>
      <c r="AE8" s="88">
        <f t="shared" ref="AE8:AE9" si="5">AA8/O8*100</f>
        <v>0</v>
      </c>
      <c r="AF8" s="88">
        <f t="shared" ref="AF8:AF58" si="6">Y8/U8*100</f>
        <v>0</v>
      </c>
      <c r="AG8" s="95"/>
    </row>
    <row r="9" spans="1:33" s="50" customFormat="1" ht="93.75" hidden="1" x14ac:dyDescent="0.3">
      <c r="A9" s="80" t="s">
        <v>39</v>
      </c>
      <c r="B9" s="107" t="s">
        <v>399</v>
      </c>
      <c r="C9" s="60" t="s">
        <v>4</v>
      </c>
      <c r="D9" s="49"/>
      <c r="E9" s="49"/>
      <c r="F9" s="49"/>
      <c r="G9" s="49"/>
      <c r="H9" s="49"/>
      <c r="I9" s="49"/>
      <c r="J9" s="49"/>
      <c r="K9" s="49"/>
      <c r="L9" s="61">
        <f>M9+N9+O9</f>
        <v>19394300</v>
      </c>
      <c r="M9" s="61">
        <v>18424500</v>
      </c>
      <c r="N9" s="61">
        <v>0</v>
      </c>
      <c r="O9" s="61">
        <v>969800</v>
      </c>
      <c r="P9" s="61">
        <f>Q9+R9+S9</f>
        <v>0</v>
      </c>
      <c r="Q9" s="61">
        <v>0</v>
      </c>
      <c r="R9" s="61">
        <v>0</v>
      </c>
      <c r="S9" s="61">
        <v>0</v>
      </c>
      <c r="T9" s="61">
        <f t="shared" ref="T9:T17" si="7">U9+V9+W9</f>
        <v>0</v>
      </c>
      <c r="U9" s="61">
        <v>0</v>
      </c>
      <c r="V9" s="61">
        <v>0</v>
      </c>
      <c r="W9" s="61">
        <f>AA9</f>
        <v>0</v>
      </c>
      <c r="X9" s="61">
        <f>Y9+Z9+AA9</f>
        <v>0</v>
      </c>
      <c r="Y9" s="61">
        <v>0</v>
      </c>
      <c r="Z9" s="61">
        <v>0</v>
      </c>
      <c r="AA9" s="61">
        <v>0</v>
      </c>
      <c r="AB9" s="87">
        <f t="shared" si="1"/>
        <v>0</v>
      </c>
      <c r="AC9" s="87">
        <f t="shared" si="4"/>
        <v>0</v>
      </c>
      <c r="AD9" s="87"/>
      <c r="AE9" s="87">
        <f t="shared" si="5"/>
        <v>0</v>
      </c>
      <c r="AF9" s="87"/>
      <c r="AG9" s="96" t="s">
        <v>403</v>
      </c>
    </row>
    <row r="10" spans="1:33" s="50" customFormat="1" ht="93.75" hidden="1" x14ac:dyDescent="0.3">
      <c r="A10" s="80" t="s">
        <v>39</v>
      </c>
      <c r="B10" s="107" t="s">
        <v>191</v>
      </c>
      <c r="C10" s="60" t="s">
        <v>3</v>
      </c>
      <c r="D10" s="62">
        <v>0</v>
      </c>
      <c r="E10" s="62">
        <v>0</v>
      </c>
      <c r="F10" s="63">
        <v>54523800</v>
      </c>
      <c r="G10" s="62">
        <v>15540000</v>
      </c>
      <c r="H10" s="62">
        <v>36257600</v>
      </c>
      <c r="I10" s="62">
        <v>12827476</v>
      </c>
      <c r="J10" s="62">
        <v>0</v>
      </c>
      <c r="K10" s="62">
        <v>675131</v>
      </c>
      <c r="L10" s="61">
        <f t="shared" ref="L10:L17" si="8">M10+O10</f>
        <v>0</v>
      </c>
      <c r="M10" s="61">
        <v>0</v>
      </c>
      <c r="N10" s="61">
        <v>0</v>
      </c>
      <c r="O10" s="61">
        <v>0</v>
      </c>
      <c r="P10" s="61"/>
      <c r="Q10" s="61"/>
      <c r="R10" s="61"/>
      <c r="S10" s="61"/>
      <c r="T10" s="61">
        <f t="shared" si="7"/>
        <v>0</v>
      </c>
      <c r="U10" s="61"/>
      <c r="V10" s="61">
        <v>0</v>
      </c>
      <c r="W10" s="61">
        <f t="shared" ref="W10:W22" si="9">AA10</f>
        <v>0</v>
      </c>
      <c r="X10" s="61">
        <f t="shared" ref="X10:X17" si="10">Y10+AA10</f>
        <v>0</v>
      </c>
      <c r="Y10" s="61">
        <v>0</v>
      </c>
      <c r="Z10" s="61">
        <v>0</v>
      </c>
      <c r="AA10" s="61">
        <v>0</v>
      </c>
      <c r="AB10" s="87"/>
      <c r="AC10" s="87"/>
      <c r="AD10" s="87">
        <v>0</v>
      </c>
      <c r="AE10" s="87"/>
      <c r="AF10" s="87" t="e">
        <f t="shared" si="6"/>
        <v>#DIV/0!</v>
      </c>
      <c r="AG10" s="96"/>
    </row>
    <row r="11" spans="1:33" s="50" customFormat="1" ht="37.5" hidden="1" x14ac:dyDescent="0.3">
      <c r="A11" s="80" t="s">
        <v>355</v>
      </c>
      <c r="B11" s="107" t="s">
        <v>56</v>
      </c>
      <c r="C11" s="60" t="s">
        <v>4</v>
      </c>
      <c r="D11" s="62">
        <v>165022</v>
      </c>
      <c r="E11" s="62">
        <v>165022</v>
      </c>
      <c r="F11" s="63">
        <v>542382</v>
      </c>
      <c r="G11" s="62">
        <v>212338</v>
      </c>
      <c r="H11" s="62">
        <v>207518</v>
      </c>
      <c r="I11" s="62">
        <v>330044</v>
      </c>
      <c r="J11" s="62">
        <v>0</v>
      </c>
      <c r="K11" s="62">
        <v>0</v>
      </c>
      <c r="L11" s="61">
        <f t="shared" si="8"/>
        <v>641000</v>
      </c>
      <c r="M11" s="61">
        <v>641000</v>
      </c>
      <c r="N11" s="61">
        <v>0</v>
      </c>
      <c r="O11" s="61">
        <v>0</v>
      </c>
      <c r="P11" s="61">
        <f>Q11+R11+S11</f>
        <v>107050</v>
      </c>
      <c r="Q11" s="61">
        <v>107050</v>
      </c>
      <c r="R11" s="61">
        <v>0</v>
      </c>
      <c r="S11" s="61">
        <v>0</v>
      </c>
      <c r="T11" s="61">
        <f t="shared" si="7"/>
        <v>160600</v>
      </c>
      <c r="U11" s="61">
        <v>160600</v>
      </c>
      <c r="V11" s="61">
        <v>0</v>
      </c>
      <c r="W11" s="61">
        <f t="shared" si="9"/>
        <v>0</v>
      </c>
      <c r="X11" s="61">
        <f t="shared" si="10"/>
        <v>0</v>
      </c>
      <c r="Y11" s="61">
        <v>0</v>
      </c>
      <c r="Z11" s="61">
        <v>0</v>
      </c>
      <c r="AA11" s="61">
        <v>0</v>
      </c>
      <c r="AB11" s="87">
        <f t="shared" si="1"/>
        <v>0</v>
      </c>
      <c r="AC11" s="87">
        <f t="shared" si="1"/>
        <v>0</v>
      </c>
      <c r="AD11" s="87">
        <v>0</v>
      </c>
      <c r="AE11" s="87">
        <v>0</v>
      </c>
      <c r="AF11" s="87">
        <f t="shared" si="6"/>
        <v>0</v>
      </c>
      <c r="AG11" s="96"/>
    </row>
    <row r="12" spans="1:33" s="50" customFormat="1" ht="75" hidden="1" x14ac:dyDescent="0.3">
      <c r="A12" s="80" t="s">
        <v>40</v>
      </c>
      <c r="B12" s="107" t="s">
        <v>192</v>
      </c>
      <c r="C12" s="60" t="s">
        <v>4</v>
      </c>
      <c r="D12" s="62">
        <v>1186734</v>
      </c>
      <c r="E12" s="62">
        <v>1780101</v>
      </c>
      <c r="F12" s="63">
        <v>5681936</v>
      </c>
      <c r="G12" s="62">
        <v>1780101</v>
      </c>
      <c r="H12" s="62">
        <v>2373464</v>
      </c>
      <c r="I12" s="62">
        <v>0</v>
      </c>
      <c r="J12" s="62">
        <v>0</v>
      </c>
      <c r="K12" s="62">
        <v>3901835</v>
      </c>
      <c r="L12" s="61">
        <f t="shared" si="8"/>
        <v>5996300</v>
      </c>
      <c r="M12" s="61">
        <v>0</v>
      </c>
      <c r="N12" s="61">
        <v>0</v>
      </c>
      <c r="O12" s="61">
        <v>5996300</v>
      </c>
      <c r="P12" s="61">
        <f>Q12+R12+S12</f>
        <v>0</v>
      </c>
      <c r="Q12" s="61">
        <v>0</v>
      </c>
      <c r="R12" s="61">
        <v>0</v>
      </c>
      <c r="S12" s="61">
        <v>0</v>
      </c>
      <c r="T12" s="61">
        <f t="shared" si="7"/>
        <v>0</v>
      </c>
      <c r="U12" s="61">
        <v>0</v>
      </c>
      <c r="V12" s="61">
        <v>0</v>
      </c>
      <c r="W12" s="61">
        <f t="shared" si="9"/>
        <v>0</v>
      </c>
      <c r="X12" s="61">
        <f t="shared" si="10"/>
        <v>0</v>
      </c>
      <c r="Y12" s="61">
        <v>0</v>
      </c>
      <c r="Z12" s="61">
        <v>0</v>
      </c>
      <c r="AA12" s="61">
        <v>0</v>
      </c>
      <c r="AB12" s="87">
        <f t="shared" ref="AB12:AB58" si="11">X12/L12*100</f>
        <v>0</v>
      </c>
      <c r="AC12" s="87" t="e">
        <f t="shared" ref="AC12" si="12">Y12/M12*100</f>
        <v>#DIV/0!</v>
      </c>
      <c r="AD12" s="87">
        <v>0</v>
      </c>
      <c r="AE12" s="87">
        <f t="shared" ref="AE12:AE58" si="13">AA12/O12*100</f>
        <v>0</v>
      </c>
      <c r="AF12" s="88" t="e">
        <f t="shared" si="6"/>
        <v>#DIV/0!</v>
      </c>
      <c r="AG12" s="95"/>
    </row>
    <row r="13" spans="1:33" s="50" customFormat="1" ht="168.75" hidden="1" x14ac:dyDescent="0.3">
      <c r="A13" s="80" t="s">
        <v>55</v>
      </c>
      <c r="B13" s="108" t="s">
        <v>354</v>
      </c>
      <c r="C13" s="60" t="s">
        <v>4</v>
      </c>
      <c r="D13" s="62"/>
      <c r="E13" s="62"/>
      <c r="F13" s="63">
        <v>10318679</v>
      </c>
      <c r="G13" s="62"/>
      <c r="H13" s="62"/>
      <c r="I13" s="62"/>
      <c r="J13" s="62"/>
      <c r="K13" s="62"/>
      <c r="L13" s="61">
        <f t="shared" si="8"/>
        <v>0</v>
      </c>
      <c r="M13" s="61">
        <v>0</v>
      </c>
      <c r="N13" s="61">
        <v>0</v>
      </c>
      <c r="O13" s="61">
        <v>0</v>
      </c>
      <c r="P13" s="61"/>
      <c r="Q13" s="61"/>
      <c r="R13" s="61"/>
      <c r="S13" s="61"/>
      <c r="T13" s="61">
        <f t="shared" si="7"/>
        <v>0</v>
      </c>
      <c r="U13" s="61">
        <v>0</v>
      </c>
      <c r="V13" s="61">
        <v>0</v>
      </c>
      <c r="W13" s="61">
        <f t="shared" si="9"/>
        <v>0</v>
      </c>
      <c r="X13" s="61">
        <f t="shared" si="10"/>
        <v>0</v>
      </c>
      <c r="Y13" s="61">
        <v>0</v>
      </c>
      <c r="Z13" s="61">
        <v>0</v>
      </c>
      <c r="AA13" s="61">
        <v>0</v>
      </c>
      <c r="AB13" s="87"/>
      <c r="AC13" s="87"/>
      <c r="AD13" s="87">
        <v>0</v>
      </c>
      <c r="AE13" s="87"/>
      <c r="AF13" s="88" t="e">
        <f t="shared" si="6"/>
        <v>#DIV/0!</v>
      </c>
      <c r="AG13" s="95"/>
    </row>
    <row r="14" spans="1:33" s="50" customFormat="1" ht="56.25" hidden="1" x14ac:dyDescent="0.3">
      <c r="A14" s="80" t="s">
        <v>283</v>
      </c>
      <c r="B14" s="107" t="s">
        <v>286</v>
      </c>
      <c r="C14" s="60" t="s">
        <v>3</v>
      </c>
      <c r="D14" s="62">
        <v>8640838</v>
      </c>
      <c r="E14" s="62"/>
      <c r="F14" s="63">
        <v>8640953</v>
      </c>
      <c r="G14" s="62"/>
      <c r="H14" s="62"/>
      <c r="I14" s="62">
        <v>0</v>
      </c>
      <c r="J14" s="62">
        <v>0</v>
      </c>
      <c r="K14" s="62">
        <v>8640953</v>
      </c>
      <c r="L14" s="61">
        <f t="shared" si="8"/>
        <v>0</v>
      </c>
      <c r="M14" s="61">
        <v>0</v>
      </c>
      <c r="N14" s="61">
        <v>0</v>
      </c>
      <c r="O14" s="61">
        <v>0</v>
      </c>
      <c r="P14" s="61"/>
      <c r="Q14" s="61"/>
      <c r="R14" s="61"/>
      <c r="S14" s="61"/>
      <c r="T14" s="61">
        <f t="shared" si="7"/>
        <v>0</v>
      </c>
      <c r="U14" s="61">
        <v>0</v>
      </c>
      <c r="V14" s="61">
        <v>0</v>
      </c>
      <c r="W14" s="61">
        <f t="shared" si="9"/>
        <v>0</v>
      </c>
      <c r="X14" s="61">
        <f t="shared" si="10"/>
        <v>0</v>
      </c>
      <c r="Y14" s="61">
        <v>0</v>
      </c>
      <c r="Z14" s="61">
        <v>0</v>
      </c>
      <c r="AA14" s="61">
        <v>0</v>
      </c>
      <c r="AB14" s="87"/>
      <c r="AC14" s="87"/>
      <c r="AD14" s="87">
        <v>0</v>
      </c>
      <c r="AE14" s="87"/>
      <c r="AF14" s="88" t="e">
        <f t="shared" si="6"/>
        <v>#DIV/0!</v>
      </c>
      <c r="AG14" s="95"/>
    </row>
    <row r="15" spans="1:33" s="50" customFormat="1" ht="37.5" hidden="1" x14ac:dyDescent="0.3">
      <c r="A15" s="80" t="s">
        <v>284</v>
      </c>
      <c r="B15" s="107" t="s">
        <v>287</v>
      </c>
      <c r="C15" s="60" t="s">
        <v>3</v>
      </c>
      <c r="D15" s="62">
        <v>658009</v>
      </c>
      <c r="E15" s="62"/>
      <c r="F15" s="63">
        <v>13358213</v>
      </c>
      <c r="G15" s="62"/>
      <c r="H15" s="62"/>
      <c r="I15" s="62">
        <v>12018521</v>
      </c>
      <c r="J15" s="62">
        <v>0</v>
      </c>
      <c r="K15" s="62">
        <v>11682023</v>
      </c>
      <c r="L15" s="61">
        <f t="shared" si="8"/>
        <v>0</v>
      </c>
      <c r="M15" s="61">
        <v>0</v>
      </c>
      <c r="N15" s="61">
        <v>0</v>
      </c>
      <c r="O15" s="61">
        <v>0</v>
      </c>
      <c r="P15" s="61"/>
      <c r="Q15" s="61"/>
      <c r="R15" s="61"/>
      <c r="S15" s="61"/>
      <c r="T15" s="61">
        <f t="shared" si="7"/>
        <v>0</v>
      </c>
      <c r="U15" s="61">
        <v>0</v>
      </c>
      <c r="V15" s="61">
        <v>0</v>
      </c>
      <c r="W15" s="61">
        <f t="shared" si="9"/>
        <v>0</v>
      </c>
      <c r="X15" s="61">
        <f t="shared" si="10"/>
        <v>0</v>
      </c>
      <c r="Y15" s="61">
        <v>0</v>
      </c>
      <c r="Z15" s="61">
        <v>0</v>
      </c>
      <c r="AA15" s="61">
        <v>0</v>
      </c>
      <c r="AB15" s="87"/>
      <c r="AC15" s="87"/>
      <c r="AD15" s="87">
        <v>0</v>
      </c>
      <c r="AE15" s="87"/>
      <c r="AF15" s="88" t="e">
        <f t="shared" si="6"/>
        <v>#DIV/0!</v>
      </c>
      <c r="AG15" s="96"/>
    </row>
    <row r="16" spans="1:33" s="50" customFormat="1" ht="37.5" hidden="1" x14ac:dyDescent="0.3">
      <c r="A16" s="80" t="s">
        <v>285</v>
      </c>
      <c r="B16" s="107" t="s">
        <v>288</v>
      </c>
      <c r="C16" s="60" t="s">
        <v>3</v>
      </c>
      <c r="D16" s="62">
        <v>0</v>
      </c>
      <c r="E16" s="62"/>
      <c r="F16" s="63">
        <v>36712420</v>
      </c>
      <c r="G16" s="62"/>
      <c r="H16" s="62"/>
      <c r="I16" s="62">
        <v>0</v>
      </c>
      <c r="J16" s="62">
        <v>0</v>
      </c>
      <c r="K16" s="62">
        <v>14684970</v>
      </c>
      <c r="L16" s="61">
        <f t="shared" si="8"/>
        <v>0</v>
      </c>
      <c r="M16" s="61">
        <v>0</v>
      </c>
      <c r="N16" s="61">
        <v>0</v>
      </c>
      <c r="O16" s="61">
        <v>0</v>
      </c>
      <c r="P16" s="61"/>
      <c r="Q16" s="61"/>
      <c r="R16" s="61"/>
      <c r="S16" s="61"/>
      <c r="T16" s="61">
        <f t="shared" si="7"/>
        <v>0</v>
      </c>
      <c r="U16" s="61">
        <v>0</v>
      </c>
      <c r="V16" s="61">
        <v>0</v>
      </c>
      <c r="W16" s="61">
        <f t="shared" si="9"/>
        <v>0</v>
      </c>
      <c r="X16" s="61">
        <f t="shared" si="10"/>
        <v>0</v>
      </c>
      <c r="Y16" s="61">
        <v>0</v>
      </c>
      <c r="Z16" s="61">
        <v>0</v>
      </c>
      <c r="AA16" s="61">
        <v>0</v>
      </c>
      <c r="AB16" s="87"/>
      <c r="AC16" s="87"/>
      <c r="AD16" s="87">
        <v>0</v>
      </c>
      <c r="AE16" s="87"/>
      <c r="AF16" s="88" t="e">
        <f t="shared" si="6"/>
        <v>#DIV/0!</v>
      </c>
      <c r="AG16" s="96"/>
    </row>
    <row r="17" spans="1:33" s="50" customFormat="1" ht="187.5" hidden="1" x14ac:dyDescent="0.3">
      <c r="A17" s="80" t="s">
        <v>368</v>
      </c>
      <c r="B17" s="109" t="s">
        <v>369</v>
      </c>
      <c r="C17" s="60" t="s">
        <v>4</v>
      </c>
      <c r="D17" s="62"/>
      <c r="E17" s="62"/>
      <c r="F17" s="63"/>
      <c r="G17" s="62"/>
      <c r="H17" s="62"/>
      <c r="I17" s="62"/>
      <c r="J17" s="62"/>
      <c r="K17" s="62"/>
      <c r="L17" s="61">
        <f t="shared" si="8"/>
        <v>0</v>
      </c>
      <c r="M17" s="61">
        <v>0</v>
      </c>
      <c r="N17" s="61">
        <v>0</v>
      </c>
      <c r="O17" s="61">
        <v>0</v>
      </c>
      <c r="P17" s="61"/>
      <c r="Q17" s="61"/>
      <c r="R17" s="61"/>
      <c r="S17" s="61"/>
      <c r="T17" s="61">
        <f t="shared" si="7"/>
        <v>0</v>
      </c>
      <c r="U17" s="61">
        <v>0</v>
      </c>
      <c r="V17" s="61">
        <v>0</v>
      </c>
      <c r="W17" s="61">
        <f t="shared" si="9"/>
        <v>0</v>
      </c>
      <c r="X17" s="61">
        <f t="shared" si="10"/>
        <v>0</v>
      </c>
      <c r="Y17" s="61">
        <v>0</v>
      </c>
      <c r="Z17" s="61">
        <v>0</v>
      </c>
      <c r="AA17" s="61">
        <v>0</v>
      </c>
      <c r="AB17" s="87"/>
      <c r="AC17" s="87"/>
      <c r="AD17" s="87">
        <v>0</v>
      </c>
      <c r="AE17" s="87"/>
      <c r="AF17" s="88" t="e">
        <f t="shared" si="6"/>
        <v>#DIV/0!</v>
      </c>
      <c r="AG17" s="96"/>
    </row>
    <row r="18" spans="1:33" s="52" customFormat="1" ht="56.25" hidden="1" x14ac:dyDescent="0.3">
      <c r="A18" s="47" t="s">
        <v>17</v>
      </c>
      <c r="B18" s="106" t="s">
        <v>57</v>
      </c>
      <c r="C18" s="59"/>
      <c r="D18" s="49">
        <f>SUM(D19:D22)</f>
        <v>3871938</v>
      </c>
      <c r="E18" s="49">
        <f t="shared" ref="E18:AA18" si="14">SUM(E19:E22)</f>
        <v>12007394</v>
      </c>
      <c r="F18" s="49">
        <f t="shared" si="14"/>
        <v>29570743</v>
      </c>
      <c r="G18" s="49">
        <f t="shared" si="14"/>
        <v>11788588</v>
      </c>
      <c r="H18" s="49">
        <f t="shared" si="14"/>
        <v>13505848</v>
      </c>
      <c r="I18" s="49">
        <f t="shared" si="14"/>
        <v>0</v>
      </c>
      <c r="J18" s="49">
        <f t="shared" si="14"/>
        <v>0</v>
      </c>
      <c r="K18" s="49">
        <f t="shared" si="14"/>
        <v>15694430</v>
      </c>
      <c r="L18" s="49">
        <f>SUM(L19:L22)</f>
        <v>30645200</v>
      </c>
      <c r="M18" s="49">
        <f>SUM(M19:M22)</f>
        <v>0</v>
      </c>
      <c r="N18" s="49">
        <f>SUM(N19:N22)</f>
        <v>0</v>
      </c>
      <c r="O18" s="49">
        <f>SUM(O19:O22)</f>
        <v>30645200</v>
      </c>
      <c r="P18" s="49">
        <f t="shared" ref="P18:S18" si="15">SUM(P19:P22)</f>
        <v>2753316</v>
      </c>
      <c r="Q18" s="49">
        <f t="shared" si="15"/>
        <v>0</v>
      </c>
      <c r="R18" s="49">
        <f t="shared" si="15"/>
        <v>0</v>
      </c>
      <c r="S18" s="49">
        <f t="shared" si="15"/>
        <v>2753316</v>
      </c>
      <c r="T18" s="49">
        <f t="shared" si="14"/>
        <v>1039733.37</v>
      </c>
      <c r="U18" s="49">
        <f t="shared" si="14"/>
        <v>0</v>
      </c>
      <c r="V18" s="49">
        <f t="shared" si="14"/>
        <v>0</v>
      </c>
      <c r="W18" s="49">
        <f t="shared" si="9"/>
        <v>1039733.37</v>
      </c>
      <c r="X18" s="49">
        <f t="shared" si="14"/>
        <v>1039733.37</v>
      </c>
      <c r="Y18" s="49">
        <f t="shared" si="14"/>
        <v>0</v>
      </c>
      <c r="Z18" s="49">
        <f t="shared" si="14"/>
        <v>0</v>
      </c>
      <c r="AA18" s="49">
        <f t="shared" si="14"/>
        <v>1039733.37</v>
      </c>
      <c r="AB18" s="88">
        <f t="shared" si="11"/>
        <v>3.3928098690822708</v>
      </c>
      <c r="AC18" s="88"/>
      <c r="AD18" s="88">
        <v>0</v>
      </c>
      <c r="AE18" s="88">
        <f t="shared" si="13"/>
        <v>3.3928098690822708</v>
      </c>
      <c r="AF18" s="88" t="e">
        <f t="shared" si="6"/>
        <v>#DIV/0!</v>
      </c>
      <c r="AG18" s="94"/>
    </row>
    <row r="19" spans="1:33" s="50" customFormat="1" ht="37.5" hidden="1" x14ac:dyDescent="0.3">
      <c r="A19" s="80" t="s">
        <v>41</v>
      </c>
      <c r="B19" s="107" t="s">
        <v>187</v>
      </c>
      <c r="C19" s="60" t="s">
        <v>4</v>
      </c>
      <c r="D19" s="63">
        <v>1371300</v>
      </c>
      <c r="E19" s="63">
        <v>5256950</v>
      </c>
      <c r="F19" s="63">
        <v>14753704</v>
      </c>
      <c r="G19" s="63">
        <v>7656950</v>
      </c>
      <c r="H19" s="63">
        <v>11005211</v>
      </c>
      <c r="I19" s="63">
        <v>0</v>
      </c>
      <c r="J19" s="63">
        <v>0</v>
      </c>
      <c r="K19" s="63">
        <v>6541348</v>
      </c>
      <c r="L19" s="61">
        <f>M19+O19</f>
        <v>14249100</v>
      </c>
      <c r="M19" s="61">
        <v>0</v>
      </c>
      <c r="N19" s="61">
        <v>0</v>
      </c>
      <c r="O19" s="61">
        <v>14249100</v>
      </c>
      <c r="P19" s="61">
        <f>Q19+R19+S19</f>
        <v>238391</v>
      </c>
      <c r="Q19" s="61">
        <v>0</v>
      </c>
      <c r="R19" s="61">
        <v>0</v>
      </c>
      <c r="S19" s="61">
        <v>238391</v>
      </c>
      <c r="T19" s="61">
        <f t="shared" ref="T19:T21" si="16">U19+V19+W19</f>
        <v>204829</v>
      </c>
      <c r="U19" s="61">
        <v>0</v>
      </c>
      <c r="V19" s="61">
        <v>0</v>
      </c>
      <c r="W19" s="61">
        <f t="shared" si="9"/>
        <v>204829</v>
      </c>
      <c r="X19" s="61">
        <f>Y19+AA19</f>
        <v>204829</v>
      </c>
      <c r="Y19" s="61">
        <v>0</v>
      </c>
      <c r="Z19" s="61">
        <v>0</v>
      </c>
      <c r="AA19" s="61">
        <v>204829</v>
      </c>
      <c r="AB19" s="87">
        <f t="shared" si="11"/>
        <v>1.4374872798983795</v>
      </c>
      <c r="AC19" s="87"/>
      <c r="AD19" s="87">
        <v>0</v>
      </c>
      <c r="AE19" s="87">
        <f t="shared" si="13"/>
        <v>1.4374872798983795</v>
      </c>
      <c r="AF19" s="88" t="e">
        <f t="shared" si="6"/>
        <v>#DIV/0!</v>
      </c>
      <c r="AG19" s="96"/>
    </row>
    <row r="20" spans="1:33" s="50" customFormat="1" hidden="1" x14ac:dyDescent="0.3">
      <c r="A20" s="132" t="s">
        <v>42</v>
      </c>
      <c r="B20" s="142" t="s">
        <v>169</v>
      </c>
      <c r="C20" s="60" t="s">
        <v>4</v>
      </c>
      <c r="D20" s="63"/>
      <c r="E20" s="63"/>
      <c r="F20" s="63"/>
      <c r="G20" s="63"/>
      <c r="H20" s="63"/>
      <c r="I20" s="63"/>
      <c r="J20" s="63"/>
      <c r="K20" s="63"/>
      <c r="L20" s="61">
        <f>M20+O20</f>
        <v>11061300</v>
      </c>
      <c r="M20" s="61">
        <v>0</v>
      </c>
      <c r="N20" s="61">
        <v>0</v>
      </c>
      <c r="O20" s="61">
        <v>11061300</v>
      </c>
      <c r="P20" s="61">
        <f t="shared" ref="P20:P22" si="17">Q20+R20+S20</f>
        <v>2200625</v>
      </c>
      <c r="Q20" s="61">
        <v>0</v>
      </c>
      <c r="R20" s="61">
        <v>0</v>
      </c>
      <c r="S20" s="61">
        <v>2200625</v>
      </c>
      <c r="T20" s="61">
        <f t="shared" si="16"/>
        <v>677789.5</v>
      </c>
      <c r="U20" s="61">
        <v>0</v>
      </c>
      <c r="V20" s="61">
        <v>0</v>
      </c>
      <c r="W20" s="61">
        <f t="shared" si="9"/>
        <v>677789.5</v>
      </c>
      <c r="X20" s="61">
        <f t="shared" ref="X20:X21" si="18">Y20+AA20</f>
        <v>677789.5</v>
      </c>
      <c r="Y20" s="61">
        <v>0</v>
      </c>
      <c r="Z20" s="61">
        <v>0</v>
      </c>
      <c r="AA20" s="61">
        <v>677789.5</v>
      </c>
      <c r="AB20" s="87">
        <f t="shared" si="11"/>
        <v>6.1275754206105972</v>
      </c>
      <c r="AC20" s="87"/>
      <c r="AD20" s="87"/>
      <c r="AE20" s="87">
        <f t="shared" si="13"/>
        <v>6.1275754206105972</v>
      </c>
      <c r="AF20" s="88" t="e">
        <f t="shared" si="6"/>
        <v>#DIV/0!</v>
      </c>
      <c r="AG20" s="96"/>
    </row>
    <row r="21" spans="1:33" s="50" customFormat="1" hidden="1" x14ac:dyDescent="0.3">
      <c r="A21" s="144"/>
      <c r="B21" s="143"/>
      <c r="C21" s="60" t="s">
        <v>6</v>
      </c>
      <c r="D21" s="63">
        <v>2500638</v>
      </c>
      <c r="E21" s="63">
        <v>4750444</v>
      </c>
      <c r="F21" s="63">
        <v>11186039</v>
      </c>
      <c r="G21" s="63">
        <v>2500638</v>
      </c>
      <c r="H21" s="63">
        <v>2500637</v>
      </c>
      <c r="I21" s="63">
        <v>0</v>
      </c>
      <c r="J21" s="63">
        <v>0</v>
      </c>
      <c r="K21" s="63">
        <v>7153082</v>
      </c>
      <c r="L21" s="61">
        <f>M21+O21</f>
        <v>1885300</v>
      </c>
      <c r="M21" s="61">
        <v>0</v>
      </c>
      <c r="N21" s="61">
        <v>0</v>
      </c>
      <c r="O21" s="61">
        <v>1885300</v>
      </c>
      <c r="P21" s="61">
        <f t="shared" si="17"/>
        <v>314300</v>
      </c>
      <c r="Q21" s="61">
        <v>0</v>
      </c>
      <c r="R21" s="61">
        <v>0</v>
      </c>
      <c r="S21" s="61">
        <v>314300</v>
      </c>
      <c r="T21" s="61">
        <f t="shared" si="16"/>
        <v>157114.87</v>
      </c>
      <c r="U21" s="61">
        <v>0</v>
      </c>
      <c r="V21" s="61">
        <v>0</v>
      </c>
      <c r="W21" s="61">
        <f t="shared" si="9"/>
        <v>157114.87</v>
      </c>
      <c r="X21" s="61">
        <f t="shared" si="18"/>
        <v>157114.87</v>
      </c>
      <c r="Y21" s="61">
        <v>0</v>
      </c>
      <c r="Z21" s="61">
        <v>0</v>
      </c>
      <c r="AA21" s="61">
        <v>157114.87</v>
      </c>
      <c r="AB21" s="87">
        <f t="shared" si="11"/>
        <v>8.3336800509202789</v>
      </c>
      <c r="AC21" s="87"/>
      <c r="AD21" s="87">
        <v>0</v>
      </c>
      <c r="AE21" s="87">
        <f t="shared" si="13"/>
        <v>8.3336800509202789</v>
      </c>
      <c r="AF21" s="88" t="e">
        <f t="shared" si="6"/>
        <v>#DIV/0!</v>
      </c>
      <c r="AG21" s="96"/>
    </row>
    <row r="22" spans="1:33" s="50" customFormat="1" hidden="1" x14ac:dyDescent="0.3">
      <c r="A22" s="81" t="s">
        <v>193</v>
      </c>
      <c r="B22" s="110" t="s">
        <v>194</v>
      </c>
      <c r="C22" s="60" t="s">
        <v>4</v>
      </c>
      <c r="D22" s="63">
        <v>0</v>
      </c>
      <c r="E22" s="63">
        <v>2000000</v>
      </c>
      <c r="F22" s="63">
        <v>3631000</v>
      </c>
      <c r="G22" s="63">
        <v>1631000</v>
      </c>
      <c r="H22" s="63">
        <v>0</v>
      </c>
      <c r="I22" s="63">
        <v>0</v>
      </c>
      <c r="J22" s="63">
        <v>0</v>
      </c>
      <c r="K22" s="63">
        <v>2000000</v>
      </c>
      <c r="L22" s="61">
        <f>M22+O22</f>
        <v>3449500</v>
      </c>
      <c r="M22" s="61">
        <v>0</v>
      </c>
      <c r="N22" s="61">
        <v>0</v>
      </c>
      <c r="O22" s="61">
        <v>3449500</v>
      </c>
      <c r="P22" s="61">
        <f t="shared" si="17"/>
        <v>0</v>
      </c>
      <c r="Q22" s="61">
        <v>0</v>
      </c>
      <c r="R22" s="61">
        <v>0</v>
      </c>
      <c r="S22" s="61">
        <v>0</v>
      </c>
      <c r="T22" s="61">
        <f>U22+V22+W22</f>
        <v>0</v>
      </c>
      <c r="U22" s="61">
        <v>0</v>
      </c>
      <c r="V22" s="61">
        <v>0</v>
      </c>
      <c r="W22" s="61">
        <f t="shared" si="9"/>
        <v>0</v>
      </c>
      <c r="X22" s="61">
        <f t="shared" ref="X22" si="19">Y22+AA22</f>
        <v>0</v>
      </c>
      <c r="Y22" s="61">
        <v>0</v>
      </c>
      <c r="Z22" s="61">
        <v>0</v>
      </c>
      <c r="AA22" s="61">
        <v>0</v>
      </c>
      <c r="AB22" s="87">
        <f t="shared" si="11"/>
        <v>0</v>
      </c>
      <c r="AC22" s="87"/>
      <c r="AD22" s="87">
        <v>0</v>
      </c>
      <c r="AE22" s="87">
        <f t="shared" si="13"/>
        <v>0</v>
      </c>
      <c r="AF22" s="88" t="e">
        <f t="shared" si="6"/>
        <v>#DIV/0!</v>
      </c>
      <c r="AG22" s="96"/>
    </row>
    <row r="23" spans="1:33" s="52" customFormat="1" ht="56.25" hidden="1" x14ac:dyDescent="0.3">
      <c r="A23" s="47" t="s">
        <v>18</v>
      </c>
      <c r="B23" s="106" t="s">
        <v>59</v>
      </c>
      <c r="C23" s="59"/>
      <c r="D23" s="49" t="e">
        <f>SUM(#REF!)</f>
        <v>#REF!</v>
      </c>
      <c r="E23" s="49" t="e">
        <f>SUM(#REF!)</f>
        <v>#REF!</v>
      </c>
      <c r="F23" s="49" t="e">
        <f>SUM(#REF!)</f>
        <v>#REF!</v>
      </c>
      <c r="G23" s="49" t="e">
        <f>SUM(#REF!)</f>
        <v>#REF!</v>
      </c>
      <c r="H23" s="49" t="e">
        <f>SUM(#REF!)</f>
        <v>#REF!</v>
      </c>
      <c r="I23" s="49" t="e">
        <f>SUM(#REF!)</f>
        <v>#REF!</v>
      </c>
      <c r="J23" s="49" t="e">
        <f>SUM(#REF!)</f>
        <v>#REF!</v>
      </c>
      <c r="K23" s="49" t="e">
        <f>SUM(#REF!)</f>
        <v>#REF!</v>
      </c>
      <c r="L23" s="49" t="e">
        <f>SUM(#REF!)</f>
        <v>#REF!</v>
      </c>
      <c r="M23" s="49" t="e">
        <f>SUM(#REF!)</f>
        <v>#REF!</v>
      </c>
      <c r="N23" s="49" t="e">
        <f>SUM(#REF!)</f>
        <v>#REF!</v>
      </c>
      <c r="O23" s="49" t="e">
        <f>SUM(#REF!)</f>
        <v>#REF!</v>
      </c>
      <c r="P23" s="49" t="e">
        <f>SUM(#REF!)</f>
        <v>#REF!</v>
      </c>
      <c r="Q23" s="49" t="e">
        <f>SUM(#REF!)</f>
        <v>#REF!</v>
      </c>
      <c r="R23" s="49" t="e">
        <f>SUM(#REF!)</f>
        <v>#REF!</v>
      </c>
      <c r="S23" s="49" t="e">
        <f>SUM(#REF!)</f>
        <v>#REF!</v>
      </c>
      <c r="T23" s="49" t="e">
        <f>SUM(#REF!)</f>
        <v>#REF!</v>
      </c>
      <c r="U23" s="49" t="e">
        <f>SUM(#REF!)</f>
        <v>#REF!</v>
      </c>
      <c r="V23" s="49" t="e">
        <f>SUM(#REF!)</f>
        <v>#REF!</v>
      </c>
      <c r="W23" s="49" t="e">
        <f>SUM(#REF!)</f>
        <v>#REF!</v>
      </c>
      <c r="X23" s="49" t="e">
        <f>SUM(#REF!)</f>
        <v>#REF!</v>
      </c>
      <c r="Y23" s="49" t="e">
        <f>SUM(#REF!)</f>
        <v>#REF!</v>
      </c>
      <c r="Z23" s="49" t="e">
        <f>SUM(#REF!)</f>
        <v>#REF!</v>
      </c>
      <c r="AA23" s="49" t="e">
        <f>SUM(#REF!)</f>
        <v>#REF!</v>
      </c>
      <c r="AB23" s="88" t="e">
        <f t="shared" si="11"/>
        <v>#REF!</v>
      </c>
      <c r="AC23" s="88"/>
      <c r="AD23" s="88">
        <v>0</v>
      </c>
      <c r="AE23" s="88" t="e">
        <f t="shared" si="13"/>
        <v>#REF!</v>
      </c>
      <c r="AF23" s="88" t="e">
        <f t="shared" si="6"/>
        <v>#REF!</v>
      </c>
      <c r="AG23" s="94"/>
    </row>
    <row r="24" spans="1:33" s="50" customFormat="1" ht="37.5" hidden="1" x14ac:dyDescent="0.3">
      <c r="A24" s="47" t="s">
        <v>19</v>
      </c>
      <c r="B24" s="106" t="s">
        <v>58</v>
      </c>
      <c r="C24" s="59"/>
      <c r="D24" s="48">
        <f>SUM(D26:D26)</f>
        <v>590000</v>
      </c>
      <c r="E24" s="48">
        <f>SUM(E26:E26)</f>
        <v>890000</v>
      </c>
      <c r="F24" s="48">
        <f t="shared" ref="F24:AA24" si="20">SUM(F25:F26)</f>
        <v>216912032</v>
      </c>
      <c r="G24" s="48">
        <f t="shared" si="20"/>
        <v>880000</v>
      </c>
      <c r="H24" s="48">
        <f t="shared" si="20"/>
        <v>1249332</v>
      </c>
      <c r="I24" s="48">
        <f t="shared" si="20"/>
        <v>0</v>
      </c>
      <c r="J24" s="48">
        <f t="shared" si="20"/>
        <v>0</v>
      </c>
      <c r="K24" s="48">
        <f t="shared" si="20"/>
        <v>1443200</v>
      </c>
      <c r="L24" s="48">
        <f t="shared" si="20"/>
        <v>161183500</v>
      </c>
      <c r="M24" s="48">
        <f t="shared" si="20"/>
        <v>0</v>
      </c>
      <c r="N24" s="48">
        <f t="shared" si="20"/>
        <v>0</v>
      </c>
      <c r="O24" s="48">
        <f t="shared" si="20"/>
        <v>161183500</v>
      </c>
      <c r="P24" s="48">
        <f t="shared" si="20"/>
        <v>31673141</v>
      </c>
      <c r="Q24" s="48">
        <f t="shared" si="20"/>
        <v>0</v>
      </c>
      <c r="R24" s="48">
        <f t="shared" si="20"/>
        <v>0</v>
      </c>
      <c r="S24" s="48">
        <f t="shared" si="20"/>
        <v>31673141</v>
      </c>
      <c r="T24" s="48">
        <f t="shared" si="20"/>
        <v>15992754.859999999</v>
      </c>
      <c r="U24" s="48">
        <f t="shared" si="20"/>
        <v>0</v>
      </c>
      <c r="V24" s="48">
        <f t="shared" si="20"/>
        <v>0</v>
      </c>
      <c r="W24" s="48">
        <f t="shared" si="20"/>
        <v>15992754.859999999</v>
      </c>
      <c r="X24" s="48">
        <f t="shared" si="20"/>
        <v>15992754.859999999</v>
      </c>
      <c r="Y24" s="48">
        <f t="shared" si="20"/>
        <v>0</v>
      </c>
      <c r="Z24" s="48">
        <f t="shared" si="20"/>
        <v>0</v>
      </c>
      <c r="AA24" s="48">
        <f t="shared" si="20"/>
        <v>15992754.859999999</v>
      </c>
      <c r="AB24" s="88">
        <f t="shared" si="11"/>
        <v>9.9220794063908517</v>
      </c>
      <c r="AC24" s="88"/>
      <c r="AD24" s="88">
        <v>0</v>
      </c>
      <c r="AE24" s="88">
        <f t="shared" si="13"/>
        <v>9.9220794063908517</v>
      </c>
      <c r="AF24" s="88" t="e">
        <f t="shared" si="6"/>
        <v>#DIV/0!</v>
      </c>
      <c r="AG24" s="95"/>
    </row>
    <row r="25" spans="1:33" s="50" customFormat="1" ht="37.5" hidden="1" x14ac:dyDescent="0.3">
      <c r="A25" s="80" t="s">
        <v>60</v>
      </c>
      <c r="B25" s="107" t="s">
        <v>343</v>
      </c>
      <c r="C25" s="60" t="s">
        <v>4</v>
      </c>
      <c r="D25" s="48"/>
      <c r="E25" s="48"/>
      <c r="F25" s="63">
        <v>94590962</v>
      </c>
      <c r="G25" s="63"/>
      <c r="H25" s="63"/>
      <c r="I25" s="63"/>
      <c r="J25" s="63"/>
      <c r="K25" s="63"/>
      <c r="L25" s="61">
        <f>SUM(M25:O25)</f>
        <v>111060100</v>
      </c>
      <c r="M25" s="63">
        <v>0</v>
      </c>
      <c r="N25" s="63">
        <v>0</v>
      </c>
      <c r="O25" s="63">
        <v>111060100</v>
      </c>
      <c r="P25" s="63">
        <f>Q25+R25+S25</f>
        <v>30090500</v>
      </c>
      <c r="Q25" s="63">
        <v>0</v>
      </c>
      <c r="R25" s="63">
        <v>0</v>
      </c>
      <c r="S25" s="63">
        <v>30090500</v>
      </c>
      <c r="T25" s="61">
        <f t="shared" ref="T25:T26" si="21">U25+V25+W25</f>
        <v>15970374.1</v>
      </c>
      <c r="U25" s="63">
        <v>0</v>
      </c>
      <c r="V25" s="63">
        <v>0</v>
      </c>
      <c r="W25" s="63">
        <f>AA25</f>
        <v>15970374.1</v>
      </c>
      <c r="X25" s="61">
        <f>SUM(Y25:AA25)</f>
        <v>15970374.1</v>
      </c>
      <c r="Y25" s="63">
        <v>0</v>
      </c>
      <c r="Z25" s="63">
        <v>0</v>
      </c>
      <c r="AA25" s="63">
        <v>15970374.1</v>
      </c>
      <c r="AB25" s="87">
        <f t="shared" si="11"/>
        <v>14.379938519774427</v>
      </c>
      <c r="AC25" s="87"/>
      <c r="AD25" s="87">
        <v>0</v>
      </c>
      <c r="AE25" s="87">
        <f t="shared" si="13"/>
        <v>14.379938519774427</v>
      </c>
      <c r="AF25" s="88" t="e">
        <f t="shared" si="6"/>
        <v>#DIV/0!</v>
      </c>
      <c r="AG25" s="95"/>
    </row>
    <row r="26" spans="1:33" s="50" customFormat="1" hidden="1" x14ac:dyDescent="0.3">
      <c r="A26" s="80" t="s">
        <v>61</v>
      </c>
      <c r="B26" s="107" t="s">
        <v>344</v>
      </c>
      <c r="C26" s="60" t="s">
        <v>4</v>
      </c>
      <c r="D26" s="63">
        <v>590000</v>
      </c>
      <c r="E26" s="63">
        <v>890000</v>
      </c>
      <c r="F26" s="63">
        <v>122321070</v>
      </c>
      <c r="G26" s="63">
        <v>880000</v>
      </c>
      <c r="H26" s="63">
        <v>1249332</v>
      </c>
      <c r="I26" s="63">
        <v>0</v>
      </c>
      <c r="J26" s="63">
        <v>0</v>
      </c>
      <c r="K26" s="63">
        <v>1443200</v>
      </c>
      <c r="L26" s="61">
        <f>SUM(M26:O26)</f>
        <v>50123400</v>
      </c>
      <c r="M26" s="61">
        <v>0</v>
      </c>
      <c r="N26" s="61">
        <v>0</v>
      </c>
      <c r="O26" s="61">
        <v>50123400</v>
      </c>
      <c r="P26" s="63">
        <f>Q26+R26+S26</f>
        <v>1582641</v>
      </c>
      <c r="Q26" s="61">
        <v>0</v>
      </c>
      <c r="R26" s="61">
        <v>0</v>
      </c>
      <c r="S26" s="61">
        <v>1582641</v>
      </c>
      <c r="T26" s="61">
        <f t="shared" si="21"/>
        <v>22380.76</v>
      </c>
      <c r="U26" s="61"/>
      <c r="V26" s="61">
        <v>0</v>
      </c>
      <c r="W26" s="61">
        <f t="shared" ref="W26:W57" si="22">AA26</f>
        <v>22380.76</v>
      </c>
      <c r="X26" s="61">
        <f>SUM(Y26:AA26)</f>
        <v>22380.76</v>
      </c>
      <c r="Y26" s="61">
        <v>0</v>
      </c>
      <c r="Z26" s="61">
        <v>0</v>
      </c>
      <c r="AA26" s="61">
        <v>22380.76</v>
      </c>
      <c r="AB26" s="87">
        <f t="shared" si="11"/>
        <v>4.4651320540905044E-2</v>
      </c>
      <c r="AC26" s="88"/>
      <c r="AD26" s="87">
        <v>0</v>
      </c>
      <c r="AE26" s="87">
        <f t="shared" si="13"/>
        <v>4.4651320540905044E-2</v>
      </c>
      <c r="AF26" s="88" t="e">
        <f t="shared" si="6"/>
        <v>#DIV/0!</v>
      </c>
      <c r="AG26" s="96"/>
    </row>
    <row r="27" spans="1:33" s="50" customFormat="1" ht="37.5" hidden="1" x14ac:dyDescent="0.3">
      <c r="A27" s="47" t="s">
        <v>20</v>
      </c>
      <c r="B27" s="106" t="s">
        <v>62</v>
      </c>
      <c r="C27" s="59"/>
      <c r="D27" s="49">
        <f t="shared" ref="D27:AA27" si="23">SUM(D28:D30)</f>
        <v>50147554</v>
      </c>
      <c r="E27" s="49">
        <f t="shared" si="23"/>
        <v>52183347</v>
      </c>
      <c r="F27" s="49">
        <f t="shared" si="23"/>
        <v>154356745</v>
      </c>
      <c r="G27" s="49">
        <f t="shared" si="23"/>
        <v>45711263</v>
      </c>
      <c r="H27" s="49">
        <f t="shared" si="23"/>
        <v>48405367</v>
      </c>
      <c r="I27" s="49">
        <f t="shared" si="23"/>
        <v>0</v>
      </c>
      <c r="J27" s="49">
        <f t="shared" si="23"/>
        <v>0</v>
      </c>
      <c r="K27" s="49">
        <f t="shared" si="23"/>
        <v>104177070</v>
      </c>
      <c r="L27" s="49">
        <f>SUM(L28:L30)</f>
        <v>196007620</v>
      </c>
      <c r="M27" s="49">
        <f>SUM(M28:M30)</f>
        <v>0</v>
      </c>
      <c r="N27" s="49">
        <f>SUM(N28:N30)</f>
        <v>0</v>
      </c>
      <c r="O27" s="49">
        <f>SUM(O28:O30)</f>
        <v>196007620</v>
      </c>
      <c r="P27" s="49">
        <f t="shared" ref="P27:S27" si="24">SUM(P28:P30)</f>
        <v>49034951</v>
      </c>
      <c r="Q27" s="49">
        <f t="shared" si="24"/>
        <v>0</v>
      </c>
      <c r="R27" s="49">
        <f t="shared" si="24"/>
        <v>0</v>
      </c>
      <c r="S27" s="49">
        <f t="shared" si="24"/>
        <v>49034951</v>
      </c>
      <c r="T27" s="49">
        <f t="shared" si="23"/>
        <v>34561429.640000001</v>
      </c>
      <c r="U27" s="49">
        <f t="shared" si="23"/>
        <v>0</v>
      </c>
      <c r="V27" s="49">
        <f t="shared" si="23"/>
        <v>0</v>
      </c>
      <c r="W27" s="49">
        <f t="shared" si="23"/>
        <v>34561429.640000001</v>
      </c>
      <c r="X27" s="49">
        <f t="shared" si="23"/>
        <v>34561429.640000001</v>
      </c>
      <c r="Y27" s="49">
        <f t="shared" si="23"/>
        <v>0</v>
      </c>
      <c r="Z27" s="49">
        <f t="shared" si="23"/>
        <v>0</v>
      </c>
      <c r="AA27" s="49">
        <f t="shared" si="23"/>
        <v>34561429.640000001</v>
      </c>
      <c r="AB27" s="88">
        <f t="shared" si="11"/>
        <v>17.632696953312326</v>
      </c>
      <c r="AC27" s="88"/>
      <c r="AD27" s="88">
        <v>0</v>
      </c>
      <c r="AE27" s="88">
        <f t="shared" si="13"/>
        <v>17.632696953312326</v>
      </c>
      <c r="AF27" s="88" t="e">
        <f t="shared" si="6"/>
        <v>#DIV/0!</v>
      </c>
      <c r="AG27" s="95"/>
    </row>
    <row r="28" spans="1:33" s="50" customFormat="1" ht="56.25" hidden="1" x14ac:dyDescent="0.3">
      <c r="A28" s="80" t="s">
        <v>63</v>
      </c>
      <c r="B28" s="107" t="s">
        <v>65</v>
      </c>
      <c r="C28" s="60" t="s">
        <v>4</v>
      </c>
      <c r="D28" s="63">
        <v>31322202</v>
      </c>
      <c r="E28" s="63">
        <v>39099048</v>
      </c>
      <c r="F28" s="63">
        <v>108819968</v>
      </c>
      <c r="G28" s="63">
        <v>35340468</v>
      </c>
      <c r="H28" s="63">
        <v>33225213</v>
      </c>
      <c r="I28" s="63">
        <v>0</v>
      </c>
      <c r="J28" s="63">
        <v>0</v>
      </c>
      <c r="K28" s="63">
        <v>71838584</v>
      </c>
      <c r="L28" s="61">
        <f t="shared" ref="L28:L30" si="25">M28+O28</f>
        <v>137911720</v>
      </c>
      <c r="M28" s="61">
        <v>0</v>
      </c>
      <c r="N28" s="61">
        <v>0</v>
      </c>
      <c r="O28" s="61">
        <v>137911720</v>
      </c>
      <c r="P28" s="61">
        <f>Q28+R28+S28</f>
        <v>30345491</v>
      </c>
      <c r="Q28" s="61">
        <v>0</v>
      </c>
      <c r="R28" s="61">
        <v>0</v>
      </c>
      <c r="S28" s="61">
        <v>30345491</v>
      </c>
      <c r="T28" s="61">
        <f t="shared" ref="T28:T29" si="26">U28+V28+W28</f>
        <v>18999775.649999999</v>
      </c>
      <c r="U28" s="61">
        <v>0</v>
      </c>
      <c r="V28" s="61">
        <v>0</v>
      </c>
      <c r="W28" s="61">
        <f t="shared" si="22"/>
        <v>18999775.649999999</v>
      </c>
      <c r="X28" s="61">
        <f>Y28+AA28</f>
        <v>18999775.649999999</v>
      </c>
      <c r="Y28" s="61">
        <v>0</v>
      </c>
      <c r="Z28" s="61">
        <v>0</v>
      </c>
      <c r="AA28" s="61">
        <v>18999775.649999999</v>
      </c>
      <c r="AB28" s="87">
        <f t="shared" si="11"/>
        <v>13.776766506863956</v>
      </c>
      <c r="AC28" s="88"/>
      <c r="AD28" s="87">
        <v>0</v>
      </c>
      <c r="AE28" s="87">
        <f t="shared" si="13"/>
        <v>13.776766506863956</v>
      </c>
      <c r="AF28" s="88" t="e">
        <f t="shared" si="6"/>
        <v>#DIV/0!</v>
      </c>
      <c r="AG28" s="95"/>
    </row>
    <row r="29" spans="1:33" s="50" customFormat="1" ht="37.5" hidden="1" x14ac:dyDescent="0.3">
      <c r="A29" s="80" t="s">
        <v>64</v>
      </c>
      <c r="B29" s="107" t="s">
        <v>260</v>
      </c>
      <c r="C29" s="60" t="s">
        <v>4</v>
      </c>
      <c r="D29" s="63">
        <v>145000</v>
      </c>
      <c r="E29" s="63"/>
      <c r="F29" s="63">
        <v>383000</v>
      </c>
      <c r="G29" s="63"/>
      <c r="H29" s="63"/>
      <c r="I29" s="63">
        <v>0</v>
      </c>
      <c r="J29" s="63">
        <v>0</v>
      </c>
      <c r="K29" s="63">
        <v>32095486</v>
      </c>
      <c r="L29" s="61">
        <f t="shared" si="25"/>
        <v>0</v>
      </c>
      <c r="M29" s="61">
        <v>0</v>
      </c>
      <c r="N29" s="61">
        <v>0</v>
      </c>
      <c r="O29" s="61">
        <v>0</v>
      </c>
      <c r="P29" s="61">
        <f t="shared" ref="P29:P30" si="27">Q29+R29+S29</f>
        <v>0</v>
      </c>
      <c r="Q29" s="61"/>
      <c r="R29" s="61"/>
      <c r="S29" s="61">
        <v>0</v>
      </c>
      <c r="T29" s="61">
        <f t="shared" si="26"/>
        <v>0</v>
      </c>
      <c r="U29" s="61">
        <v>0</v>
      </c>
      <c r="V29" s="61">
        <v>0</v>
      </c>
      <c r="W29" s="61">
        <f t="shared" si="22"/>
        <v>0</v>
      </c>
      <c r="X29" s="61">
        <f>Y29+AA29</f>
        <v>0</v>
      </c>
      <c r="Y29" s="61">
        <v>0</v>
      </c>
      <c r="Z29" s="61">
        <v>0</v>
      </c>
      <c r="AA29" s="61">
        <v>0</v>
      </c>
      <c r="AB29" s="87"/>
      <c r="AC29" s="88"/>
      <c r="AD29" s="87">
        <v>0</v>
      </c>
      <c r="AE29" s="87"/>
      <c r="AF29" s="88" t="e">
        <f t="shared" si="6"/>
        <v>#DIV/0!</v>
      </c>
      <c r="AG29" s="95"/>
    </row>
    <row r="30" spans="1:33" s="50" customFormat="1" ht="37.5" hidden="1" x14ac:dyDescent="0.3">
      <c r="A30" s="80" t="s">
        <v>64</v>
      </c>
      <c r="B30" s="107" t="s">
        <v>66</v>
      </c>
      <c r="C30" s="60" t="s">
        <v>4</v>
      </c>
      <c r="D30" s="63">
        <v>18680352</v>
      </c>
      <c r="E30" s="63">
        <v>13084299</v>
      </c>
      <c r="F30" s="63">
        <v>45153777</v>
      </c>
      <c r="G30" s="63">
        <v>10370795</v>
      </c>
      <c r="H30" s="63">
        <v>15180154</v>
      </c>
      <c r="I30" s="63">
        <v>0</v>
      </c>
      <c r="J30" s="63">
        <v>0</v>
      </c>
      <c r="K30" s="63">
        <v>243000</v>
      </c>
      <c r="L30" s="61">
        <f t="shared" si="25"/>
        <v>58095900</v>
      </c>
      <c r="M30" s="61">
        <v>0</v>
      </c>
      <c r="N30" s="61">
        <v>0</v>
      </c>
      <c r="O30" s="61">
        <v>58095900</v>
      </c>
      <c r="P30" s="61">
        <f t="shared" si="27"/>
        <v>18689460</v>
      </c>
      <c r="Q30" s="61">
        <v>0</v>
      </c>
      <c r="R30" s="61">
        <v>0</v>
      </c>
      <c r="S30" s="61">
        <v>18689460</v>
      </c>
      <c r="T30" s="61">
        <f>U30+V30+W30</f>
        <v>15561653.99</v>
      </c>
      <c r="U30" s="61">
        <v>0</v>
      </c>
      <c r="V30" s="61">
        <v>0</v>
      </c>
      <c r="W30" s="61">
        <f t="shared" si="22"/>
        <v>15561653.99</v>
      </c>
      <c r="X30" s="61">
        <f t="shared" ref="X30" si="28">Y30+AA30</f>
        <v>15561653.99</v>
      </c>
      <c r="Y30" s="61">
        <v>0</v>
      </c>
      <c r="Z30" s="61">
        <v>0</v>
      </c>
      <c r="AA30" s="61">
        <v>15561653.99</v>
      </c>
      <c r="AB30" s="87">
        <f t="shared" si="11"/>
        <v>26.786148402899347</v>
      </c>
      <c r="AC30" s="88"/>
      <c r="AD30" s="87">
        <v>0</v>
      </c>
      <c r="AE30" s="87">
        <f t="shared" si="13"/>
        <v>26.786148402899347</v>
      </c>
      <c r="AF30" s="88" t="e">
        <f t="shared" si="6"/>
        <v>#DIV/0!</v>
      </c>
      <c r="AG30" s="95"/>
    </row>
    <row r="31" spans="1:33" s="50" customFormat="1" ht="67.5" hidden="1" customHeight="1" x14ac:dyDescent="0.3">
      <c r="A31" s="47" t="s">
        <v>43</v>
      </c>
      <c r="B31" s="134" t="s">
        <v>34</v>
      </c>
      <c r="C31" s="134"/>
      <c r="D31" s="46">
        <f t="shared" ref="D31:K31" si="29">D32+D34</f>
        <v>65558060</v>
      </c>
      <c r="E31" s="46">
        <f t="shared" si="29"/>
        <v>104386000</v>
      </c>
      <c r="F31" s="46">
        <f t="shared" si="29"/>
        <v>351363281</v>
      </c>
      <c r="G31" s="46">
        <f t="shared" si="29"/>
        <v>132885496</v>
      </c>
      <c r="H31" s="46">
        <f t="shared" si="29"/>
        <v>99724231</v>
      </c>
      <c r="I31" s="46">
        <f t="shared" si="29"/>
        <v>5838600</v>
      </c>
      <c r="J31" s="46">
        <f t="shared" si="29"/>
        <v>0</v>
      </c>
      <c r="K31" s="46">
        <f t="shared" si="29"/>
        <v>167498460</v>
      </c>
      <c r="L31" s="46">
        <f>L32+L34</f>
        <v>436505380</v>
      </c>
      <c r="M31" s="46">
        <f>M32+M34</f>
        <v>98971400</v>
      </c>
      <c r="N31" s="46">
        <f>N32+N34</f>
        <v>0</v>
      </c>
      <c r="O31" s="46">
        <f>O32+O34</f>
        <v>337533980</v>
      </c>
      <c r="P31" s="46">
        <f t="shared" ref="P31:S31" si="30">P32+P34</f>
        <v>72135646</v>
      </c>
      <c r="Q31" s="46">
        <f t="shared" si="30"/>
        <v>0</v>
      </c>
      <c r="R31" s="46">
        <f t="shared" si="30"/>
        <v>0</v>
      </c>
      <c r="S31" s="46">
        <f t="shared" si="30"/>
        <v>72135646</v>
      </c>
      <c r="T31" s="46">
        <f>T32+T34</f>
        <v>35805073.310000002</v>
      </c>
      <c r="U31" s="46">
        <f t="shared" ref="U31:V31" si="31">U32+U34</f>
        <v>0</v>
      </c>
      <c r="V31" s="46">
        <f t="shared" si="31"/>
        <v>0</v>
      </c>
      <c r="W31" s="49">
        <f t="shared" si="22"/>
        <v>35805073.310000002</v>
      </c>
      <c r="X31" s="46">
        <f t="shared" ref="X31:AA31" si="32">X32+X34</f>
        <v>35805073.310000002</v>
      </c>
      <c r="Y31" s="46">
        <f t="shared" si="32"/>
        <v>0</v>
      </c>
      <c r="Z31" s="46">
        <f t="shared" si="32"/>
        <v>0</v>
      </c>
      <c r="AA31" s="46">
        <f t="shared" si="32"/>
        <v>35805073.310000002</v>
      </c>
      <c r="AB31" s="88">
        <f t="shared" si="11"/>
        <v>8.2026648354253968</v>
      </c>
      <c r="AC31" s="88">
        <f>Y31/M31*100</f>
        <v>0</v>
      </c>
      <c r="AD31" s="88">
        <v>0</v>
      </c>
      <c r="AE31" s="88">
        <f t="shared" si="13"/>
        <v>10.607842597062376</v>
      </c>
      <c r="AF31" s="88"/>
      <c r="AG31" s="96" t="s">
        <v>403</v>
      </c>
    </row>
    <row r="32" spans="1:33" s="52" customFormat="1" ht="25.5" hidden="1" customHeight="1" x14ac:dyDescent="0.3">
      <c r="A32" s="47" t="s">
        <v>21</v>
      </c>
      <c r="B32" s="106" t="s">
        <v>67</v>
      </c>
      <c r="C32" s="59"/>
      <c r="D32" s="49">
        <f>D33</f>
        <v>33240560</v>
      </c>
      <c r="E32" s="49">
        <f t="shared" ref="E32:K32" si="33">E33</f>
        <v>49860850</v>
      </c>
      <c r="F32" s="49">
        <f t="shared" si="33"/>
        <v>145483617</v>
      </c>
      <c r="G32" s="49">
        <f t="shared" si="33"/>
        <v>49860840</v>
      </c>
      <c r="H32" s="49">
        <f t="shared" si="33"/>
        <v>18289750</v>
      </c>
      <c r="I32" s="49">
        <f t="shared" si="33"/>
        <v>0</v>
      </c>
      <c r="J32" s="49">
        <f t="shared" si="33"/>
        <v>0</v>
      </c>
      <c r="K32" s="49">
        <f t="shared" si="33"/>
        <v>86494410</v>
      </c>
      <c r="L32" s="49">
        <f>L33</f>
        <v>173320480</v>
      </c>
      <c r="M32" s="49">
        <f>M33</f>
        <v>0</v>
      </c>
      <c r="N32" s="49">
        <f>N33</f>
        <v>0</v>
      </c>
      <c r="O32" s="49">
        <f>O33</f>
        <v>173320480</v>
      </c>
      <c r="P32" s="49">
        <f t="shared" ref="P32:S32" si="34">P33</f>
        <v>28886746</v>
      </c>
      <c r="Q32" s="49">
        <f t="shared" si="34"/>
        <v>0</v>
      </c>
      <c r="R32" s="49">
        <f t="shared" si="34"/>
        <v>0</v>
      </c>
      <c r="S32" s="49">
        <f t="shared" si="34"/>
        <v>28886746</v>
      </c>
      <c r="T32" s="49">
        <f t="shared" ref="T32:V32" si="35">T33</f>
        <v>14014404</v>
      </c>
      <c r="U32" s="49">
        <f t="shared" si="35"/>
        <v>0</v>
      </c>
      <c r="V32" s="49">
        <f t="shared" si="35"/>
        <v>0</v>
      </c>
      <c r="W32" s="49">
        <f t="shared" si="22"/>
        <v>14014404</v>
      </c>
      <c r="X32" s="49">
        <f t="shared" ref="X32:AA32" si="36">X33</f>
        <v>14014404</v>
      </c>
      <c r="Y32" s="49">
        <f t="shared" si="36"/>
        <v>0</v>
      </c>
      <c r="Z32" s="49">
        <f t="shared" si="36"/>
        <v>0</v>
      </c>
      <c r="AA32" s="49">
        <f t="shared" si="36"/>
        <v>14014404</v>
      </c>
      <c r="AB32" s="88">
        <f t="shared" si="11"/>
        <v>8.0858326725150995</v>
      </c>
      <c r="AC32" s="88"/>
      <c r="AD32" s="87">
        <v>0</v>
      </c>
      <c r="AE32" s="88">
        <f t="shared" si="13"/>
        <v>8.0858326725150995</v>
      </c>
      <c r="AF32" s="88" t="e">
        <f t="shared" si="6"/>
        <v>#DIV/0!</v>
      </c>
      <c r="AG32" s="96" t="s">
        <v>403</v>
      </c>
    </row>
    <row r="33" spans="1:33" s="50" customFormat="1" ht="37.5" hidden="1" x14ac:dyDescent="0.3">
      <c r="A33" s="80" t="s">
        <v>44</v>
      </c>
      <c r="B33" s="107" t="s">
        <v>68</v>
      </c>
      <c r="C33" s="60" t="s">
        <v>4</v>
      </c>
      <c r="D33" s="63">
        <v>33240560</v>
      </c>
      <c r="E33" s="63">
        <v>49860850</v>
      </c>
      <c r="F33" s="63">
        <v>145483617</v>
      </c>
      <c r="G33" s="63">
        <v>49860840</v>
      </c>
      <c r="H33" s="63">
        <v>18289750</v>
      </c>
      <c r="I33" s="63">
        <v>0</v>
      </c>
      <c r="J33" s="63">
        <v>0</v>
      </c>
      <c r="K33" s="63">
        <v>86494410</v>
      </c>
      <c r="L33" s="61">
        <f>M33+O33</f>
        <v>173320480</v>
      </c>
      <c r="M33" s="61">
        <v>0</v>
      </c>
      <c r="N33" s="61">
        <v>0</v>
      </c>
      <c r="O33" s="61">
        <v>173320480</v>
      </c>
      <c r="P33" s="61">
        <f>Q33+R33+S33</f>
        <v>28886746</v>
      </c>
      <c r="Q33" s="61">
        <v>0</v>
      </c>
      <c r="R33" s="61">
        <v>0</v>
      </c>
      <c r="S33" s="61">
        <v>28886746</v>
      </c>
      <c r="T33" s="61">
        <f t="shared" ref="T33:T57" si="37">U33+V33+W33</f>
        <v>14014404</v>
      </c>
      <c r="U33" s="61">
        <v>0</v>
      </c>
      <c r="V33" s="61">
        <v>0</v>
      </c>
      <c r="W33" s="61">
        <f t="shared" si="22"/>
        <v>14014404</v>
      </c>
      <c r="X33" s="61">
        <f>Y33+AA33</f>
        <v>14014404</v>
      </c>
      <c r="Y33" s="61">
        <v>0</v>
      </c>
      <c r="Z33" s="61">
        <v>0</v>
      </c>
      <c r="AA33" s="61">
        <v>14014404</v>
      </c>
      <c r="AB33" s="87">
        <f t="shared" si="11"/>
        <v>8.0858326725150995</v>
      </c>
      <c r="AC33" s="87"/>
      <c r="AD33" s="87">
        <v>0</v>
      </c>
      <c r="AE33" s="87">
        <f t="shared" si="13"/>
        <v>8.0858326725150995</v>
      </c>
      <c r="AF33" s="88" t="e">
        <f t="shared" si="6"/>
        <v>#DIV/0!</v>
      </c>
      <c r="AG33" s="96" t="s">
        <v>403</v>
      </c>
    </row>
    <row r="34" spans="1:33" s="52" customFormat="1" ht="37.5" hidden="1" x14ac:dyDescent="0.3">
      <c r="A34" s="47" t="s">
        <v>22</v>
      </c>
      <c r="B34" s="106" t="s">
        <v>69</v>
      </c>
      <c r="C34" s="59"/>
      <c r="D34" s="49">
        <f t="shared" ref="D34:K34" si="38">SUM(D39:D57)</f>
        <v>32317500</v>
      </c>
      <c r="E34" s="49">
        <f t="shared" si="38"/>
        <v>54525150</v>
      </c>
      <c r="F34" s="49">
        <f t="shared" si="38"/>
        <v>205879664</v>
      </c>
      <c r="G34" s="49">
        <f t="shared" si="38"/>
        <v>83024656</v>
      </c>
      <c r="H34" s="49">
        <f t="shared" si="38"/>
        <v>81434481</v>
      </c>
      <c r="I34" s="49">
        <f t="shared" si="38"/>
        <v>5838600</v>
      </c>
      <c r="J34" s="49">
        <f t="shared" si="38"/>
        <v>0</v>
      </c>
      <c r="K34" s="49">
        <f t="shared" si="38"/>
        <v>81004050</v>
      </c>
      <c r="L34" s="49">
        <f>SUM(L35+L36+L37+L38+L55+L56+L57)</f>
        <v>263184900</v>
      </c>
      <c r="M34" s="49">
        <f t="shared" ref="M34:AA34" si="39">SUM(M35+M36+M37+M38+M55+M56+M57)</f>
        <v>98971400</v>
      </c>
      <c r="N34" s="49">
        <f t="shared" si="39"/>
        <v>0</v>
      </c>
      <c r="O34" s="49">
        <f t="shared" si="39"/>
        <v>164213500</v>
      </c>
      <c r="P34" s="49">
        <f t="shared" si="39"/>
        <v>43248900</v>
      </c>
      <c r="Q34" s="49">
        <f t="shared" si="39"/>
        <v>0</v>
      </c>
      <c r="R34" s="49">
        <f t="shared" si="39"/>
        <v>0</v>
      </c>
      <c r="S34" s="49">
        <f t="shared" si="39"/>
        <v>43248900</v>
      </c>
      <c r="T34" s="49">
        <f t="shared" si="39"/>
        <v>21790669.309999999</v>
      </c>
      <c r="U34" s="49">
        <f t="shared" si="39"/>
        <v>0</v>
      </c>
      <c r="V34" s="49">
        <f t="shared" si="39"/>
        <v>0</v>
      </c>
      <c r="W34" s="49">
        <f t="shared" si="39"/>
        <v>21790669.309999999</v>
      </c>
      <c r="X34" s="49">
        <f t="shared" si="39"/>
        <v>21790669.309999999</v>
      </c>
      <c r="Y34" s="49">
        <f t="shared" si="39"/>
        <v>0</v>
      </c>
      <c r="Z34" s="49">
        <f t="shared" si="39"/>
        <v>0</v>
      </c>
      <c r="AA34" s="49">
        <f t="shared" si="39"/>
        <v>21790669.309999999</v>
      </c>
      <c r="AB34" s="88">
        <f t="shared" si="11"/>
        <v>8.2796046847672482</v>
      </c>
      <c r="AC34" s="88">
        <f t="shared" ref="AC34:AC42" si="40">Y34/M34*100</f>
        <v>0</v>
      </c>
      <c r="AD34" s="88">
        <v>0</v>
      </c>
      <c r="AE34" s="88">
        <f t="shared" si="13"/>
        <v>13.269718573686085</v>
      </c>
      <c r="AF34" s="88"/>
      <c r="AG34" s="96" t="s">
        <v>403</v>
      </c>
    </row>
    <row r="35" spans="1:33" s="52" customFormat="1" ht="93.75" hidden="1" x14ac:dyDescent="0.3">
      <c r="A35" s="80" t="s">
        <v>173</v>
      </c>
      <c r="B35" s="107" t="s">
        <v>400</v>
      </c>
      <c r="C35" s="60" t="s">
        <v>4</v>
      </c>
      <c r="D35" s="49"/>
      <c r="E35" s="49"/>
      <c r="F35" s="49"/>
      <c r="G35" s="49"/>
      <c r="H35" s="49"/>
      <c r="I35" s="49"/>
      <c r="J35" s="49"/>
      <c r="K35" s="49"/>
      <c r="L35" s="61">
        <f>M35+N35+O35</f>
        <v>11037206</v>
      </c>
      <c r="M35" s="61">
        <v>10485346</v>
      </c>
      <c r="N35" s="61">
        <v>0</v>
      </c>
      <c r="O35" s="61">
        <v>551860</v>
      </c>
      <c r="P35" s="61">
        <f>Q35+R35+S35</f>
        <v>0</v>
      </c>
      <c r="Q35" s="61">
        <v>0</v>
      </c>
      <c r="R35" s="61">
        <v>0</v>
      </c>
      <c r="S35" s="61">
        <v>0</v>
      </c>
      <c r="T35" s="61">
        <f>U35+V35+W35</f>
        <v>0</v>
      </c>
      <c r="U35" s="61">
        <v>0</v>
      </c>
      <c r="V35" s="61">
        <v>0</v>
      </c>
      <c r="W35" s="61">
        <f t="shared" si="22"/>
        <v>0</v>
      </c>
      <c r="X35" s="61">
        <f t="shared" ref="X35:X56" si="41">Y35+AA35</f>
        <v>0</v>
      </c>
      <c r="Y35" s="61">
        <v>0</v>
      </c>
      <c r="Z35" s="61">
        <v>0</v>
      </c>
      <c r="AA35" s="61">
        <v>0</v>
      </c>
      <c r="AB35" s="87">
        <f t="shared" si="11"/>
        <v>0</v>
      </c>
      <c r="AC35" s="87">
        <f t="shared" si="40"/>
        <v>0</v>
      </c>
      <c r="AD35" s="87"/>
      <c r="AE35" s="87">
        <f t="shared" si="13"/>
        <v>0</v>
      </c>
      <c r="AF35" s="87"/>
      <c r="AG35" s="96" t="s">
        <v>403</v>
      </c>
    </row>
    <row r="36" spans="1:33" s="52" customFormat="1" ht="75" hidden="1" x14ac:dyDescent="0.3">
      <c r="A36" s="80" t="s">
        <v>99</v>
      </c>
      <c r="B36" s="107" t="s">
        <v>401</v>
      </c>
      <c r="C36" s="60" t="s">
        <v>4</v>
      </c>
      <c r="D36" s="49"/>
      <c r="E36" s="49"/>
      <c r="F36" s="49"/>
      <c r="G36" s="49"/>
      <c r="H36" s="49"/>
      <c r="I36" s="49"/>
      <c r="J36" s="49"/>
      <c r="K36" s="49"/>
      <c r="L36" s="61">
        <f t="shared" ref="L36:L56" si="42">M36+N36+O36</f>
        <v>2184794</v>
      </c>
      <c r="M36" s="61">
        <v>2075554</v>
      </c>
      <c r="N36" s="61">
        <v>0</v>
      </c>
      <c r="O36" s="61">
        <v>109240</v>
      </c>
      <c r="P36" s="61">
        <f t="shared" ref="P36:P56" si="43">Q36+R36+S36</f>
        <v>0</v>
      </c>
      <c r="Q36" s="61">
        <v>0</v>
      </c>
      <c r="R36" s="61">
        <v>0</v>
      </c>
      <c r="S36" s="61">
        <v>0</v>
      </c>
      <c r="T36" s="61">
        <f t="shared" ref="T36:T56" si="44">U36+V36+W36</f>
        <v>0</v>
      </c>
      <c r="U36" s="61">
        <v>0</v>
      </c>
      <c r="V36" s="61">
        <v>0</v>
      </c>
      <c r="W36" s="61">
        <f t="shared" si="22"/>
        <v>0</v>
      </c>
      <c r="X36" s="61">
        <f t="shared" si="41"/>
        <v>0</v>
      </c>
      <c r="Y36" s="61">
        <v>0</v>
      </c>
      <c r="Z36" s="61">
        <v>0</v>
      </c>
      <c r="AA36" s="61">
        <v>0</v>
      </c>
      <c r="AB36" s="87">
        <f t="shared" si="11"/>
        <v>0</v>
      </c>
      <c r="AC36" s="87">
        <f t="shared" si="40"/>
        <v>0</v>
      </c>
      <c r="AD36" s="87"/>
      <c r="AE36" s="87">
        <f t="shared" si="13"/>
        <v>0</v>
      </c>
      <c r="AF36" s="87"/>
      <c r="AG36" s="96" t="s">
        <v>403</v>
      </c>
    </row>
    <row r="37" spans="1:33" s="52" customFormat="1" ht="56.25" hidden="1" x14ac:dyDescent="0.3">
      <c r="A37" s="80" t="s">
        <v>100</v>
      </c>
      <c r="B37" s="107" t="s">
        <v>379</v>
      </c>
      <c r="C37" s="60" t="s">
        <v>3</v>
      </c>
      <c r="D37" s="49"/>
      <c r="E37" s="49"/>
      <c r="F37" s="49"/>
      <c r="G37" s="49"/>
      <c r="H37" s="49"/>
      <c r="I37" s="49"/>
      <c r="J37" s="49"/>
      <c r="K37" s="49"/>
      <c r="L37" s="61">
        <f t="shared" si="42"/>
        <v>36021900</v>
      </c>
      <c r="M37" s="61">
        <v>34220800</v>
      </c>
      <c r="N37" s="61">
        <v>0</v>
      </c>
      <c r="O37" s="61">
        <v>1801100</v>
      </c>
      <c r="P37" s="61">
        <f t="shared" si="43"/>
        <v>0</v>
      </c>
      <c r="Q37" s="61">
        <v>0</v>
      </c>
      <c r="R37" s="61">
        <v>0</v>
      </c>
      <c r="S37" s="61">
        <v>0</v>
      </c>
      <c r="T37" s="61">
        <f t="shared" si="44"/>
        <v>0</v>
      </c>
      <c r="U37" s="61">
        <v>0</v>
      </c>
      <c r="V37" s="61">
        <v>0</v>
      </c>
      <c r="W37" s="61">
        <f t="shared" si="22"/>
        <v>0</v>
      </c>
      <c r="X37" s="61">
        <f t="shared" si="41"/>
        <v>0</v>
      </c>
      <c r="Y37" s="61">
        <v>0</v>
      </c>
      <c r="Z37" s="61">
        <v>0</v>
      </c>
      <c r="AA37" s="61">
        <v>0</v>
      </c>
      <c r="AB37" s="87">
        <f t="shared" si="11"/>
        <v>0</v>
      </c>
      <c r="AC37" s="87">
        <f t="shared" si="40"/>
        <v>0</v>
      </c>
      <c r="AD37" s="87"/>
      <c r="AE37" s="87">
        <f t="shared" si="13"/>
        <v>0</v>
      </c>
      <c r="AF37" s="87"/>
      <c r="AG37" s="96" t="s">
        <v>403</v>
      </c>
    </row>
    <row r="38" spans="1:33" s="52" customFormat="1" ht="56.25" hidden="1" x14ac:dyDescent="0.3">
      <c r="A38" s="80" t="s">
        <v>101</v>
      </c>
      <c r="B38" s="107" t="s">
        <v>380</v>
      </c>
      <c r="C38" s="60" t="s">
        <v>3</v>
      </c>
      <c r="D38" s="49"/>
      <c r="E38" s="49"/>
      <c r="F38" s="49"/>
      <c r="G38" s="49"/>
      <c r="H38" s="49"/>
      <c r="I38" s="49"/>
      <c r="J38" s="49"/>
      <c r="K38" s="49"/>
      <c r="L38" s="61">
        <f t="shared" si="42"/>
        <v>54936500</v>
      </c>
      <c r="M38" s="61">
        <v>52189700</v>
      </c>
      <c r="N38" s="61">
        <v>0</v>
      </c>
      <c r="O38" s="61">
        <v>2746800</v>
      </c>
      <c r="P38" s="61">
        <f t="shared" si="43"/>
        <v>0</v>
      </c>
      <c r="Q38" s="61">
        <v>0</v>
      </c>
      <c r="R38" s="61">
        <v>0</v>
      </c>
      <c r="S38" s="61">
        <v>0</v>
      </c>
      <c r="T38" s="61">
        <f t="shared" si="44"/>
        <v>0</v>
      </c>
      <c r="U38" s="61">
        <v>0</v>
      </c>
      <c r="V38" s="61">
        <v>0</v>
      </c>
      <c r="W38" s="61">
        <f t="shared" si="22"/>
        <v>0</v>
      </c>
      <c r="X38" s="61">
        <f t="shared" si="41"/>
        <v>0</v>
      </c>
      <c r="Y38" s="61">
        <v>0</v>
      </c>
      <c r="Z38" s="61">
        <v>0</v>
      </c>
      <c r="AA38" s="61">
        <v>0</v>
      </c>
      <c r="AB38" s="87">
        <f t="shared" si="11"/>
        <v>0</v>
      </c>
      <c r="AC38" s="87">
        <f t="shared" si="40"/>
        <v>0</v>
      </c>
      <c r="AD38" s="87"/>
      <c r="AE38" s="87">
        <f t="shared" si="13"/>
        <v>0</v>
      </c>
      <c r="AF38" s="87"/>
      <c r="AG38" s="96" t="s">
        <v>403</v>
      </c>
    </row>
    <row r="39" spans="1:33" s="50" customFormat="1" ht="93.75" hidden="1" customHeight="1" x14ac:dyDescent="0.3">
      <c r="A39" s="80" t="s">
        <v>173</v>
      </c>
      <c r="B39" s="107" t="s">
        <v>363</v>
      </c>
      <c r="C39" s="60" t="s">
        <v>4</v>
      </c>
      <c r="D39" s="63">
        <v>0</v>
      </c>
      <c r="E39" s="63">
        <v>0</v>
      </c>
      <c r="F39" s="63">
        <v>10516550</v>
      </c>
      <c r="G39" s="63">
        <f>9990722+525828</f>
        <v>10516550</v>
      </c>
      <c r="H39" s="63">
        <v>0</v>
      </c>
      <c r="I39" s="63">
        <v>0</v>
      </c>
      <c r="J39" s="63">
        <v>0</v>
      </c>
      <c r="K39" s="63">
        <v>0</v>
      </c>
      <c r="L39" s="61">
        <f t="shared" si="42"/>
        <v>0</v>
      </c>
      <c r="M39" s="61">
        <v>0</v>
      </c>
      <c r="N39" s="61">
        <v>0</v>
      </c>
      <c r="O39" s="61">
        <v>0</v>
      </c>
      <c r="P39" s="61">
        <f t="shared" si="43"/>
        <v>0</v>
      </c>
      <c r="Q39" s="61"/>
      <c r="R39" s="61"/>
      <c r="S39" s="61"/>
      <c r="T39" s="61">
        <f t="shared" si="44"/>
        <v>0</v>
      </c>
      <c r="U39" s="61">
        <v>0</v>
      </c>
      <c r="V39" s="61">
        <v>0</v>
      </c>
      <c r="W39" s="61">
        <f t="shared" si="22"/>
        <v>0</v>
      </c>
      <c r="X39" s="61">
        <f t="shared" si="41"/>
        <v>0</v>
      </c>
      <c r="Y39" s="61">
        <v>0</v>
      </c>
      <c r="Z39" s="61">
        <v>0</v>
      </c>
      <c r="AA39" s="61">
        <v>0</v>
      </c>
      <c r="AB39" s="87" t="e">
        <f t="shared" si="11"/>
        <v>#DIV/0!</v>
      </c>
      <c r="AC39" s="87" t="e">
        <f t="shared" si="40"/>
        <v>#DIV/0!</v>
      </c>
      <c r="AD39" s="87">
        <v>0</v>
      </c>
      <c r="AE39" s="87" t="e">
        <f t="shared" si="13"/>
        <v>#DIV/0!</v>
      </c>
      <c r="AF39" s="88" t="e">
        <f t="shared" si="6"/>
        <v>#DIV/0!</v>
      </c>
      <c r="AG39" s="95"/>
    </row>
    <row r="40" spans="1:33" s="50" customFormat="1" ht="112.5" hidden="1" customHeight="1" x14ac:dyDescent="0.3">
      <c r="A40" s="80" t="s">
        <v>99</v>
      </c>
      <c r="B40" s="107" t="s">
        <v>316</v>
      </c>
      <c r="C40" s="60" t="s">
        <v>4</v>
      </c>
      <c r="D40" s="63">
        <v>0</v>
      </c>
      <c r="E40" s="63">
        <v>0</v>
      </c>
      <c r="F40" s="63">
        <v>6831556</v>
      </c>
      <c r="G40" s="63">
        <f>6489978+341578</f>
        <v>6831556</v>
      </c>
      <c r="H40" s="63">
        <v>0</v>
      </c>
      <c r="I40" s="63">
        <v>0</v>
      </c>
      <c r="J40" s="63">
        <v>0</v>
      </c>
      <c r="K40" s="63">
        <v>0</v>
      </c>
      <c r="L40" s="61">
        <f t="shared" si="42"/>
        <v>0</v>
      </c>
      <c r="M40" s="61">
        <v>0</v>
      </c>
      <c r="N40" s="61">
        <v>0</v>
      </c>
      <c r="O40" s="61">
        <v>0</v>
      </c>
      <c r="P40" s="61">
        <f t="shared" si="43"/>
        <v>0</v>
      </c>
      <c r="Q40" s="61"/>
      <c r="R40" s="61"/>
      <c r="S40" s="61"/>
      <c r="T40" s="61">
        <f t="shared" si="44"/>
        <v>0</v>
      </c>
      <c r="U40" s="61">
        <v>0</v>
      </c>
      <c r="V40" s="61">
        <v>0</v>
      </c>
      <c r="W40" s="61">
        <f t="shared" si="22"/>
        <v>0</v>
      </c>
      <c r="X40" s="61">
        <f t="shared" si="41"/>
        <v>0</v>
      </c>
      <c r="Y40" s="61">
        <v>0</v>
      </c>
      <c r="Z40" s="61">
        <v>0</v>
      </c>
      <c r="AA40" s="61">
        <v>0</v>
      </c>
      <c r="AB40" s="87" t="e">
        <f t="shared" si="11"/>
        <v>#DIV/0!</v>
      </c>
      <c r="AC40" s="87" t="e">
        <f t="shared" si="40"/>
        <v>#DIV/0!</v>
      </c>
      <c r="AD40" s="87">
        <v>0</v>
      </c>
      <c r="AE40" s="87" t="e">
        <f t="shared" si="13"/>
        <v>#DIV/0!</v>
      </c>
      <c r="AF40" s="88" t="e">
        <f t="shared" si="6"/>
        <v>#DIV/0!</v>
      </c>
      <c r="AG40" s="95"/>
    </row>
    <row r="41" spans="1:33" s="50" customFormat="1" ht="63.75" hidden="1" customHeight="1" x14ac:dyDescent="0.3">
      <c r="A41" s="80" t="s">
        <v>100</v>
      </c>
      <c r="B41" s="107" t="s">
        <v>170</v>
      </c>
      <c r="C41" s="60" t="s">
        <v>3</v>
      </c>
      <c r="D41" s="63">
        <v>0</v>
      </c>
      <c r="E41" s="63">
        <v>0</v>
      </c>
      <c r="F41" s="63">
        <v>126775</v>
      </c>
      <c r="G41" s="63">
        <f>10187500+536200</f>
        <v>10723700</v>
      </c>
      <c r="H41" s="63">
        <f>2546900+134000</f>
        <v>2680900</v>
      </c>
      <c r="I41" s="63">
        <v>0</v>
      </c>
      <c r="J41" s="63">
        <v>0</v>
      </c>
      <c r="K41" s="63">
        <v>0</v>
      </c>
      <c r="L41" s="61">
        <f t="shared" si="42"/>
        <v>0</v>
      </c>
      <c r="M41" s="61">
        <v>0</v>
      </c>
      <c r="N41" s="61">
        <v>0</v>
      </c>
      <c r="O41" s="61">
        <v>0</v>
      </c>
      <c r="P41" s="61">
        <f t="shared" si="43"/>
        <v>0</v>
      </c>
      <c r="Q41" s="61"/>
      <c r="R41" s="61"/>
      <c r="S41" s="61"/>
      <c r="T41" s="61">
        <f t="shared" si="44"/>
        <v>0</v>
      </c>
      <c r="U41" s="61">
        <v>0</v>
      </c>
      <c r="V41" s="61">
        <v>0</v>
      </c>
      <c r="W41" s="61">
        <f t="shared" si="22"/>
        <v>0</v>
      </c>
      <c r="X41" s="61">
        <f t="shared" si="41"/>
        <v>0</v>
      </c>
      <c r="Y41" s="61">
        <v>0</v>
      </c>
      <c r="Z41" s="61">
        <v>0</v>
      </c>
      <c r="AA41" s="61">
        <v>0</v>
      </c>
      <c r="AB41" s="87" t="e">
        <f t="shared" si="11"/>
        <v>#DIV/0!</v>
      </c>
      <c r="AC41" s="87" t="e">
        <f t="shared" si="40"/>
        <v>#DIV/0!</v>
      </c>
      <c r="AD41" s="87">
        <v>0</v>
      </c>
      <c r="AE41" s="87" t="e">
        <f t="shared" si="13"/>
        <v>#DIV/0!</v>
      </c>
      <c r="AF41" s="88" t="e">
        <f t="shared" si="6"/>
        <v>#DIV/0!</v>
      </c>
      <c r="AG41" s="96"/>
    </row>
    <row r="42" spans="1:33" s="50" customFormat="1" ht="93.75" hidden="1" customHeight="1" x14ac:dyDescent="0.3">
      <c r="A42" s="80" t="s">
        <v>101</v>
      </c>
      <c r="B42" s="107" t="s">
        <v>167</v>
      </c>
      <c r="C42" s="60" t="s">
        <v>3</v>
      </c>
      <c r="D42" s="63">
        <v>0</v>
      </c>
      <c r="E42" s="63">
        <f>5838600+307300</f>
        <v>6145900</v>
      </c>
      <c r="F42" s="63">
        <v>6145900</v>
      </c>
      <c r="G42" s="63">
        <f>17515700+921900</f>
        <v>18437600</v>
      </c>
      <c r="H42" s="63">
        <f>35031400+1843700</f>
        <v>36875100</v>
      </c>
      <c r="I42" s="63">
        <v>5838600</v>
      </c>
      <c r="J42" s="63">
        <v>0</v>
      </c>
      <c r="K42" s="63">
        <v>307300</v>
      </c>
      <c r="L42" s="61">
        <f t="shared" si="42"/>
        <v>0</v>
      </c>
      <c r="M42" s="61">
        <v>0</v>
      </c>
      <c r="N42" s="61">
        <v>0</v>
      </c>
      <c r="O42" s="61">
        <v>0</v>
      </c>
      <c r="P42" s="61">
        <f t="shared" si="43"/>
        <v>0</v>
      </c>
      <c r="Q42" s="61"/>
      <c r="R42" s="61"/>
      <c r="S42" s="61"/>
      <c r="T42" s="61">
        <f t="shared" si="44"/>
        <v>0</v>
      </c>
      <c r="U42" s="61">
        <v>0</v>
      </c>
      <c r="V42" s="61">
        <v>0</v>
      </c>
      <c r="W42" s="61">
        <f t="shared" si="22"/>
        <v>0</v>
      </c>
      <c r="X42" s="61">
        <f t="shared" si="41"/>
        <v>0</v>
      </c>
      <c r="Y42" s="61">
        <v>0</v>
      </c>
      <c r="Z42" s="61">
        <v>0</v>
      </c>
      <c r="AA42" s="61">
        <v>0</v>
      </c>
      <c r="AB42" s="87" t="e">
        <f t="shared" si="11"/>
        <v>#DIV/0!</v>
      </c>
      <c r="AC42" s="87" t="e">
        <f t="shared" si="40"/>
        <v>#DIV/0!</v>
      </c>
      <c r="AD42" s="87">
        <v>0</v>
      </c>
      <c r="AE42" s="87" t="e">
        <f t="shared" si="13"/>
        <v>#DIV/0!</v>
      </c>
      <c r="AF42" s="88" t="e">
        <f t="shared" si="6"/>
        <v>#DIV/0!</v>
      </c>
      <c r="AG42" s="96"/>
    </row>
    <row r="43" spans="1:33" s="50" customFormat="1" ht="18.75" hidden="1" customHeight="1" x14ac:dyDescent="0.3">
      <c r="A43" s="80" t="s">
        <v>174</v>
      </c>
      <c r="B43" s="107" t="s">
        <v>51</v>
      </c>
      <c r="C43" s="60" t="s">
        <v>4</v>
      </c>
      <c r="D43" s="63">
        <v>136000</v>
      </c>
      <c r="E43" s="63">
        <v>107000</v>
      </c>
      <c r="F43" s="63">
        <v>356000</v>
      </c>
      <c r="G43" s="63">
        <v>113000</v>
      </c>
      <c r="H43" s="63">
        <v>169100</v>
      </c>
      <c r="I43" s="63">
        <v>0</v>
      </c>
      <c r="J43" s="63">
        <v>0</v>
      </c>
      <c r="K43" s="63">
        <v>243000</v>
      </c>
      <c r="L43" s="61">
        <f t="shared" si="42"/>
        <v>0</v>
      </c>
      <c r="M43" s="61">
        <v>0</v>
      </c>
      <c r="N43" s="61">
        <v>0</v>
      </c>
      <c r="O43" s="61">
        <v>0</v>
      </c>
      <c r="P43" s="61">
        <f t="shared" si="43"/>
        <v>0</v>
      </c>
      <c r="Q43" s="61"/>
      <c r="R43" s="61"/>
      <c r="S43" s="61"/>
      <c r="T43" s="61">
        <f t="shared" si="44"/>
        <v>0</v>
      </c>
      <c r="U43" s="61">
        <v>0</v>
      </c>
      <c r="V43" s="61">
        <v>0</v>
      </c>
      <c r="W43" s="61">
        <f t="shared" si="22"/>
        <v>0</v>
      </c>
      <c r="X43" s="61">
        <f t="shared" si="41"/>
        <v>0</v>
      </c>
      <c r="Y43" s="61">
        <v>0</v>
      </c>
      <c r="Z43" s="61">
        <v>0</v>
      </c>
      <c r="AA43" s="61">
        <v>0</v>
      </c>
      <c r="AB43" s="87"/>
      <c r="AC43" s="87"/>
      <c r="AD43" s="87">
        <v>0</v>
      </c>
      <c r="AE43" s="87"/>
      <c r="AF43" s="88" t="e">
        <f t="shared" si="6"/>
        <v>#DIV/0!</v>
      </c>
      <c r="AG43" s="96"/>
    </row>
    <row r="44" spans="1:33" s="50" customFormat="1" ht="37.5" hidden="1" customHeight="1" x14ac:dyDescent="0.3">
      <c r="A44" s="80" t="s">
        <v>175</v>
      </c>
      <c r="B44" s="107" t="s">
        <v>172</v>
      </c>
      <c r="C44" s="60" t="s">
        <v>4</v>
      </c>
      <c r="D44" s="63">
        <v>2181500</v>
      </c>
      <c r="E44" s="63">
        <v>3272250</v>
      </c>
      <c r="F44" s="63">
        <v>3181500</v>
      </c>
      <c r="G44" s="63">
        <v>3272250</v>
      </c>
      <c r="H44" s="63">
        <v>1710000</v>
      </c>
      <c r="I44" s="63">
        <v>0</v>
      </c>
      <c r="J44" s="63">
        <v>0</v>
      </c>
      <c r="K44" s="63">
        <v>5453750</v>
      </c>
      <c r="L44" s="61">
        <f t="shared" si="42"/>
        <v>0</v>
      </c>
      <c r="M44" s="61">
        <v>0</v>
      </c>
      <c r="N44" s="61">
        <v>0</v>
      </c>
      <c r="O44" s="61">
        <v>0</v>
      </c>
      <c r="P44" s="61">
        <f t="shared" si="43"/>
        <v>0</v>
      </c>
      <c r="Q44" s="61"/>
      <c r="R44" s="61"/>
      <c r="S44" s="61"/>
      <c r="T44" s="61">
        <f t="shared" si="44"/>
        <v>0</v>
      </c>
      <c r="U44" s="61">
        <v>0</v>
      </c>
      <c r="V44" s="61">
        <v>0</v>
      </c>
      <c r="W44" s="61">
        <f t="shared" si="22"/>
        <v>0</v>
      </c>
      <c r="X44" s="61">
        <f t="shared" si="41"/>
        <v>0</v>
      </c>
      <c r="Y44" s="61">
        <v>0</v>
      </c>
      <c r="Z44" s="61">
        <v>0</v>
      </c>
      <c r="AA44" s="61">
        <v>0</v>
      </c>
      <c r="AB44" s="87"/>
      <c r="AC44" s="87"/>
      <c r="AD44" s="87">
        <v>0</v>
      </c>
      <c r="AE44" s="87"/>
      <c r="AF44" s="88" t="e">
        <f t="shared" si="6"/>
        <v>#DIV/0!</v>
      </c>
      <c r="AG44" s="96"/>
    </row>
    <row r="45" spans="1:33" s="50" customFormat="1" ht="37.5" hidden="1" customHeight="1" x14ac:dyDescent="0.3">
      <c r="A45" s="80" t="s">
        <v>102</v>
      </c>
      <c r="B45" s="107" t="s">
        <v>300</v>
      </c>
      <c r="C45" s="60" t="s">
        <v>4</v>
      </c>
      <c r="D45" s="63"/>
      <c r="E45" s="63"/>
      <c r="F45" s="63">
        <v>6285797</v>
      </c>
      <c r="G45" s="63"/>
      <c r="H45" s="63"/>
      <c r="I45" s="63">
        <v>0</v>
      </c>
      <c r="J45" s="63">
        <v>0</v>
      </c>
      <c r="K45" s="63">
        <v>0</v>
      </c>
      <c r="L45" s="61">
        <f t="shared" si="42"/>
        <v>0</v>
      </c>
      <c r="M45" s="61">
        <v>0</v>
      </c>
      <c r="N45" s="61">
        <v>0</v>
      </c>
      <c r="O45" s="61">
        <v>0</v>
      </c>
      <c r="P45" s="61">
        <f t="shared" si="43"/>
        <v>0</v>
      </c>
      <c r="Q45" s="61"/>
      <c r="R45" s="61"/>
      <c r="S45" s="61"/>
      <c r="T45" s="61">
        <f t="shared" si="44"/>
        <v>0</v>
      </c>
      <c r="U45" s="61">
        <v>0</v>
      </c>
      <c r="V45" s="61">
        <v>0</v>
      </c>
      <c r="W45" s="61">
        <f t="shared" si="22"/>
        <v>0</v>
      </c>
      <c r="X45" s="61">
        <f t="shared" si="41"/>
        <v>0</v>
      </c>
      <c r="Y45" s="61">
        <v>0</v>
      </c>
      <c r="Z45" s="61">
        <v>0</v>
      </c>
      <c r="AA45" s="61">
        <v>0</v>
      </c>
      <c r="AB45" s="87"/>
      <c r="AC45" s="87"/>
      <c r="AD45" s="87">
        <v>0</v>
      </c>
      <c r="AE45" s="87"/>
      <c r="AF45" s="88" t="e">
        <f t="shared" si="6"/>
        <v>#DIV/0!</v>
      </c>
      <c r="AG45" s="96"/>
    </row>
    <row r="46" spans="1:33" s="50" customFormat="1" ht="37.5" hidden="1" customHeight="1" x14ac:dyDescent="0.3">
      <c r="A46" s="80" t="s">
        <v>103</v>
      </c>
      <c r="B46" s="107" t="s">
        <v>301</v>
      </c>
      <c r="C46" s="60" t="s">
        <v>4</v>
      </c>
      <c r="D46" s="63"/>
      <c r="E46" s="63"/>
      <c r="F46" s="63">
        <v>12681558</v>
      </c>
      <c r="G46" s="63"/>
      <c r="H46" s="63"/>
      <c r="I46" s="63">
        <v>0</v>
      </c>
      <c r="J46" s="63">
        <v>0</v>
      </c>
      <c r="K46" s="63">
        <v>0</v>
      </c>
      <c r="L46" s="61">
        <f t="shared" si="42"/>
        <v>0</v>
      </c>
      <c r="M46" s="61">
        <v>0</v>
      </c>
      <c r="N46" s="61">
        <v>0</v>
      </c>
      <c r="O46" s="61">
        <v>0</v>
      </c>
      <c r="P46" s="61">
        <f t="shared" si="43"/>
        <v>0</v>
      </c>
      <c r="Q46" s="61"/>
      <c r="R46" s="61"/>
      <c r="S46" s="61"/>
      <c r="T46" s="61">
        <f t="shared" si="44"/>
        <v>0</v>
      </c>
      <c r="U46" s="61">
        <v>0</v>
      </c>
      <c r="V46" s="61">
        <v>0</v>
      </c>
      <c r="W46" s="61">
        <f t="shared" si="22"/>
        <v>0</v>
      </c>
      <c r="X46" s="61">
        <f t="shared" si="41"/>
        <v>0</v>
      </c>
      <c r="Y46" s="61">
        <v>0</v>
      </c>
      <c r="Z46" s="61">
        <v>0</v>
      </c>
      <c r="AA46" s="61">
        <v>0</v>
      </c>
      <c r="AB46" s="87"/>
      <c r="AC46" s="87"/>
      <c r="AD46" s="87">
        <v>0</v>
      </c>
      <c r="AE46" s="87"/>
      <c r="AF46" s="88" t="e">
        <f t="shared" si="6"/>
        <v>#DIV/0!</v>
      </c>
      <c r="AG46" s="96"/>
    </row>
    <row r="47" spans="1:33" s="50" customFormat="1" ht="37.5" hidden="1" customHeight="1" x14ac:dyDescent="0.3">
      <c r="A47" s="80" t="s">
        <v>304</v>
      </c>
      <c r="B47" s="107" t="s">
        <v>302</v>
      </c>
      <c r="C47" s="60" t="s">
        <v>4</v>
      </c>
      <c r="D47" s="63"/>
      <c r="E47" s="63"/>
      <c r="F47" s="63">
        <v>9412768</v>
      </c>
      <c r="G47" s="63"/>
      <c r="H47" s="63"/>
      <c r="I47" s="63">
        <v>0</v>
      </c>
      <c r="J47" s="63">
        <v>0</v>
      </c>
      <c r="K47" s="63">
        <v>0</v>
      </c>
      <c r="L47" s="61">
        <f t="shared" si="42"/>
        <v>0</v>
      </c>
      <c r="M47" s="61">
        <v>0</v>
      </c>
      <c r="N47" s="61">
        <v>0</v>
      </c>
      <c r="O47" s="61">
        <v>0</v>
      </c>
      <c r="P47" s="61">
        <f t="shared" si="43"/>
        <v>0</v>
      </c>
      <c r="Q47" s="61"/>
      <c r="R47" s="61"/>
      <c r="S47" s="61"/>
      <c r="T47" s="61">
        <f t="shared" si="44"/>
        <v>0</v>
      </c>
      <c r="U47" s="61">
        <v>0</v>
      </c>
      <c r="V47" s="61">
        <v>0</v>
      </c>
      <c r="W47" s="61">
        <f t="shared" si="22"/>
        <v>0</v>
      </c>
      <c r="X47" s="61">
        <f t="shared" si="41"/>
        <v>0</v>
      </c>
      <c r="Y47" s="61">
        <v>0</v>
      </c>
      <c r="Z47" s="61">
        <v>0</v>
      </c>
      <c r="AA47" s="61">
        <v>0</v>
      </c>
      <c r="AB47" s="87"/>
      <c r="AC47" s="87"/>
      <c r="AD47" s="87">
        <v>0</v>
      </c>
      <c r="AE47" s="87"/>
      <c r="AF47" s="88" t="e">
        <f t="shared" si="6"/>
        <v>#DIV/0!</v>
      </c>
      <c r="AG47" s="96"/>
    </row>
    <row r="48" spans="1:33" s="50" customFormat="1" ht="37.5" hidden="1" customHeight="1" x14ac:dyDescent="0.3">
      <c r="A48" s="80" t="s">
        <v>305</v>
      </c>
      <c r="B48" s="107" t="s">
        <v>303</v>
      </c>
      <c r="C48" s="60" t="s">
        <v>4</v>
      </c>
      <c r="D48" s="63"/>
      <c r="E48" s="63"/>
      <c r="F48" s="63">
        <v>20044760</v>
      </c>
      <c r="G48" s="63"/>
      <c r="H48" s="63"/>
      <c r="I48" s="63">
        <v>0</v>
      </c>
      <c r="J48" s="63">
        <v>0</v>
      </c>
      <c r="K48" s="63">
        <v>0</v>
      </c>
      <c r="L48" s="61">
        <f t="shared" si="42"/>
        <v>0</v>
      </c>
      <c r="M48" s="61">
        <v>0</v>
      </c>
      <c r="N48" s="61">
        <v>0</v>
      </c>
      <c r="O48" s="61">
        <v>0</v>
      </c>
      <c r="P48" s="61">
        <f t="shared" si="43"/>
        <v>0</v>
      </c>
      <c r="Q48" s="61"/>
      <c r="R48" s="61"/>
      <c r="S48" s="61"/>
      <c r="T48" s="61">
        <f t="shared" si="44"/>
        <v>0</v>
      </c>
      <c r="U48" s="61">
        <v>0</v>
      </c>
      <c r="V48" s="61">
        <v>0</v>
      </c>
      <c r="W48" s="61">
        <f t="shared" si="22"/>
        <v>0</v>
      </c>
      <c r="X48" s="61">
        <f t="shared" si="41"/>
        <v>0</v>
      </c>
      <c r="Y48" s="61">
        <v>0</v>
      </c>
      <c r="Z48" s="61">
        <v>0</v>
      </c>
      <c r="AA48" s="61">
        <v>0</v>
      </c>
      <c r="AB48" s="87"/>
      <c r="AC48" s="87"/>
      <c r="AD48" s="87">
        <v>0</v>
      </c>
      <c r="AE48" s="87"/>
      <c r="AF48" s="88" t="e">
        <f t="shared" si="6"/>
        <v>#DIV/0!</v>
      </c>
      <c r="AG48" s="96"/>
    </row>
    <row r="49" spans="1:33" s="50" customFormat="1" ht="112.5" hidden="1" customHeight="1" x14ac:dyDescent="0.3">
      <c r="A49" s="80" t="s">
        <v>306</v>
      </c>
      <c r="B49" s="107" t="s">
        <v>374</v>
      </c>
      <c r="C49" s="60" t="s">
        <v>4</v>
      </c>
      <c r="D49" s="63"/>
      <c r="E49" s="63"/>
      <c r="F49" s="63"/>
      <c r="G49" s="63"/>
      <c r="H49" s="63"/>
      <c r="I49" s="63"/>
      <c r="J49" s="63"/>
      <c r="K49" s="63"/>
      <c r="L49" s="61">
        <f t="shared" si="42"/>
        <v>0</v>
      </c>
      <c r="M49" s="61">
        <v>0</v>
      </c>
      <c r="N49" s="61">
        <v>0</v>
      </c>
      <c r="O49" s="61">
        <v>0</v>
      </c>
      <c r="P49" s="61">
        <f t="shared" si="43"/>
        <v>0</v>
      </c>
      <c r="Q49" s="61"/>
      <c r="R49" s="61"/>
      <c r="S49" s="61"/>
      <c r="T49" s="61">
        <f t="shared" si="44"/>
        <v>0</v>
      </c>
      <c r="U49" s="61">
        <v>0</v>
      </c>
      <c r="V49" s="61">
        <v>0</v>
      </c>
      <c r="W49" s="61">
        <f t="shared" si="22"/>
        <v>0</v>
      </c>
      <c r="X49" s="61">
        <f t="shared" si="41"/>
        <v>0</v>
      </c>
      <c r="Y49" s="61">
        <v>0</v>
      </c>
      <c r="Z49" s="61">
        <v>0</v>
      </c>
      <c r="AA49" s="61">
        <v>0</v>
      </c>
      <c r="AB49" s="87"/>
      <c r="AC49" s="87"/>
      <c r="AD49" s="87">
        <v>0</v>
      </c>
      <c r="AE49" s="87"/>
      <c r="AF49" s="88" t="e">
        <f t="shared" si="6"/>
        <v>#DIV/0!</v>
      </c>
      <c r="AG49" s="96"/>
    </row>
    <row r="50" spans="1:33" s="50" customFormat="1" ht="112.5" hidden="1" customHeight="1" x14ac:dyDescent="0.3">
      <c r="A50" s="80" t="s">
        <v>307</v>
      </c>
      <c r="B50" s="107" t="s">
        <v>375</v>
      </c>
      <c r="C50" s="60" t="s">
        <v>4</v>
      </c>
      <c r="D50" s="63"/>
      <c r="E50" s="63"/>
      <c r="F50" s="63"/>
      <c r="G50" s="63"/>
      <c r="H50" s="63"/>
      <c r="I50" s="63"/>
      <c r="J50" s="63"/>
      <c r="K50" s="63"/>
      <c r="L50" s="61">
        <f t="shared" si="42"/>
        <v>0</v>
      </c>
      <c r="M50" s="61">
        <v>0</v>
      </c>
      <c r="N50" s="61">
        <v>0</v>
      </c>
      <c r="O50" s="61">
        <v>0</v>
      </c>
      <c r="P50" s="61">
        <f t="shared" si="43"/>
        <v>0</v>
      </c>
      <c r="Q50" s="61"/>
      <c r="R50" s="61"/>
      <c r="S50" s="61"/>
      <c r="T50" s="61">
        <f t="shared" si="44"/>
        <v>0</v>
      </c>
      <c r="U50" s="61">
        <v>0</v>
      </c>
      <c r="V50" s="61">
        <v>0</v>
      </c>
      <c r="W50" s="61">
        <f t="shared" si="22"/>
        <v>0</v>
      </c>
      <c r="X50" s="61">
        <f t="shared" si="41"/>
        <v>0</v>
      </c>
      <c r="Y50" s="61">
        <v>0</v>
      </c>
      <c r="Z50" s="61">
        <v>0</v>
      </c>
      <c r="AA50" s="61">
        <v>0</v>
      </c>
      <c r="AB50" s="87"/>
      <c r="AC50" s="87"/>
      <c r="AD50" s="87">
        <v>0</v>
      </c>
      <c r="AE50" s="87"/>
      <c r="AF50" s="88" t="e">
        <f t="shared" si="6"/>
        <v>#DIV/0!</v>
      </c>
      <c r="AG50" s="96"/>
    </row>
    <row r="51" spans="1:33" s="50" customFormat="1" ht="112.5" hidden="1" customHeight="1" x14ac:dyDescent="0.3">
      <c r="A51" s="80" t="s">
        <v>318</v>
      </c>
      <c r="B51" s="107" t="s">
        <v>376</v>
      </c>
      <c r="C51" s="60" t="s">
        <v>4</v>
      </c>
      <c r="D51" s="63"/>
      <c r="E51" s="63"/>
      <c r="F51" s="63"/>
      <c r="G51" s="63"/>
      <c r="H51" s="63"/>
      <c r="I51" s="63"/>
      <c r="J51" s="63"/>
      <c r="K51" s="63"/>
      <c r="L51" s="61">
        <f t="shared" si="42"/>
        <v>0</v>
      </c>
      <c r="M51" s="61">
        <v>0</v>
      </c>
      <c r="N51" s="61">
        <v>0</v>
      </c>
      <c r="O51" s="61">
        <v>0</v>
      </c>
      <c r="P51" s="61">
        <f t="shared" si="43"/>
        <v>0</v>
      </c>
      <c r="Q51" s="61"/>
      <c r="R51" s="61"/>
      <c r="S51" s="61"/>
      <c r="T51" s="61">
        <f t="shared" si="44"/>
        <v>0</v>
      </c>
      <c r="U51" s="61">
        <v>0</v>
      </c>
      <c r="V51" s="61">
        <v>0</v>
      </c>
      <c r="W51" s="61">
        <f t="shared" si="22"/>
        <v>0</v>
      </c>
      <c r="X51" s="61">
        <f t="shared" si="41"/>
        <v>0</v>
      </c>
      <c r="Y51" s="61">
        <v>0</v>
      </c>
      <c r="Z51" s="61">
        <v>0</v>
      </c>
      <c r="AA51" s="61">
        <v>0</v>
      </c>
      <c r="AB51" s="87"/>
      <c r="AC51" s="87"/>
      <c r="AD51" s="87">
        <v>0</v>
      </c>
      <c r="AE51" s="87"/>
      <c r="AF51" s="88" t="e">
        <f t="shared" si="6"/>
        <v>#DIV/0!</v>
      </c>
      <c r="AG51" s="96"/>
    </row>
    <row r="52" spans="1:33" s="50" customFormat="1" ht="112.5" hidden="1" customHeight="1" x14ac:dyDescent="0.3">
      <c r="A52" s="80" t="s">
        <v>357</v>
      </c>
      <c r="B52" s="107" t="s">
        <v>377</v>
      </c>
      <c r="C52" s="60" t="s">
        <v>4</v>
      </c>
      <c r="D52" s="63"/>
      <c r="E52" s="63"/>
      <c r="F52" s="63"/>
      <c r="G52" s="63"/>
      <c r="H52" s="63"/>
      <c r="I52" s="63"/>
      <c r="J52" s="63"/>
      <c r="K52" s="63"/>
      <c r="L52" s="61">
        <f t="shared" si="42"/>
        <v>0</v>
      </c>
      <c r="M52" s="61">
        <v>0</v>
      </c>
      <c r="N52" s="61">
        <v>0</v>
      </c>
      <c r="O52" s="61">
        <v>0</v>
      </c>
      <c r="P52" s="61">
        <f t="shared" si="43"/>
        <v>0</v>
      </c>
      <c r="Q52" s="61"/>
      <c r="R52" s="61"/>
      <c r="S52" s="61"/>
      <c r="T52" s="61">
        <f t="shared" si="44"/>
        <v>0</v>
      </c>
      <c r="U52" s="61">
        <v>0</v>
      </c>
      <c r="V52" s="61">
        <v>0</v>
      </c>
      <c r="W52" s="61">
        <f t="shared" si="22"/>
        <v>0</v>
      </c>
      <c r="X52" s="61">
        <f t="shared" si="41"/>
        <v>0</v>
      </c>
      <c r="Y52" s="61">
        <v>0</v>
      </c>
      <c r="Z52" s="61">
        <v>0</v>
      </c>
      <c r="AA52" s="61">
        <v>0</v>
      </c>
      <c r="AB52" s="87"/>
      <c r="AC52" s="87"/>
      <c r="AD52" s="87">
        <v>0</v>
      </c>
      <c r="AE52" s="87"/>
      <c r="AF52" s="88" t="e">
        <f t="shared" si="6"/>
        <v>#DIV/0!</v>
      </c>
      <c r="AG52" s="96"/>
    </row>
    <row r="53" spans="1:33" s="50" customFormat="1" ht="37.5" hidden="1" customHeight="1" x14ac:dyDescent="0.3">
      <c r="A53" s="80" t="s">
        <v>372</v>
      </c>
      <c r="B53" s="107" t="s">
        <v>317</v>
      </c>
      <c r="C53" s="60" t="s">
        <v>4</v>
      </c>
      <c r="D53" s="63"/>
      <c r="E53" s="63"/>
      <c r="F53" s="63">
        <v>1000000</v>
      </c>
      <c r="G53" s="63"/>
      <c r="H53" s="63"/>
      <c r="I53" s="63">
        <v>0</v>
      </c>
      <c r="J53" s="63">
        <v>0</v>
      </c>
      <c r="K53" s="63">
        <v>0</v>
      </c>
      <c r="L53" s="61">
        <f t="shared" si="42"/>
        <v>0</v>
      </c>
      <c r="M53" s="61">
        <v>0</v>
      </c>
      <c r="N53" s="61">
        <v>0</v>
      </c>
      <c r="O53" s="61">
        <v>0</v>
      </c>
      <c r="P53" s="61">
        <f t="shared" si="43"/>
        <v>0</v>
      </c>
      <c r="Q53" s="61"/>
      <c r="R53" s="61"/>
      <c r="S53" s="61"/>
      <c r="T53" s="61">
        <f t="shared" si="44"/>
        <v>0</v>
      </c>
      <c r="U53" s="61">
        <v>0</v>
      </c>
      <c r="V53" s="61">
        <v>0</v>
      </c>
      <c r="W53" s="61">
        <f t="shared" si="22"/>
        <v>0</v>
      </c>
      <c r="X53" s="61">
        <f t="shared" si="41"/>
        <v>0</v>
      </c>
      <c r="Y53" s="61">
        <v>0</v>
      </c>
      <c r="Z53" s="61">
        <v>0</v>
      </c>
      <c r="AA53" s="61">
        <v>0</v>
      </c>
      <c r="AB53" s="87"/>
      <c r="AC53" s="87"/>
      <c r="AD53" s="87">
        <v>0</v>
      </c>
      <c r="AE53" s="87"/>
      <c r="AF53" s="88" t="e">
        <f t="shared" si="6"/>
        <v>#DIV/0!</v>
      </c>
      <c r="AG53" s="96"/>
    </row>
    <row r="54" spans="1:33" s="50" customFormat="1" ht="18.75" hidden="1" customHeight="1" x14ac:dyDescent="0.3">
      <c r="A54" s="80" t="s">
        <v>373</v>
      </c>
      <c r="B54" s="107" t="s">
        <v>356</v>
      </c>
      <c r="C54" s="60" t="s">
        <v>4</v>
      </c>
      <c r="D54" s="63"/>
      <c r="E54" s="63"/>
      <c r="F54" s="63">
        <v>21166500</v>
      </c>
      <c r="G54" s="63"/>
      <c r="H54" s="63"/>
      <c r="I54" s="63"/>
      <c r="J54" s="63"/>
      <c r="K54" s="63"/>
      <c r="L54" s="61">
        <f t="shared" si="42"/>
        <v>0</v>
      </c>
      <c r="M54" s="61">
        <v>0</v>
      </c>
      <c r="N54" s="61">
        <v>0</v>
      </c>
      <c r="O54" s="61">
        <v>0</v>
      </c>
      <c r="P54" s="61">
        <f t="shared" si="43"/>
        <v>0</v>
      </c>
      <c r="Q54" s="61"/>
      <c r="R54" s="61"/>
      <c r="S54" s="61"/>
      <c r="T54" s="61">
        <f t="shared" si="44"/>
        <v>0</v>
      </c>
      <c r="U54" s="61">
        <v>0</v>
      </c>
      <c r="V54" s="61">
        <v>0</v>
      </c>
      <c r="W54" s="61">
        <f t="shared" si="22"/>
        <v>0</v>
      </c>
      <c r="X54" s="61">
        <f t="shared" si="41"/>
        <v>0</v>
      </c>
      <c r="Y54" s="61">
        <v>0</v>
      </c>
      <c r="Z54" s="61">
        <v>0</v>
      </c>
      <c r="AA54" s="61">
        <v>0</v>
      </c>
      <c r="AB54" s="87"/>
      <c r="AC54" s="87"/>
      <c r="AD54" s="87">
        <v>0</v>
      </c>
      <c r="AE54" s="87"/>
      <c r="AF54" s="88" t="e">
        <f t="shared" si="6"/>
        <v>#DIV/0!</v>
      </c>
      <c r="AG54" s="96"/>
    </row>
    <row r="55" spans="1:33" s="50" customFormat="1" ht="18.75" hidden="1" customHeight="1" x14ac:dyDescent="0.3">
      <c r="A55" s="80" t="s">
        <v>174</v>
      </c>
      <c r="B55" s="107" t="s">
        <v>51</v>
      </c>
      <c r="C55" s="60" t="s">
        <v>4</v>
      </c>
      <c r="D55" s="63"/>
      <c r="E55" s="63"/>
      <c r="F55" s="63"/>
      <c r="G55" s="63"/>
      <c r="H55" s="63"/>
      <c r="I55" s="63"/>
      <c r="J55" s="63"/>
      <c r="K55" s="63"/>
      <c r="L55" s="61">
        <f t="shared" si="42"/>
        <v>439140</v>
      </c>
      <c r="M55" s="61">
        <v>0</v>
      </c>
      <c r="N55" s="61">
        <v>0</v>
      </c>
      <c r="O55" s="61">
        <v>439140</v>
      </c>
      <c r="P55" s="61">
        <f t="shared" si="43"/>
        <v>84040</v>
      </c>
      <c r="Q55" s="61">
        <v>0</v>
      </c>
      <c r="R55" s="61">
        <v>0</v>
      </c>
      <c r="S55" s="61">
        <v>84040</v>
      </c>
      <c r="T55" s="61">
        <f t="shared" si="44"/>
        <v>0</v>
      </c>
      <c r="U55" s="61">
        <v>0</v>
      </c>
      <c r="V55" s="61">
        <v>0</v>
      </c>
      <c r="W55" s="61">
        <f t="shared" si="22"/>
        <v>0</v>
      </c>
      <c r="X55" s="61">
        <f t="shared" si="41"/>
        <v>0</v>
      </c>
      <c r="Y55" s="61">
        <v>0</v>
      </c>
      <c r="Z55" s="61">
        <v>0</v>
      </c>
      <c r="AA55" s="61">
        <v>0</v>
      </c>
      <c r="AB55" s="87"/>
      <c r="AC55" s="87"/>
      <c r="AD55" s="87"/>
      <c r="AE55" s="87">
        <f t="shared" si="13"/>
        <v>0</v>
      </c>
      <c r="AF55" s="88" t="e">
        <f t="shared" si="6"/>
        <v>#DIV/0!</v>
      </c>
      <c r="AG55" s="96"/>
    </row>
    <row r="56" spans="1:33" s="50" customFormat="1" ht="37.5" hidden="1" customHeight="1" x14ac:dyDescent="0.3">
      <c r="A56" s="80" t="s">
        <v>175</v>
      </c>
      <c r="B56" s="107" t="s">
        <v>172</v>
      </c>
      <c r="C56" s="60" t="s">
        <v>4</v>
      </c>
      <c r="D56" s="63"/>
      <c r="E56" s="63"/>
      <c r="F56" s="63"/>
      <c r="G56" s="63"/>
      <c r="H56" s="63"/>
      <c r="I56" s="63"/>
      <c r="J56" s="63"/>
      <c r="K56" s="63"/>
      <c r="L56" s="61">
        <f t="shared" si="42"/>
        <v>10435960</v>
      </c>
      <c r="M56" s="61">
        <v>0</v>
      </c>
      <c r="N56" s="61">
        <v>0</v>
      </c>
      <c r="O56" s="61">
        <v>10435960</v>
      </c>
      <c r="P56" s="61">
        <f t="shared" si="43"/>
        <v>1739960</v>
      </c>
      <c r="Q56" s="61">
        <v>0</v>
      </c>
      <c r="R56" s="61">
        <v>0</v>
      </c>
      <c r="S56" s="61">
        <v>1739960</v>
      </c>
      <c r="T56" s="61">
        <f t="shared" si="44"/>
        <v>425440.63</v>
      </c>
      <c r="U56" s="61">
        <v>0</v>
      </c>
      <c r="V56" s="61">
        <v>0</v>
      </c>
      <c r="W56" s="61">
        <f t="shared" si="22"/>
        <v>425440.63</v>
      </c>
      <c r="X56" s="61">
        <f t="shared" si="41"/>
        <v>425440.63</v>
      </c>
      <c r="Y56" s="61">
        <v>0</v>
      </c>
      <c r="Z56" s="61">
        <v>0</v>
      </c>
      <c r="AA56" s="61">
        <v>425440.63</v>
      </c>
      <c r="AB56" s="87"/>
      <c r="AC56" s="87"/>
      <c r="AD56" s="87"/>
      <c r="AE56" s="87"/>
      <c r="AF56" s="88" t="e">
        <f t="shared" si="6"/>
        <v>#DIV/0!</v>
      </c>
      <c r="AG56" s="96"/>
    </row>
    <row r="57" spans="1:33" s="50" customFormat="1" ht="18.75" hidden="1" customHeight="1" x14ac:dyDescent="0.3">
      <c r="A57" s="80" t="s">
        <v>102</v>
      </c>
      <c r="B57" s="107" t="s">
        <v>52</v>
      </c>
      <c r="C57" s="60" t="s">
        <v>4</v>
      </c>
      <c r="D57" s="63">
        <v>30000000</v>
      </c>
      <c r="E57" s="63">
        <v>45000000</v>
      </c>
      <c r="F57" s="63">
        <v>108130000</v>
      </c>
      <c r="G57" s="63">
        <v>33130000</v>
      </c>
      <c r="H57" s="63">
        <v>39999381</v>
      </c>
      <c r="I57" s="63">
        <v>0</v>
      </c>
      <c r="J57" s="63">
        <v>0</v>
      </c>
      <c r="K57" s="63">
        <v>75000000</v>
      </c>
      <c r="L57" s="61">
        <f t="shared" ref="L57" si="45">M57+O57</f>
        <v>148129400</v>
      </c>
      <c r="M57" s="61">
        <v>0</v>
      </c>
      <c r="N57" s="61">
        <v>0</v>
      </c>
      <c r="O57" s="61">
        <v>148129400</v>
      </c>
      <c r="P57" s="61">
        <f>Q57+R57+S57</f>
        <v>41424900</v>
      </c>
      <c r="Q57" s="61">
        <v>0</v>
      </c>
      <c r="R57" s="61">
        <v>0</v>
      </c>
      <c r="S57" s="61">
        <v>41424900</v>
      </c>
      <c r="T57" s="61">
        <f t="shared" si="37"/>
        <v>21365228.68</v>
      </c>
      <c r="U57" s="61">
        <v>0</v>
      </c>
      <c r="V57" s="61">
        <v>0</v>
      </c>
      <c r="W57" s="61">
        <f t="shared" si="22"/>
        <v>21365228.68</v>
      </c>
      <c r="X57" s="61">
        <f t="shared" ref="X57" si="46">Y57+AA57</f>
        <v>21365228.68</v>
      </c>
      <c r="Y57" s="61">
        <v>0</v>
      </c>
      <c r="Z57" s="61">
        <v>0</v>
      </c>
      <c r="AA57" s="61">
        <v>21365228.68</v>
      </c>
      <c r="AB57" s="87">
        <f t="shared" si="11"/>
        <v>14.423354634528998</v>
      </c>
      <c r="AC57" s="87"/>
      <c r="AD57" s="87">
        <v>0</v>
      </c>
      <c r="AE57" s="87">
        <f t="shared" si="13"/>
        <v>14.423354634528998</v>
      </c>
      <c r="AF57" s="88" t="e">
        <f t="shared" si="6"/>
        <v>#DIV/0!</v>
      </c>
      <c r="AG57" s="95"/>
    </row>
    <row r="58" spans="1:33" s="65" customFormat="1" hidden="1" x14ac:dyDescent="0.25">
      <c r="A58" s="152" t="s">
        <v>176</v>
      </c>
      <c r="B58" s="153"/>
      <c r="C58" s="154"/>
      <c r="D58" s="64" t="e">
        <f t="shared" ref="D58:AA58" si="47">D31+D7</f>
        <v>#REF!</v>
      </c>
      <c r="E58" s="64" t="e">
        <f t="shared" si="47"/>
        <v>#REF!</v>
      </c>
      <c r="F58" s="64" t="e">
        <f t="shared" si="47"/>
        <v>#REF!</v>
      </c>
      <c r="G58" s="64" t="e">
        <f t="shared" si="47"/>
        <v>#REF!</v>
      </c>
      <c r="H58" s="64" t="e">
        <f t="shared" si="47"/>
        <v>#REF!</v>
      </c>
      <c r="I58" s="64" t="e">
        <f t="shared" si="47"/>
        <v>#REF!</v>
      </c>
      <c r="J58" s="64" t="e">
        <f t="shared" si="47"/>
        <v>#REF!</v>
      </c>
      <c r="K58" s="64" t="e">
        <f t="shared" si="47"/>
        <v>#REF!</v>
      </c>
      <c r="L58" s="64" t="e">
        <f t="shared" si="47"/>
        <v>#REF!</v>
      </c>
      <c r="M58" s="64" t="e">
        <f t="shared" si="47"/>
        <v>#REF!</v>
      </c>
      <c r="N58" s="64" t="e">
        <f t="shared" si="47"/>
        <v>#REF!</v>
      </c>
      <c r="O58" s="64" t="e">
        <f t="shared" si="47"/>
        <v>#REF!</v>
      </c>
      <c r="P58" s="64" t="e">
        <f t="shared" si="47"/>
        <v>#REF!</v>
      </c>
      <c r="Q58" s="64" t="e">
        <f t="shared" si="47"/>
        <v>#REF!</v>
      </c>
      <c r="R58" s="64" t="e">
        <f t="shared" si="47"/>
        <v>#REF!</v>
      </c>
      <c r="S58" s="64" t="e">
        <f t="shared" si="47"/>
        <v>#REF!</v>
      </c>
      <c r="T58" s="64" t="e">
        <f t="shared" si="47"/>
        <v>#REF!</v>
      </c>
      <c r="U58" s="64" t="e">
        <f t="shared" si="47"/>
        <v>#REF!</v>
      </c>
      <c r="V58" s="64" t="e">
        <f t="shared" si="47"/>
        <v>#REF!</v>
      </c>
      <c r="W58" s="64" t="e">
        <f t="shared" si="47"/>
        <v>#REF!</v>
      </c>
      <c r="X58" s="64" t="e">
        <f t="shared" si="47"/>
        <v>#REF!</v>
      </c>
      <c r="Y58" s="64" t="e">
        <f t="shared" si="47"/>
        <v>#REF!</v>
      </c>
      <c r="Z58" s="64" t="e">
        <f t="shared" si="47"/>
        <v>#REF!</v>
      </c>
      <c r="AA58" s="64" t="e">
        <f t="shared" si="47"/>
        <v>#REF!</v>
      </c>
      <c r="AB58" s="88" t="e">
        <f t="shared" si="11"/>
        <v>#REF!</v>
      </c>
      <c r="AC58" s="88" t="e">
        <f>Y58/M58*100</f>
        <v>#REF!</v>
      </c>
      <c r="AD58" s="88">
        <v>0</v>
      </c>
      <c r="AE58" s="88" t="e">
        <f t="shared" si="13"/>
        <v>#REF!</v>
      </c>
      <c r="AF58" s="88" t="e">
        <f t="shared" si="6"/>
        <v>#REF!</v>
      </c>
      <c r="AG58" s="97"/>
    </row>
    <row r="59" spans="1:33" s="52" customFormat="1" hidden="1" x14ac:dyDescent="0.3">
      <c r="A59" s="136" t="s">
        <v>14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70"/>
    </row>
    <row r="60" spans="1:33" s="52" customFormat="1" ht="45.75" hidden="1" customHeight="1" x14ac:dyDescent="0.3">
      <c r="A60" s="47" t="s">
        <v>104</v>
      </c>
      <c r="B60" s="146" t="s">
        <v>29</v>
      </c>
      <c r="C60" s="147"/>
      <c r="D60" s="48">
        <f t="shared" ref="D60:AA60" si="48">SUM(D61:D63)</f>
        <v>25060830</v>
      </c>
      <c r="E60" s="48">
        <f t="shared" si="48"/>
        <v>17270400</v>
      </c>
      <c r="F60" s="48">
        <f t="shared" si="48"/>
        <v>102256936</v>
      </c>
      <c r="G60" s="48">
        <f t="shared" si="48"/>
        <v>16824430</v>
      </c>
      <c r="H60" s="48">
        <f t="shared" si="48"/>
        <v>13315250</v>
      </c>
      <c r="I60" s="48">
        <f t="shared" si="48"/>
        <v>0</v>
      </c>
      <c r="J60" s="48">
        <f t="shared" si="48"/>
        <v>0</v>
      </c>
      <c r="K60" s="48">
        <f t="shared" si="48"/>
        <v>42325876</v>
      </c>
      <c r="L60" s="48">
        <f t="shared" si="48"/>
        <v>73882200</v>
      </c>
      <c r="M60" s="48">
        <f t="shared" si="48"/>
        <v>0</v>
      </c>
      <c r="N60" s="48">
        <f t="shared" si="48"/>
        <v>0</v>
      </c>
      <c r="O60" s="48">
        <f t="shared" si="48"/>
        <v>73882200</v>
      </c>
      <c r="P60" s="48">
        <f t="shared" si="48"/>
        <v>23336001</v>
      </c>
      <c r="Q60" s="48">
        <f t="shared" si="48"/>
        <v>0</v>
      </c>
      <c r="R60" s="48">
        <f t="shared" si="48"/>
        <v>0</v>
      </c>
      <c r="S60" s="48">
        <f>SUM(S61:S63)</f>
        <v>23336001</v>
      </c>
      <c r="T60" s="48">
        <f t="shared" si="48"/>
        <v>18473679.850000001</v>
      </c>
      <c r="U60" s="48">
        <f t="shared" si="48"/>
        <v>0</v>
      </c>
      <c r="V60" s="48">
        <f t="shared" si="48"/>
        <v>0</v>
      </c>
      <c r="W60" s="48">
        <f t="shared" si="48"/>
        <v>18473679.850000001</v>
      </c>
      <c r="X60" s="48">
        <f t="shared" si="48"/>
        <v>18473679.850000001</v>
      </c>
      <c r="Y60" s="48">
        <f t="shared" si="48"/>
        <v>0</v>
      </c>
      <c r="Z60" s="48">
        <f t="shared" si="48"/>
        <v>0</v>
      </c>
      <c r="AA60" s="48">
        <f t="shared" si="48"/>
        <v>18473679.850000001</v>
      </c>
      <c r="AB60" s="88">
        <f>X60/L60*100</f>
        <v>25.004236270712028</v>
      </c>
      <c r="AC60" s="88"/>
      <c r="AD60" s="88">
        <v>0</v>
      </c>
      <c r="AE60" s="88">
        <f>AA60/O60*100</f>
        <v>25.004236270712028</v>
      </c>
      <c r="AF60" s="88"/>
      <c r="AG60" s="94"/>
    </row>
    <row r="61" spans="1:33" s="52" customFormat="1" ht="37.5" hidden="1" x14ac:dyDescent="0.3">
      <c r="A61" s="80" t="s">
        <v>105</v>
      </c>
      <c r="B61" s="107" t="s">
        <v>345</v>
      </c>
      <c r="C61" s="66" t="s">
        <v>6</v>
      </c>
      <c r="D61" s="67">
        <v>24910070</v>
      </c>
      <c r="E61" s="67">
        <v>15670400</v>
      </c>
      <c r="F61" s="63">
        <v>34626689</v>
      </c>
      <c r="G61" s="67">
        <v>14524430</v>
      </c>
      <c r="H61" s="67">
        <v>12539650</v>
      </c>
      <c r="I61" s="67">
        <v>0</v>
      </c>
      <c r="J61" s="67">
        <v>0</v>
      </c>
      <c r="K61" s="67">
        <v>40628728</v>
      </c>
      <c r="L61" s="63">
        <f t="shared" ref="L61:L63" si="49">M61+O61</f>
        <v>5447200</v>
      </c>
      <c r="M61" s="63">
        <v>0</v>
      </c>
      <c r="N61" s="63">
        <v>0</v>
      </c>
      <c r="O61" s="61">
        <v>5447200</v>
      </c>
      <c r="P61" s="61">
        <f>Q61+R61+S61</f>
        <v>627701</v>
      </c>
      <c r="Q61" s="61">
        <v>0</v>
      </c>
      <c r="R61" s="61">
        <v>0</v>
      </c>
      <c r="S61" s="61">
        <v>627701</v>
      </c>
      <c r="T61" s="61">
        <f>U61+V61+W61</f>
        <v>98430.16</v>
      </c>
      <c r="U61" s="63">
        <v>0</v>
      </c>
      <c r="V61" s="63">
        <v>0</v>
      </c>
      <c r="W61" s="63">
        <f>AA61</f>
        <v>98430.16</v>
      </c>
      <c r="X61" s="63">
        <f>Y61+AA61</f>
        <v>98430.16</v>
      </c>
      <c r="Y61" s="63">
        <v>0</v>
      </c>
      <c r="Z61" s="63">
        <v>0</v>
      </c>
      <c r="AA61" s="63">
        <v>98430.16</v>
      </c>
      <c r="AB61" s="87">
        <f>X61/L61*100</f>
        <v>1.8069863416066971</v>
      </c>
      <c r="AC61" s="87"/>
      <c r="AD61" s="87">
        <v>0</v>
      </c>
      <c r="AE61" s="87">
        <f>AA61/O61*100</f>
        <v>1.8069863416066971</v>
      </c>
      <c r="AF61" s="88"/>
      <c r="AG61" s="96"/>
    </row>
    <row r="62" spans="1:33" s="52" customFormat="1" ht="37.5" hidden="1" x14ac:dyDescent="0.3">
      <c r="A62" s="80" t="s">
        <v>106</v>
      </c>
      <c r="B62" s="107" t="s">
        <v>346</v>
      </c>
      <c r="C62" s="66" t="s">
        <v>6</v>
      </c>
      <c r="D62" s="67">
        <v>100000</v>
      </c>
      <c r="E62" s="67">
        <v>600000</v>
      </c>
      <c r="F62" s="63">
        <v>55620630</v>
      </c>
      <c r="G62" s="67">
        <v>1300000</v>
      </c>
      <c r="H62" s="67">
        <v>638100</v>
      </c>
      <c r="I62" s="67">
        <v>0</v>
      </c>
      <c r="J62" s="67">
        <v>0</v>
      </c>
      <c r="K62" s="67">
        <v>697148</v>
      </c>
      <c r="L62" s="63">
        <f t="shared" si="49"/>
        <v>68435000</v>
      </c>
      <c r="M62" s="63">
        <v>0</v>
      </c>
      <c r="N62" s="63">
        <v>0</v>
      </c>
      <c r="O62" s="61">
        <v>68435000</v>
      </c>
      <c r="P62" s="61">
        <f>Q62+R62+S62</f>
        <v>22708300</v>
      </c>
      <c r="Q62" s="61">
        <v>0</v>
      </c>
      <c r="R62" s="61">
        <v>0</v>
      </c>
      <c r="S62" s="61">
        <v>22708300</v>
      </c>
      <c r="T62" s="61">
        <f t="shared" ref="T62:T63" si="50">U62+V62+W62</f>
        <v>18375249.690000001</v>
      </c>
      <c r="U62" s="63">
        <v>0</v>
      </c>
      <c r="V62" s="63">
        <v>0</v>
      </c>
      <c r="W62" s="63">
        <f t="shared" ref="W62:W63" si="51">AA62</f>
        <v>18375249.690000001</v>
      </c>
      <c r="X62" s="63">
        <f t="shared" ref="X62:X63" si="52">Y62+AA62</f>
        <v>18375249.690000001</v>
      </c>
      <c r="Y62" s="63">
        <v>0</v>
      </c>
      <c r="Z62" s="63">
        <v>0</v>
      </c>
      <c r="AA62" s="63">
        <v>18375249.690000001</v>
      </c>
      <c r="AB62" s="87">
        <f>X62/L62*100</f>
        <v>26.850660758383871</v>
      </c>
      <c r="AC62" s="87"/>
      <c r="AD62" s="87">
        <v>0</v>
      </c>
      <c r="AE62" s="87">
        <f>AA62/O62*100</f>
        <v>26.850660758383871</v>
      </c>
      <c r="AF62" s="88"/>
      <c r="AG62" s="96"/>
    </row>
    <row r="63" spans="1:33" s="52" customFormat="1" ht="80.25" hidden="1" customHeight="1" x14ac:dyDescent="0.3">
      <c r="A63" s="80" t="s">
        <v>107</v>
      </c>
      <c r="B63" s="107" t="s">
        <v>347</v>
      </c>
      <c r="C63" s="66" t="s">
        <v>3</v>
      </c>
      <c r="D63" s="67">
        <v>50760</v>
      </c>
      <c r="E63" s="67">
        <v>1000000</v>
      </c>
      <c r="F63" s="63">
        <v>12009617</v>
      </c>
      <c r="G63" s="67">
        <v>1000000</v>
      </c>
      <c r="H63" s="67">
        <v>137500</v>
      </c>
      <c r="I63" s="67">
        <v>0</v>
      </c>
      <c r="J63" s="67">
        <v>0</v>
      </c>
      <c r="K63" s="67">
        <v>1000000</v>
      </c>
      <c r="L63" s="63">
        <f t="shared" si="49"/>
        <v>0</v>
      </c>
      <c r="M63" s="63">
        <v>0</v>
      </c>
      <c r="N63" s="63">
        <v>0</v>
      </c>
      <c r="O63" s="61">
        <v>0</v>
      </c>
      <c r="P63" s="61">
        <f>Q63+R63+S63</f>
        <v>0</v>
      </c>
      <c r="Q63" s="61">
        <v>0</v>
      </c>
      <c r="R63" s="61">
        <v>0</v>
      </c>
      <c r="S63" s="61">
        <v>0</v>
      </c>
      <c r="T63" s="61">
        <f t="shared" si="50"/>
        <v>0</v>
      </c>
      <c r="U63" s="63"/>
      <c r="V63" s="63">
        <v>0</v>
      </c>
      <c r="W63" s="63">
        <f t="shared" si="51"/>
        <v>0</v>
      </c>
      <c r="X63" s="63">
        <f t="shared" si="52"/>
        <v>0</v>
      </c>
      <c r="Y63" s="63">
        <v>0</v>
      </c>
      <c r="Z63" s="63">
        <v>0</v>
      </c>
      <c r="AA63" s="63">
        <v>0</v>
      </c>
      <c r="AB63" s="87"/>
      <c r="AC63" s="87"/>
      <c r="AD63" s="87">
        <v>0</v>
      </c>
      <c r="AE63" s="87"/>
      <c r="AF63" s="88"/>
      <c r="AG63" s="96"/>
    </row>
    <row r="64" spans="1:33" s="52" customFormat="1" ht="24.75" hidden="1" customHeight="1" x14ac:dyDescent="0.3">
      <c r="A64" s="136" t="s">
        <v>13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70"/>
    </row>
    <row r="65" spans="1:33" s="52" customFormat="1" ht="68.25" hidden="1" customHeight="1" x14ac:dyDescent="0.3">
      <c r="A65" s="47" t="s">
        <v>108</v>
      </c>
      <c r="B65" s="150" t="s">
        <v>30</v>
      </c>
      <c r="C65" s="151"/>
      <c r="D65" s="48" t="e">
        <f>D66+D70+#REF!</f>
        <v>#REF!</v>
      </c>
      <c r="E65" s="48" t="e">
        <f>E66+E70+#REF!</f>
        <v>#REF!</v>
      </c>
      <c r="F65" s="48">
        <f t="shared" ref="F65:K65" si="53">F66+F70</f>
        <v>45697950</v>
      </c>
      <c r="G65" s="48">
        <f t="shared" si="53"/>
        <v>13771650</v>
      </c>
      <c r="H65" s="48">
        <f t="shared" si="53"/>
        <v>17146050</v>
      </c>
      <c r="I65" s="48">
        <f t="shared" si="53"/>
        <v>0</v>
      </c>
      <c r="J65" s="48">
        <f t="shared" si="53"/>
        <v>0</v>
      </c>
      <c r="K65" s="48">
        <f t="shared" si="53"/>
        <v>33415906</v>
      </c>
      <c r="L65" s="48">
        <f>L66+L68+L70</f>
        <v>60994700</v>
      </c>
      <c r="M65" s="48">
        <f t="shared" ref="M65:AA65" si="54">M66+M68+M70</f>
        <v>0</v>
      </c>
      <c r="N65" s="48">
        <f t="shared" si="54"/>
        <v>0</v>
      </c>
      <c r="O65" s="48">
        <f t="shared" si="54"/>
        <v>60994700</v>
      </c>
      <c r="P65" s="48">
        <f t="shared" si="54"/>
        <v>19809525</v>
      </c>
      <c r="Q65" s="48">
        <f t="shared" si="54"/>
        <v>0</v>
      </c>
      <c r="R65" s="48">
        <f t="shared" si="54"/>
        <v>0</v>
      </c>
      <c r="S65" s="48">
        <f t="shared" si="54"/>
        <v>19809525</v>
      </c>
      <c r="T65" s="48">
        <f t="shared" si="54"/>
        <v>14149930.01</v>
      </c>
      <c r="U65" s="48">
        <f t="shared" si="54"/>
        <v>0</v>
      </c>
      <c r="V65" s="48">
        <f t="shared" si="54"/>
        <v>0</v>
      </c>
      <c r="W65" s="48">
        <f t="shared" si="54"/>
        <v>14149930.01</v>
      </c>
      <c r="X65" s="48">
        <f t="shared" si="54"/>
        <v>14149930.01</v>
      </c>
      <c r="Y65" s="48">
        <f t="shared" si="54"/>
        <v>0</v>
      </c>
      <c r="Z65" s="48">
        <f t="shared" si="54"/>
        <v>0</v>
      </c>
      <c r="AA65" s="48">
        <f t="shared" si="54"/>
        <v>14149930.01</v>
      </c>
      <c r="AB65" s="88">
        <f>X65/L65*100</f>
        <v>23.198622191764201</v>
      </c>
      <c r="AC65" s="88"/>
      <c r="AD65" s="88"/>
      <c r="AE65" s="88">
        <f>AA65/O65*100</f>
        <v>23.198622191764201</v>
      </c>
      <c r="AF65" s="88"/>
      <c r="AG65" s="94"/>
    </row>
    <row r="66" spans="1:33" s="52" customFormat="1" ht="72.75" hidden="1" customHeight="1" x14ac:dyDescent="0.3">
      <c r="A66" s="47" t="s">
        <v>109</v>
      </c>
      <c r="B66" s="111" t="s">
        <v>70</v>
      </c>
      <c r="C66" s="66"/>
      <c r="D66" s="46">
        <f>D67</f>
        <v>19403390</v>
      </c>
      <c r="E66" s="46">
        <f t="shared" ref="E66:K66" si="55">E67</f>
        <v>15358800</v>
      </c>
      <c r="F66" s="48">
        <f t="shared" si="55"/>
        <v>45697950</v>
      </c>
      <c r="G66" s="48">
        <f t="shared" si="55"/>
        <v>13771650</v>
      </c>
      <c r="H66" s="48">
        <f t="shared" si="55"/>
        <v>13546050</v>
      </c>
      <c r="I66" s="48">
        <f t="shared" si="55"/>
        <v>0</v>
      </c>
      <c r="J66" s="48">
        <f t="shared" si="55"/>
        <v>0</v>
      </c>
      <c r="K66" s="48">
        <f t="shared" si="55"/>
        <v>33415906</v>
      </c>
      <c r="L66" s="48">
        <f>L67</f>
        <v>55894700</v>
      </c>
      <c r="M66" s="48">
        <f t="shared" ref="M66:S68" si="56">M67</f>
        <v>0</v>
      </c>
      <c r="N66" s="48">
        <f t="shared" si="56"/>
        <v>0</v>
      </c>
      <c r="O66" s="48">
        <f t="shared" si="56"/>
        <v>55894700</v>
      </c>
      <c r="P66" s="48">
        <f t="shared" si="56"/>
        <v>19159525</v>
      </c>
      <c r="Q66" s="48">
        <f t="shared" si="56"/>
        <v>0</v>
      </c>
      <c r="R66" s="48">
        <f t="shared" si="56"/>
        <v>0</v>
      </c>
      <c r="S66" s="48">
        <f t="shared" si="56"/>
        <v>19159525</v>
      </c>
      <c r="T66" s="48">
        <f>T67</f>
        <v>14149930.01</v>
      </c>
      <c r="U66" s="48">
        <f t="shared" ref="U66:W66" si="57">U67</f>
        <v>0</v>
      </c>
      <c r="V66" s="48">
        <f t="shared" si="57"/>
        <v>0</v>
      </c>
      <c r="W66" s="48">
        <f t="shared" si="57"/>
        <v>14149930.01</v>
      </c>
      <c r="X66" s="48">
        <f t="shared" ref="X66:AA68" si="58">X67</f>
        <v>14149930.01</v>
      </c>
      <c r="Y66" s="48">
        <f t="shared" si="58"/>
        <v>0</v>
      </c>
      <c r="Z66" s="48">
        <f t="shared" si="58"/>
        <v>0</v>
      </c>
      <c r="AA66" s="48">
        <f t="shared" si="58"/>
        <v>14149930.01</v>
      </c>
      <c r="AB66" s="88">
        <f>X66/L66*100</f>
        <v>25.315334029881186</v>
      </c>
      <c r="AC66" s="88"/>
      <c r="AD66" s="88"/>
      <c r="AE66" s="88">
        <f>AA66/O66*100</f>
        <v>25.315334029881186</v>
      </c>
      <c r="AF66" s="88"/>
      <c r="AG66" s="94"/>
    </row>
    <row r="67" spans="1:33" s="52" customFormat="1" ht="37.5" hidden="1" x14ac:dyDescent="0.3">
      <c r="A67" s="80" t="s">
        <v>110</v>
      </c>
      <c r="B67" s="112" t="s">
        <v>66</v>
      </c>
      <c r="C67" s="66" t="s">
        <v>5</v>
      </c>
      <c r="D67" s="67">
        <v>19403390</v>
      </c>
      <c r="E67" s="67">
        <v>15358800</v>
      </c>
      <c r="F67" s="63">
        <v>45697950</v>
      </c>
      <c r="G67" s="67">
        <v>13771650</v>
      </c>
      <c r="H67" s="67">
        <v>13546050</v>
      </c>
      <c r="I67" s="67">
        <v>0</v>
      </c>
      <c r="J67" s="67">
        <v>0</v>
      </c>
      <c r="K67" s="63">
        <v>33415906</v>
      </c>
      <c r="L67" s="63">
        <f>M67+O67</f>
        <v>55894700</v>
      </c>
      <c r="M67" s="63">
        <v>0</v>
      </c>
      <c r="N67" s="63">
        <v>0</v>
      </c>
      <c r="O67" s="63">
        <v>55894700</v>
      </c>
      <c r="P67" s="63">
        <f>Q67+R67+S67</f>
        <v>19159525</v>
      </c>
      <c r="Q67" s="63">
        <v>0</v>
      </c>
      <c r="R67" s="63">
        <v>0</v>
      </c>
      <c r="S67" s="63">
        <v>19159525</v>
      </c>
      <c r="T67" s="61">
        <f t="shared" ref="T67:T88" si="59">U67+V67+W67</f>
        <v>14149930.01</v>
      </c>
      <c r="U67" s="63">
        <v>0</v>
      </c>
      <c r="V67" s="63">
        <v>0</v>
      </c>
      <c r="W67" s="61">
        <f t="shared" ref="W67" si="60">AA67</f>
        <v>14149930.01</v>
      </c>
      <c r="X67" s="63">
        <f t="shared" ref="X67:X71" si="61">Y67+AA67</f>
        <v>14149930.01</v>
      </c>
      <c r="Y67" s="63">
        <v>0</v>
      </c>
      <c r="Z67" s="63">
        <v>0</v>
      </c>
      <c r="AA67" s="63">
        <v>14149930.01</v>
      </c>
      <c r="AB67" s="87">
        <f>X67/L67*100</f>
        <v>25.315334029881186</v>
      </c>
      <c r="AC67" s="88"/>
      <c r="AD67" s="88"/>
      <c r="AE67" s="87">
        <f>AA67/O67*100</f>
        <v>25.315334029881186</v>
      </c>
      <c r="AF67" s="88"/>
      <c r="AG67" s="94"/>
    </row>
    <row r="68" spans="1:33" s="52" customFormat="1" ht="56.25" hidden="1" x14ac:dyDescent="0.3">
      <c r="A68" s="47" t="s">
        <v>111</v>
      </c>
      <c r="B68" s="111" t="s">
        <v>390</v>
      </c>
      <c r="C68" s="66"/>
      <c r="D68" s="67"/>
      <c r="E68" s="67"/>
      <c r="F68" s="63"/>
      <c r="G68" s="67"/>
      <c r="H68" s="67"/>
      <c r="I68" s="67"/>
      <c r="J68" s="67"/>
      <c r="K68" s="63"/>
      <c r="L68" s="48">
        <f>L69</f>
        <v>2600000</v>
      </c>
      <c r="M68" s="48">
        <f t="shared" ref="M68:O68" si="62">M69</f>
        <v>0</v>
      </c>
      <c r="N68" s="48">
        <f t="shared" si="62"/>
        <v>0</v>
      </c>
      <c r="O68" s="48">
        <f t="shared" si="62"/>
        <v>2600000</v>
      </c>
      <c r="P68" s="48">
        <f t="shared" si="56"/>
        <v>650000</v>
      </c>
      <c r="Q68" s="48">
        <f t="shared" si="56"/>
        <v>0</v>
      </c>
      <c r="R68" s="48">
        <f t="shared" si="56"/>
        <v>0</v>
      </c>
      <c r="S68" s="48">
        <f t="shared" si="56"/>
        <v>650000</v>
      </c>
      <c r="T68" s="49">
        <f t="shared" si="59"/>
        <v>0</v>
      </c>
      <c r="U68" s="48">
        <v>0</v>
      </c>
      <c r="V68" s="48">
        <v>0</v>
      </c>
      <c r="W68" s="49">
        <v>0</v>
      </c>
      <c r="X68" s="48">
        <f t="shared" si="58"/>
        <v>0</v>
      </c>
      <c r="Y68" s="48">
        <f t="shared" si="58"/>
        <v>0</v>
      </c>
      <c r="Z68" s="48">
        <f t="shared" si="58"/>
        <v>0</v>
      </c>
      <c r="AA68" s="48">
        <f t="shared" si="58"/>
        <v>0</v>
      </c>
      <c r="AB68" s="87">
        <f t="shared" ref="AB68:AB69" si="63">X68/L68*100</f>
        <v>0</v>
      </c>
      <c r="AC68" s="88"/>
      <c r="AD68" s="88"/>
      <c r="AE68" s="87">
        <f t="shared" ref="AE68:AE69" si="64">AA68/O68*100</f>
        <v>0</v>
      </c>
      <c r="AF68" s="88"/>
      <c r="AG68" s="94"/>
    </row>
    <row r="69" spans="1:33" s="52" customFormat="1" hidden="1" x14ac:dyDescent="0.3">
      <c r="A69" s="80" t="s">
        <v>112</v>
      </c>
      <c r="B69" s="112" t="s">
        <v>391</v>
      </c>
      <c r="C69" s="66" t="s">
        <v>5</v>
      </c>
      <c r="D69" s="67"/>
      <c r="E69" s="67"/>
      <c r="F69" s="63"/>
      <c r="G69" s="67"/>
      <c r="H69" s="67"/>
      <c r="I69" s="67"/>
      <c r="J69" s="67"/>
      <c r="K69" s="63"/>
      <c r="L69" s="63">
        <f t="shared" ref="L69" si="65">M69+O69</f>
        <v>2600000</v>
      </c>
      <c r="M69" s="63"/>
      <c r="N69" s="63"/>
      <c r="O69" s="63">
        <v>2600000</v>
      </c>
      <c r="P69" s="63">
        <f>Q69+R69+S69</f>
        <v>650000</v>
      </c>
      <c r="Q69" s="63">
        <v>0</v>
      </c>
      <c r="R69" s="63">
        <v>0</v>
      </c>
      <c r="S69" s="63">
        <v>650000</v>
      </c>
      <c r="T69" s="61">
        <f t="shared" si="59"/>
        <v>0</v>
      </c>
      <c r="U69" s="63">
        <v>0</v>
      </c>
      <c r="V69" s="63">
        <v>0</v>
      </c>
      <c r="W69" s="61">
        <v>0</v>
      </c>
      <c r="X69" s="63">
        <f>Y69+Z69+AA69</f>
        <v>0</v>
      </c>
      <c r="Y69" s="63">
        <v>0</v>
      </c>
      <c r="Z69" s="63">
        <v>0</v>
      </c>
      <c r="AA69" s="63">
        <v>0</v>
      </c>
      <c r="AB69" s="87">
        <f t="shared" si="63"/>
        <v>0</v>
      </c>
      <c r="AC69" s="88"/>
      <c r="AD69" s="88"/>
      <c r="AE69" s="87">
        <f t="shared" si="64"/>
        <v>0</v>
      </c>
      <c r="AF69" s="88"/>
      <c r="AG69" s="94"/>
    </row>
    <row r="70" spans="1:33" s="52" customFormat="1" ht="75" hidden="1" x14ac:dyDescent="0.3">
      <c r="A70" s="47" t="s">
        <v>384</v>
      </c>
      <c r="B70" s="111" t="s">
        <v>73</v>
      </c>
      <c r="C70" s="68"/>
      <c r="D70" s="46">
        <f>D71</f>
        <v>0</v>
      </c>
      <c r="E70" s="46">
        <f t="shared" ref="E70:K70" si="66">E71</f>
        <v>0</v>
      </c>
      <c r="F70" s="48">
        <f t="shared" si="66"/>
        <v>0</v>
      </c>
      <c r="G70" s="48">
        <f t="shared" si="66"/>
        <v>0</v>
      </c>
      <c r="H70" s="48">
        <f t="shared" si="66"/>
        <v>3600000</v>
      </c>
      <c r="I70" s="48">
        <f t="shared" si="66"/>
        <v>0</v>
      </c>
      <c r="J70" s="48">
        <f t="shared" si="66"/>
        <v>0</v>
      </c>
      <c r="K70" s="48">
        <f t="shared" si="66"/>
        <v>0</v>
      </c>
      <c r="L70" s="48">
        <f>L71</f>
        <v>2500000</v>
      </c>
      <c r="M70" s="48">
        <f>M71</f>
        <v>0</v>
      </c>
      <c r="N70" s="48">
        <f>N71</f>
        <v>0</v>
      </c>
      <c r="O70" s="48">
        <f>O71</f>
        <v>2500000</v>
      </c>
      <c r="P70" s="63">
        <f t="shared" ref="P70:P71" si="67">Q70+R70+S70</f>
        <v>0</v>
      </c>
      <c r="Q70" s="48">
        <v>0</v>
      </c>
      <c r="R70" s="48">
        <v>0</v>
      </c>
      <c r="S70" s="48">
        <v>0</v>
      </c>
      <c r="T70" s="48">
        <f t="shared" ref="T70:AA70" si="68">T71</f>
        <v>0</v>
      </c>
      <c r="U70" s="48">
        <f t="shared" si="68"/>
        <v>0</v>
      </c>
      <c r="V70" s="48">
        <f t="shared" si="68"/>
        <v>0</v>
      </c>
      <c r="W70" s="48">
        <f t="shared" si="68"/>
        <v>0</v>
      </c>
      <c r="X70" s="48">
        <f t="shared" si="68"/>
        <v>0</v>
      </c>
      <c r="Y70" s="48">
        <f t="shared" si="68"/>
        <v>0</v>
      </c>
      <c r="Z70" s="48">
        <f t="shared" si="68"/>
        <v>0</v>
      </c>
      <c r="AA70" s="48">
        <f t="shared" si="68"/>
        <v>0</v>
      </c>
      <c r="AB70" s="88">
        <f>X70/L70*100</f>
        <v>0</v>
      </c>
      <c r="AC70" s="88"/>
      <c r="AD70" s="88"/>
      <c r="AE70" s="88">
        <f>AA70/O70*100</f>
        <v>0</v>
      </c>
      <c r="AF70" s="88"/>
      <c r="AG70" s="94"/>
    </row>
    <row r="71" spans="1:33" s="52" customFormat="1" ht="56.25" hidden="1" x14ac:dyDescent="0.3">
      <c r="A71" s="80" t="s">
        <v>389</v>
      </c>
      <c r="B71" s="112" t="s">
        <v>392</v>
      </c>
      <c r="C71" s="66" t="s">
        <v>5</v>
      </c>
      <c r="D71" s="67">
        <v>0</v>
      </c>
      <c r="E71" s="67">
        <v>0</v>
      </c>
      <c r="F71" s="63">
        <f t="shared" ref="F71" si="69">D71+E71</f>
        <v>0</v>
      </c>
      <c r="G71" s="67">
        <v>0</v>
      </c>
      <c r="H71" s="67">
        <v>3600000</v>
      </c>
      <c r="I71" s="67">
        <v>0</v>
      </c>
      <c r="J71" s="67">
        <v>0</v>
      </c>
      <c r="K71" s="67">
        <v>0</v>
      </c>
      <c r="L71" s="63">
        <f>M71+O71</f>
        <v>2500000</v>
      </c>
      <c r="M71" s="63">
        <v>0</v>
      </c>
      <c r="N71" s="63">
        <v>0</v>
      </c>
      <c r="O71" s="63">
        <v>2500000</v>
      </c>
      <c r="P71" s="63">
        <f t="shared" si="67"/>
        <v>0</v>
      </c>
      <c r="Q71" s="63">
        <v>0</v>
      </c>
      <c r="R71" s="63">
        <v>0</v>
      </c>
      <c r="S71" s="63">
        <v>0</v>
      </c>
      <c r="T71" s="61">
        <f t="shared" si="59"/>
        <v>0</v>
      </c>
      <c r="U71" s="63">
        <v>0</v>
      </c>
      <c r="V71" s="63">
        <v>0</v>
      </c>
      <c r="W71" s="63">
        <f t="shared" ref="W71" si="70">AA71</f>
        <v>0</v>
      </c>
      <c r="X71" s="63">
        <f t="shared" si="61"/>
        <v>0</v>
      </c>
      <c r="Y71" s="61">
        <v>0</v>
      </c>
      <c r="Z71" s="61">
        <v>0</v>
      </c>
      <c r="AA71" s="61">
        <v>0</v>
      </c>
      <c r="AB71" s="87">
        <f>X71/L71*100</f>
        <v>0</v>
      </c>
      <c r="AC71" s="88"/>
      <c r="AD71" s="88"/>
      <c r="AE71" s="87">
        <f>AA71/O71*100</f>
        <v>0</v>
      </c>
      <c r="AF71" s="88"/>
      <c r="AG71" s="94"/>
    </row>
    <row r="72" spans="1:33" s="69" customFormat="1" hidden="1" x14ac:dyDescent="0.3">
      <c r="A72" s="136" t="s">
        <v>15</v>
      </c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98"/>
    </row>
    <row r="73" spans="1:33" s="50" customFormat="1" ht="63.75" hidden="1" customHeight="1" x14ac:dyDescent="0.3">
      <c r="A73" s="47" t="s">
        <v>48</v>
      </c>
      <c r="B73" s="134" t="s">
        <v>31</v>
      </c>
      <c r="C73" s="134"/>
      <c r="D73" s="46">
        <f t="shared" ref="D73:AA73" si="71">D74+D83</f>
        <v>101413490</v>
      </c>
      <c r="E73" s="46">
        <f t="shared" si="71"/>
        <v>149238908</v>
      </c>
      <c r="F73" s="46">
        <f t="shared" si="71"/>
        <v>381430601</v>
      </c>
      <c r="G73" s="46">
        <f t="shared" si="71"/>
        <v>111955614</v>
      </c>
      <c r="H73" s="46">
        <f t="shared" si="71"/>
        <v>162585441</v>
      </c>
      <c r="I73" s="46">
        <f t="shared" si="71"/>
        <v>6081118</v>
      </c>
      <c r="J73" s="46">
        <f t="shared" si="71"/>
        <v>0</v>
      </c>
      <c r="K73" s="46">
        <f t="shared" si="71"/>
        <v>242030309</v>
      </c>
      <c r="L73" s="46">
        <f>L74+L83</f>
        <v>479938398</v>
      </c>
      <c r="M73" s="46">
        <f t="shared" si="71"/>
        <v>19088986</v>
      </c>
      <c r="N73" s="46">
        <f t="shared" si="71"/>
        <v>0</v>
      </c>
      <c r="O73" s="46">
        <f t="shared" si="71"/>
        <v>460849412</v>
      </c>
      <c r="P73" s="46">
        <f t="shared" si="71"/>
        <v>120192142</v>
      </c>
      <c r="Q73" s="46">
        <f t="shared" si="71"/>
        <v>1210741</v>
      </c>
      <c r="R73" s="46">
        <f t="shared" si="71"/>
        <v>0</v>
      </c>
      <c r="S73" s="46">
        <f t="shared" si="71"/>
        <v>118981401</v>
      </c>
      <c r="T73" s="46">
        <f t="shared" si="71"/>
        <v>96175761</v>
      </c>
      <c r="U73" s="46">
        <f t="shared" si="71"/>
        <v>927741</v>
      </c>
      <c r="V73" s="46">
        <f t="shared" si="71"/>
        <v>0</v>
      </c>
      <c r="W73" s="46">
        <f t="shared" si="71"/>
        <v>95248020</v>
      </c>
      <c r="X73" s="46">
        <f t="shared" si="71"/>
        <v>95777820</v>
      </c>
      <c r="Y73" s="46">
        <f t="shared" si="71"/>
        <v>529800</v>
      </c>
      <c r="Z73" s="46">
        <f t="shared" si="71"/>
        <v>0</v>
      </c>
      <c r="AA73" s="46">
        <f t="shared" si="71"/>
        <v>95248020</v>
      </c>
      <c r="AB73" s="88">
        <f>X73/L73*100</f>
        <v>19.956273638268051</v>
      </c>
      <c r="AC73" s="88">
        <f>Y73/M73*100</f>
        <v>2.7754224346961118</v>
      </c>
      <c r="AD73" s="88"/>
      <c r="AE73" s="88">
        <f t="shared" ref="AE73:AE80" si="72">AA73/O73*100</f>
        <v>20.667926988697126</v>
      </c>
      <c r="AF73" s="88">
        <f t="shared" ref="AF73:AF79" si="73">Y73/U73*100</f>
        <v>57.106455357691424</v>
      </c>
      <c r="AG73" s="95"/>
    </row>
    <row r="74" spans="1:33" s="50" customFormat="1" ht="75" hidden="1" x14ac:dyDescent="0.3">
      <c r="A74" s="47" t="s">
        <v>23</v>
      </c>
      <c r="B74" s="111" t="s">
        <v>75</v>
      </c>
      <c r="C74" s="79"/>
      <c r="D74" s="46">
        <f>SUM(D75:D82)</f>
        <v>95546500</v>
      </c>
      <c r="E74" s="46">
        <f>SUM(E75:E82)</f>
        <v>145272708</v>
      </c>
      <c r="F74" s="46">
        <f>SUM(F75:F82)</f>
        <v>351271591</v>
      </c>
      <c r="G74" s="46">
        <f t="shared" ref="G74:AA74" si="74">SUM(G75:G82)</f>
        <v>107162134</v>
      </c>
      <c r="H74" s="46">
        <f t="shared" si="74"/>
        <v>120072921</v>
      </c>
      <c r="I74" s="46">
        <f t="shared" si="74"/>
        <v>6081118</v>
      </c>
      <c r="J74" s="46">
        <f t="shared" si="74"/>
        <v>0</v>
      </c>
      <c r="K74" s="46">
        <f t="shared" si="74"/>
        <v>232151864</v>
      </c>
      <c r="L74" s="46">
        <f t="shared" si="74"/>
        <v>461619198</v>
      </c>
      <c r="M74" s="46">
        <f t="shared" si="74"/>
        <v>19088986</v>
      </c>
      <c r="N74" s="46">
        <f t="shared" si="74"/>
        <v>0</v>
      </c>
      <c r="O74" s="46">
        <f t="shared" si="74"/>
        <v>442530212</v>
      </c>
      <c r="P74" s="46">
        <f t="shared" si="74"/>
        <v>114686142</v>
      </c>
      <c r="Q74" s="46">
        <f t="shared" si="74"/>
        <v>1210741</v>
      </c>
      <c r="R74" s="46">
        <f t="shared" si="74"/>
        <v>0</v>
      </c>
      <c r="S74" s="46">
        <f t="shared" si="74"/>
        <v>113475401</v>
      </c>
      <c r="T74" s="46">
        <f t="shared" si="74"/>
        <v>93122550.340000004</v>
      </c>
      <c r="U74" s="46">
        <f t="shared" si="74"/>
        <v>927741</v>
      </c>
      <c r="V74" s="46">
        <f t="shared" si="74"/>
        <v>0</v>
      </c>
      <c r="W74" s="46">
        <f t="shared" si="74"/>
        <v>92194809.340000004</v>
      </c>
      <c r="X74" s="46">
        <f t="shared" si="74"/>
        <v>92724609.340000004</v>
      </c>
      <c r="Y74" s="46">
        <f t="shared" si="74"/>
        <v>529800</v>
      </c>
      <c r="Z74" s="46">
        <f t="shared" si="74"/>
        <v>0</v>
      </c>
      <c r="AA74" s="46">
        <f t="shared" si="74"/>
        <v>92194809.340000004</v>
      </c>
      <c r="AB74" s="88">
        <f>X74/L74*100</f>
        <v>20.086818256635851</v>
      </c>
      <c r="AC74" s="88">
        <f>Y74/M74*100</f>
        <v>2.7754224346961118</v>
      </c>
      <c r="AD74" s="88"/>
      <c r="AE74" s="88">
        <f t="shared" si="72"/>
        <v>20.833562735373196</v>
      </c>
      <c r="AF74" s="88">
        <f t="shared" si="73"/>
        <v>57.106455357691424</v>
      </c>
      <c r="AG74" s="95"/>
    </row>
    <row r="75" spans="1:33" s="50" customFormat="1" ht="93.75" hidden="1" x14ac:dyDescent="0.3">
      <c r="A75" s="82" t="s">
        <v>113</v>
      </c>
      <c r="B75" s="113" t="s">
        <v>195</v>
      </c>
      <c r="C75" s="60" t="s">
        <v>7</v>
      </c>
      <c r="D75" s="63">
        <v>54400</v>
      </c>
      <c r="E75" s="63">
        <v>69300</v>
      </c>
      <c r="F75" s="67">
        <v>283570</v>
      </c>
      <c r="G75" s="63">
        <v>159870</v>
      </c>
      <c r="H75" s="63">
        <v>15600</v>
      </c>
      <c r="I75" s="63">
        <v>0</v>
      </c>
      <c r="J75" s="63">
        <v>0</v>
      </c>
      <c r="K75" s="63">
        <v>123700</v>
      </c>
      <c r="L75" s="63">
        <f t="shared" ref="L75:L82" si="75">M75+O75</f>
        <v>299170</v>
      </c>
      <c r="M75" s="63">
        <v>0</v>
      </c>
      <c r="N75" s="63">
        <v>0</v>
      </c>
      <c r="O75" s="63">
        <v>299170</v>
      </c>
      <c r="P75" s="63">
        <f>Q75+R75+S75</f>
        <v>51700</v>
      </c>
      <c r="Q75" s="63">
        <v>0</v>
      </c>
      <c r="R75" s="63">
        <v>0</v>
      </c>
      <c r="S75" s="63">
        <v>51700</v>
      </c>
      <c r="T75" s="61">
        <f t="shared" si="59"/>
        <v>0</v>
      </c>
      <c r="U75" s="63">
        <v>0</v>
      </c>
      <c r="V75" s="63">
        <v>0</v>
      </c>
      <c r="W75" s="63">
        <f t="shared" ref="W75:W82" si="76">AA75</f>
        <v>0</v>
      </c>
      <c r="X75" s="61">
        <f t="shared" ref="X75:X82" si="77">SUM(Y75:AA75)</f>
        <v>0</v>
      </c>
      <c r="Y75" s="61">
        <v>0</v>
      </c>
      <c r="Z75" s="61">
        <v>0</v>
      </c>
      <c r="AA75" s="61">
        <v>0</v>
      </c>
      <c r="AB75" s="87">
        <f t="shared" ref="AB75:AB80" si="78">X75/L75*100</f>
        <v>0</v>
      </c>
      <c r="AC75" s="88"/>
      <c r="AD75" s="88"/>
      <c r="AE75" s="87">
        <f t="shared" si="72"/>
        <v>0</v>
      </c>
      <c r="AF75" s="88" t="e">
        <f t="shared" si="73"/>
        <v>#DIV/0!</v>
      </c>
      <c r="AG75" s="95"/>
    </row>
    <row r="76" spans="1:33" s="50" customFormat="1" ht="37.5" hidden="1" x14ac:dyDescent="0.3">
      <c r="A76" s="80" t="s">
        <v>114</v>
      </c>
      <c r="B76" s="112" t="s">
        <v>76</v>
      </c>
      <c r="C76" s="60" t="s">
        <v>8</v>
      </c>
      <c r="D76" s="63">
        <v>0</v>
      </c>
      <c r="E76" s="63">
        <v>222520</v>
      </c>
      <c r="F76" s="67">
        <v>327340</v>
      </c>
      <c r="G76" s="63">
        <v>104820</v>
      </c>
      <c r="H76" s="63">
        <v>0</v>
      </c>
      <c r="I76" s="63">
        <v>0</v>
      </c>
      <c r="J76" s="63">
        <v>0</v>
      </c>
      <c r="K76" s="63">
        <v>222520</v>
      </c>
      <c r="L76" s="63">
        <f t="shared" si="75"/>
        <v>452460</v>
      </c>
      <c r="M76" s="63">
        <v>0</v>
      </c>
      <c r="N76" s="63">
        <v>0</v>
      </c>
      <c r="O76" s="63">
        <v>452460</v>
      </c>
      <c r="P76" s="63">
        <f>Q76+R76+S76</f>
        <v>0</v>
      </c>
      <c r="Q76" s="63">
        <v>0</v>
      </c>
      <c r="R76" s="63">
        <v>0</v>
      </c>
      <c r="S76" s="63">
        <v>0</v>
      </c>
      <c r="T76" s="61">
        <f t="shared" si="59"/>
        <v>0</v>
      </c>
      <c r="U76" s="63">
        <v>0</v>
      </c>
      <c r="V76" s="63">
        <v>0</v>
      </c>
      <c r="W76" s="63">
        <f t="shared" si="76"/>
        <v>0</v>
      </c>
      <c r="X76" s="61">
        <f t="shared" si="77"/>
        <v>0</v>
      </c>
      <c r="Y76" s="61">
        <v>0</v>
      </c>
      <c r="Z76" s="61">
        <v>0</v>
      </c>
      <c r="AA76" s="63">
        <v>0</v>
      </c>
      <c r="AB76" s="87">
        <f t="shared" si="78"/>
        <v>0</v>
      </c>
      <c r="AC76" s="88"/>
      <c r="AD76" s="88"/>
      <c r="AE76" s="87">
        <f t="shared" si="72"/>
        <v>0</v>
      </c>
      <c r="AF76" s="88" t="e">
        <f t="shared" si="73"/>
        <v>#DIV/0!</v>
      </c>
      <c r="AG76" s="96"/>
    </row>
    <row r="77" spans="1:33" s="50" customFormat="1" ht="75" hidden="1" x14ac:dyDescent="0.3">
      <c r="A77" s="80" t="s">
        <v>115</v>
      </c>
      <c r="B77" s="112" t="s">
        <v>45</v>
      </c>
      <c r="C77" s="60" t="s">
        <v>8</v>
      </c>
      <c r="D77" s="63">
        <v>0</v>
      </c>
      <c r="E77" s="63">
        <v>0</v>
      </c>
      <c r="F77" s="67">
        <v>1267642</v>
      </c>
      <c r="G77" s="63">
        <v>887349</v>
      </c>
      <c r="H77" s="63">
        <v>328648</v>
      </c>
      <c r="I77" s="63">
        <v>0</v>
      </c>
      <c r="J77" s="63">
        <v>0</v>
      </c>
      <c r="K77" s="63">
        <v>0</v>
      </c>
      <c r="L77" s="63">
        <f t="shared" si="75"/>
        <v>2018837</v>
      </c>
      <c r="M77" s="63">
        <v>1413186</v>
      </c>
      <c r="N77" s="63">
        <v>0</v>
      </c>
      <c r="O77" s="63">
        <v>605651</v>
      </c>
      <c r="P77" s="63">
        <f>Q77+R77+S77</f>
        <v>0</v>
      </c>
      <c r="Q77" s="63">
        <v>0</v>
      </c>
      <c r="R77" s="63">
        <v>0</v>
      </c>
      <c r="S77" s="63">
        <v>0</v>
      </c>
      <c r="T77" s="61">
        <f t="shared" si="59"/>
        <v>0</v>
      </c>
      <c r="U77" s="63">
        <v>0</v>
      </c>
      <c r="V77" s="63">
        <v>0</v>
      </c>
      <c r="W77" s="63">
        <f t="shared" si="76"/>
        <v>0</v>
      </c>
      <c r="X77" s="61">
        <f>SUM(Y77:AA77)</f>
        <v>0</v>
      </c>
      <c r="Y77" s="61">
        <v>0</v>
      </c>
      <c r="Z77" s="61">
        <v>0</v>
      </c>
      <c r="AA77" s="63">
        <v>0</v>
      </c>
      <c r="AB77" s="87">
        <f t="shared" si="78"/>
        <v>0</v>
      </c>
      <c r="AC77" s="87">
        <f>Y77/M77*100</f>
        <v>0</v>
      </c>
      <c r="AD77" s="88"/>
      <c r="AE77" s="87">
        <f t="shared" si="72"/>
        <v>0</v>
      </c>
      <c r="AF77" s="88"/>
      <c r="AG77" s="96" t="s">
        <v>403</v>
      </c>
    </row>
    <row r="78" spans="1:33" s="50" customFormat="1" ht="56.25" hidden="1" x14ac:dyDescent="0.3">
      <c r="A78" s="80" t="s">
        <v>116</v>
      </c>
      <c r="B78" s="112" t="s">
        <v>65</v>
      </c>
      <c r="C78" s="60" t="s">
        <v>8</v>
      </c>
      <c r="D78" s="63">
        <v>93503854</v>
      </c>
      <c r="E78" s="63">
        <v>140888016</v>
      </c>
      <c r="F78" s="67">
        <v>339717006</v>
      </c>
      <c r="G78" s="63">
        <v>105090384</v>
      </c>
      <c r="H78" s="63">
        <v>117582402</v>
      </c>
      <c r="I78" s="63">
        <v>0</v>
      </c>
      <c r="J78" s="63">
        <v>0</v>
      </c>
      <c r="K78" s="63">
        <v>231805644</v>
      </c>
      <c r="L78" s="63">
        <f t="shared" si="75"/>
        <v>440240294</v>
      </c>
      <c r="M78" s="63">
        <v>0</v>
      </c>
      <c r="N78" s="63">
        <v>0</v>
      </c>
      <c r="O78" s="63">
        <v>440240294</v>
      </c>
      <c r="P78" s="63">
        <f>Q78+R78+S78</f>
        <v>113260348</v>
      </c>
      <c r="Q78" s="63">
        <v>0</v>
      </c>
      <c r="R78" s="63">
        <v>0</v>
      </c>
      <c r="S78" s="63">
        <v>113260348</v>
      </c>
      <c r="T78" s="61">
        <f t="shared" si="59"/>
        <v>92032508.340000004</v>
      </c>
      <c r="U78" s="63">
        <v>0</v>
      </c>
      <c r="V78" s="63">
        <v>0</v>
      </c>
      <c r="W78" s="63">
        <f t="shared" si="76"/>
        <v>92032508.340000004</v>
      </c>
      <c r="X78" s="61">
        <f t="shared" si="77"/>
        <v>92032508.340000004</v>
      </c>
      <c r="Y78" s="61">
        <v>0</v>
      </c>
      <c r="Z78" s="61">
        <v>0</v>
      </c>
      <c r="AA78" s="61">
        <v>92032508.340000004</v>
      </c>
      <c r="AB78" s="87">
        <f t="shared" si="78"/>
        <v>20.905062438469116</v>
      </c>
      <c r="AC78" s="87"/>
      <c r="AD78" s="88"/>
      <c r="AE78" s="87">
        <f t="shared" si="72"/>
        <v>20.905062438469116</v>
      </c>
      <c r="AF78" s="88" t="e">
        <f t="shared" si="73"/>
        <v>#DIV/0!</v>
      </c>
      <c r="AG78" s="95"/>
    </row>
    <row r="79" spans="1:33" s="50" customFormat="1" ht="187.5" hidden="1" x14ac:dyDescent="0.3">
      <c r="A79" s="80" t="s">
        <v>117</v>
      </c>
      <c r="B79" s="112" t="s">
        <v>196</v>
      </c>
      <c r="C79" s="60" t="s">
        <v>8</v>
      </c>
      <c r="D79" s="63">
        <v>1588246</v>
      </c>
      <c r="E79" s="63">
        <v>3594872</v>
      </c>
      <c r="F79" s="67">
        <v>7708033</v>
      </c>
      <c r="G79" s="63">
        <v>919711</v>
      </c>
      <c r="H79" s="63">
        <v>2146271</v>
      </c>
      <c r="I79" s="63">
        <v>5183118</v>
      </c>
      <c r="J79" s="63">
        <v>0</v>
      </c>
      <c r="K79" s="63">
        <v>0</v>
      </c>
      <c r="L79" s="63">
        <f>M79+O79</f>
        <v>16397700</v>
      </c>
      <c r="M79" s="63">
        <v>15577800</v>
      </c>
      <c r="N79" s="63">
        <v>0</v>
      </c>
      <c r="O79" s="63">
        <v>819900</v>
      </c>
      <c r="P79" s="63">
        <f>Q79+R79+S79</f>
        <v>1026094</v>
      </c>
      <c r="Q79" s="63">
        <v>927741</v>
      </c>
      <c r="R79" s="63">
        <v>0</v>
      </c>
      <c r="S79" s="63">
        <v>98353</v>
      </c>
      <c r="T79" s="61">
        <f t="shared" si="59"/>
        <v>1026094</v>
      </c>
      <c r="U79" s="63">
        <v>927741</v>
      </c>
      <c r="V79" s="63">
        <v>0</v>
      </c>
      <c r="W79" s="63">
        <f t="shared" si="76"/>
        <v>98353</v>
      </c>
      <c r="X79" s="61">
        <f>SUM(Y79:AA79)</f>
        <v>628153</v>
      </c>
      <c r="Y79" s="61">
        <v>529800</v>
      </c>
      <c r="Z79" s="61">
        <v>0</v>
      </c>
      <c r="AA79" s="61">
        <v>98353</v>
      </c>
      <c r="AB79" s="87">
        <f t="shared" si="78"/>
        <v>3.830738457222659</v>
      </c>
      <c r="AC79" s="87">
        <f>Y79/M79*100</f>
        <v>3.4009937218349191</v>
      </c>
      <c r="AD79" s="87"/>
      <c r="AE79" s="87">
        <f t="shared" si="72"/>
        <v>11.99573118673009</v>
      </c>
      <c r="AF79" s="87">
        <f t="shared" si="73"/>
        <v>57.106455357691424</v>
      </c>
      <c r="AG79" s="96"/>
    </row>
    <row r="80" spans="1:33" s="50" customFormat="1" ht="75" hidden="1" x14ac:dyDescent="0.3">
      <c r="A80" s="80" t="s">
        <v>168</v>
      </c>
      <c r="B80" s="112" t="s">
        <v>394</v>
      </c>
      <c r="C80" s="60" t="s">
        <v>8</v>
      </c>
      <c r="D80" s="63"/>
      <c r="E80" s="63"/>
      <c r="F80" s="67"/>
      <c r="G80" s="63"/>
      <c r="H80" s="63"/>
      <c r="I80" s="63"/>
      <c r="J80" s="63"/>
      <c r="K80" s="63"/>
      <c r="L80" s="63">
        <f>M80+O80</f>
        <v>2210737</v>
      </c>
      <c r="M80" s="63">
        <v>2098000</v>
      </c>
      <c r="N80" s="63">
        <v>0</v>
      </c>
      <c r="O80" s="63">
        <v>112737</v>
      </c>
      <c r="P80" s="63">
        <f t="shared" ref="P80:P84" si="79">Q80+R80+S80</f>
        <v>348000</v>
      </c>
      <c r="Q80" s="63">
        <v>283000</v>
      </c>
      <c r="R80" s="63">
        <v>0</v>
      </c>
      <c r="S80" s="63">
        <v>65000</v>
      </c>
      <c r="T80" s="61">
        <f t="shared" si="59"/>
        <v>63948</v>
      </c>
      <c r="U80" s="63">
        <v>0</v>
      </c>
      <c r="V80" s="63">
        <v>0</v>
      </c>
      <c r="W80" s="63">
        <f t="shared" si="76"/>
        <v>63948</v>
      </c>
      <c r="X80" s="61">
        <f>SUM(Y80:AA80)</f>
        <v>63948</v>
      </c>
      <c r="Y80" s="61">
        <v>0</v>
      </c>
      <c r="Z80" s="61">
        <v>0</v>
      </c>
      <c r="AA80" s="61">
        <v>63948</v>
      </c>
      <c r="AB80" s="87">
        <f t="shared" si="78"/>
        <v>2.8926100210020458</v>
      </c>
      <c r="AC80" s="87">
        <f>Y80/M80*100</f>
        <v>0</v>
      </c>
      <c r="AD80" s="87"/>
      <c r="AE80" s="87">
        <f t="shared" si="72"/>
        <v>56.723169855504409</v>
      </c>
      <c r="AF80" s="88"/>
      <c r="AG80" s="96" t="s">
        <v>403</v>
      </c>
    </row>
    <row r="81" spans="1:33" s="50" customFormat="1" ht="56.25" hidden="1" x14ac:dyDescent="0.3">
      <c r="A81" s="80" t="s">
        <v>276</v>
      </c>
      <c r="B81" s="112" t="s">
        <v>275</v>
      </c>
      <c r="C81" s="60" t="s">
        <v>8</v>
      </c>
      <c r="D81" s="63">
        <v>400000</v>
      </c>
      <c r="E81" s="63">
        <v>498000</v>
      </c>
      <c r="F81" s="67">
        <v>1898000</v>
      </c>
      <c r="G81" s="63">
        <v>0</v>
      </c>
      <c r="H81" s="63">
        <v>0</v>
      </c>
      <c r="I81" s="63">
        <v>898000</v>
      </c>
      <c r="J81" s="63">
        <v>0</v>
      </c>
      <c r="K81" s="63">
        <v>0</v>
      </c>
      <c r="L81" s="63">
        <f t="shared" si="75"/>
        <v>0</v>
      </c>
      <c r="M81" s="63">
        <v>0</v>
      </c>
      <c r="N81" s="63">
        <v>0</v>
      </c>
      <c r="O81" s="63">
        <v>0</v>
      </c>
      <c r="P81" s="63">
        <f t="shared" si="79"/>
        <v>0</v>
      </c>
      <c r="Q81" s="63">
        <v>0</v>
      </c>
      <c r="R81" s="63">
        <v>0</v>
      </c>
      <c r="S81" s="63">
        <v>0</v>
      </c>
      <c r="T81" s="61">
        <f t="shared" si="59"/>
        <v>0</v>
      </c>
      <c r="U81" s="63"/>
      <c r="V81" s="63">
        <v>0</v>
      </c>
      <c r="W81" s="63">
        <f t="shared" si="76"/>
        <v>0</v>
      </c>
      <c r="X81" s="61">
        <f t="shared" si="77"/>
        <v>0</v>
      </c>
      <c r="Y81" s="61">
        <v>0</v>
      </c>
      <c r="Z81" s="61">
        <v>0</v>
      </c>
      <c r="AA81" s="61">
        <v>0</v>
      </c>
      <c r="AB81" s="87"/>
      <c r="AC81" s="87"/>
      <c r="AD81" s="87"/>
      <c r="AE81" s="87"/>
      <c r="AF81" s="88"/>
      <c r="AG81" s="95"/>
    </row>
    <row r="82" spans="1:33" s="50" customFormat="1" ht="93.75" hidden="1" x14ac:dyDescent="0.3">
      <c r="A82" s="80" t="s">
        <v>393</v>
      </c>
      <c r="B82" s="112" t="s">
        <v>338</v>
      </c>
      <c r="C82" s="60" t="s">
        <v>8</v>
      </c>
      <c r="D82" s="63"/>
      <c r="E82" s="63"/>
      <c r="F82" s="67">
        <v>70000</v>
      </c>
      <c r="G82" s="63"/>
      <c r="H82" s="63"/>
      <c r="I82" s="63">
        <v>0</v>
      </c>
      <c r="J82" s="63">
        <v>0</v>
      </c>
      <c r="K82" s="63">
        <v>0</v>
      </c>
      <c r="L82" s="63">
        <f t="shared" si="75"/>
        <v>0</v>
      </c>
      <c r="M82" s="63">
        <v>0</v>
      </c>
      <c r="N82" s="63">
        <v>0</v>
      </c>
      <c r="O82" s="63">
        <v>0</v>
      </c>
      <c r="P82" s="63">
        <f t="shared" si="79"/>
        <v>0</v>
      </c>
      <c r="Q82" s="63">
        <v>0</v>
      </c>
      <c r="R82" s="63">
        <v>0</v>
      </c>
      <c r="S82" s="63">
        <v>0</v>
      </c>
      <c r="T82" s="61">
        <f t="shared" si="59"/>
        <v>0</v>
      </c>
      <c r="U82" s="63"/>
      <c r="V82" s="63">
        <v>0</v>
      </c>
      <c r="W82" s="63">
        <f t="shared" si="76"/>
        <v>0</v>
      </c>
      <c r="X82" s="61">
        <f t="shared" si="77"/>
        <v>0</v>
      </c>
      <c r="Y82" s="61">
        <v>0</v>
      </c>
      <c r="Z82" s="61">
        <v>0</v>
      </c>
      <c r="AA82" s="61">
        <v>0</v>
      </c>
      <c r="AB82" s="87"/>
      <c r="AC82" s="87"/>
      <c r="AD82" s="87"/>
      <c r="AE82" s="87"/>
      <c r="AF82" s="88"/>
      <c r="AG82" s="95"/>
    </row>
    <row r="83" spans="1:33" s="52" customFormat="1" ht="75" hidden="1" x14ac:dyDescent="0.3">
      <c r="A83" s="47" t="s">
        <v>24</v>
      </c>
      <c r="B83" s="111" t="s">
        <v>77</v>
      </c>
      <c r="C83" s="59"/>
      <c r="D83" s="48">
        <f t="shared" ref="D83:E83" si="80">SUM(D84:D87)</f>
        <v>5866990</v>
      </c>
      <c r="E83" s="48">
        <f t="shared" si="80"/>
        <v>3966200</v>
      </c>
      <c r="F83" s="48">
        <f>SUM(F84:F88)</f>
        <v>30159010</v>
      </c>
      <c r="G83" s="48">
        <f t="shared" ref="G83:AA83" si="81">SUM(G84:G88)</f>
        <v>4793480</v>
      </c>
      <c r="H83" s="48">
        <f t="shared" si="81"/>
        <v>42512520</v>
      </c>
      <c r="I83" s="48">
        <f t="shared" si="81"/>
        <v>0</v>
      </c>
      <c r="J83" s="48">
        <f t="shared" si="81"/>
        <v>0</v>
      </c>
      <c r="K83" s="48">
        <f t="shared" si="81"/>
        <v>9878445</v>
      </c>
      <c r="L83" s="48">
        <f>L84</f>
        <v>18319200</v>
      </c>
      <c r="M83" s="48">
        <f t="shared" ref="M83:Z83" si="82">M84</f>
        <v>0</v>
      </c>
      <c r="N83" s="48">
        <f t="shared" si="82"/>
        <v>0</v>
      </c>
      <c r="O83" s="48">
        <f t="shared" si="82"/>
        <v>18319200</v>
      </c>
      <c r="P83" s="48">
        <f t="shared" si="82"/>
        <v>5506000</v>
      </c>
      <c r="Q83" s="48">
        <f t="shared" si="82"/>
        <v>0</v>
      </c>
      <c r="R83" s="48">
        <f t="shared" si="82"/>
        <v>0</v>
      </c>
      <c r="S83" s="48">
        <f t="shared" si="82"/>
        <v>5506000</v>
      </c>
      <c r="T83" s="48">
        <f t="shared" si="82"/>
        <v>3053210.66</v>
      </c>
      <c r="U83" s="48">
        <f t="shared" si="82"/>
        <v>0</v>
      </c>
      <c r="V83" s="48">
        <f t="shared" si="82"/>
        <v>0</v>
      </c>
      <c r="W83" s="48">
        <f t="shared" si="82"/>
        <v>3053210.66</v>
      </c>
      <c r="X83" s="48">
        <f t="shared" si="82"/>
        <v>3053210.66</v>
      </c>
      <c r="Y83" s="48">
        <f t="shared" si="82"/>
        <v>0</v>
      </c>
      <c r="Z83" s="48">
        <f t="shared" si="82"/>
        <v>0</v>
      </c>
      <c r="AA83" s="48">
        <f t="shared" si="81"/>
        <v>3053210.66</v>
      </c>
      <c r="AB83" s="88">
        <f t="shared" ref="AB83:AB84" si="83">X83/L83*100</f>
        <v>16.666724856980654</v>
      </c>
      <c r="AC83" s="88"/>
      <c r="AD83" s="88"/>
      <c r="AE83" s="88">
        <f t="shared" ref="AE83:AE84" si="84">AA83/O83*100</f>
        <v>16.666724856980654</v>
      </c>
      <c r="AF83" s="88"/>
      <c r="AG83" s="94"/>
    </row>
    <row r="84" spans="1:33" s="50" customFormat="1" ht="37.5" hidden="1" x14ac:dyDescent="0.3">
      <c r="A84" s="80" t="s">
        <v>118</v>
      </c>
      <c r="B84" s="112" t="s">
        <v>78</v>
      </c>
      <c r="C84" s="60" t="s">
        <v>8</v>
      </c>
      <c r="D84" s="63">
        <v>5766990</v>
      </c>
      <c r="E84" s="63">
        <v>3966200</v>
      </c>
      <c r="F84" s="67">
        <v>14554145</v>
      </c>
      <c r="G84" s="63">
        <v>4793480</v>
      </c>
      <c r="H84" s="63">
        <v>4528320</v>
      </c>
      <c r="I84" s="63">
        <v>0</v>
      </c>
      <c r="J84" s="63">
        <v>0</v>
      </c>
      <c r="K84" s="63">
        <v>9778445</v>
      </c>
      <c r="L84" s="63">
        <f t="shared" ref="L84:L88" si="85">M84+O84</f>
        <v>18319200</v>
      </c>
      <c r="M84" s="63">
        <v>0</v>
      </c>
      <c r="N84" s="63">
        <v>0</v>
      </c>
      <c r="O84" s="63">
        <v>18319200</v>
      </c>
      <c r="P84" s="63">
        <f t="shared" si="79"/>
        <v>5506000</v>
      </c>
      <c r="Q84" s="63">
        <v>0</v>
      </c>
      <c r="R84" s="63">
        <v>0</v>
      </c>
      <c r="S84" s="63">
        <v>5506000</v>
      </c>
      <c r="T84" s="61">
        <f t="shared" si="59"/>
        <v>3053210.66</v>
      </c>
      <c r="U84" s="63">
        <v>0</v>
      </c>
      <c r="V84" s="63">
        <v>0</v>
      </c>
      <c r="W84" s="63">
        <f>AA84</f>
        <v>3053210.66</v>
      </c>
      <c r="X84" s="61">
        <f>Y84+AA84</f>
        <v>3053210.66</v>
      </c>
      <c r="Y84" s="61">
        <v>0</v>
      </c>
      <c r="Z84" s="61">
        <v>0</v>
      </c>
      <c r="AA84" s="61">
        <f>3153210.66-100000</f>
        <v>3053210.66</v>
      </c>
      <c r="AB84" s="87">
        <f t="shared" si="83"/>
        <v>16.666724856980654</v>
      </c>
      <c r="AC84" s="87"/>
      <c r="AD84" s="87"/>
      <c r="AE84" s="87">
        <f t="shared" si="84"/>
        <v>16.666724856980654</v>
      </c>
      <c r="AF84" s="88"/>
      <c r="AG84" s="95"/>
    </row>
    <row r="85" spans="1:33" s="50" customFormat="1" hidden="1" x14ac:dyDescent="0.3">
      <c r="A85" s="80" t="s">
        <v>308</v>
      </c>
      <c r="B85" s="112" t="s">
        <v>310</v>
      </c>
      <c r="C85" s="60" t="s">
        <v>8</v>
      </c>
      <c r="D85" s="63"/>
      <c r="E85" s="63"/>
      <c r="F85" s="67">
        <v>2973832</v>
      </c>
      <c r="G85" s="63"/>
      <c r="H85" s="63"/>
      <c r="I85" s="63">
        <v>0</v>
      </c>
      <c r="J85" s="63">
        <v>0</v>
      </c>
      <c r="K85" s="63">
        <v>0</v>
      </c>
      <c r="L85" s="63">
        <f t="shared" si="85"/>
        <v>0</v>
      </c>
      <c r="M85" s="63">
        <v>0</v>
      </c>
      <c r="N85" s="63">
        <v>0</v>
      </c>
      <c r="O85" s="63">
        <v>0</v>
      </c>
      <c r="P85" s="63"/>
      <c r="Q85" s="63"/>
      <c r="R85" s="63"/>
      <c r="S85" s="63"/>
      <c r="T85" s="61">
        <f t="shared" si="59"/>
        <v>0</v>
      </c>
      <c r="U85" s="63">
        <v>0</v>
      </c>
      <c r="V85" s="63">
        <v>0</v>
      </c>
      <c r="W85" s="63">
        <f>AA85</f>
        <v>0</v>
      </c>
      <c r="X85" s="61">
        <f>Y85+AA85</f>
        <v>0</v>
      </c>
      <c r="Y85" s="61">
        <v>0</v>
      </c>
      <c r="Z85" s="61">
        <v>0</v>
      </c>
      <c r="AA85" s="61">
        <v>0</v>
      </c>
      <c r="AB85" s="87"/>
      <c r="AC85" s="87"/>
      <c r="AD85" s="87"/>
      <c r="AE85" s="87"/>
      <c r="AF85" s="88"/>
      <c r="AG85" s="95"/>
    </row>
    <row r="86" spans="1:33" s="50" customFormat="1" ht="75" hidden="1" x14ac:dyDescent="0.3">
      <c r="A86" s="80" t="s">
        <v>309</v>
      </c>
      <c r="B86" s="112" t="s">
        <v>361</v>
      </c>
      <c r="C86" s="60" t="s">
        <v>3</v>
      </c>
      <c r="D86" s="63"/>
      <c r="E86" s="63"/>
      <c r="F86" s="67">
        <v>0</v>
      </c>
      <c r="G86" s="63"/>
      <c r="H86" s="63"/>
      <c r="I86" s="63"/>
      <c r="J86" s="63"/>
      <c r="K86" s="63"/>
      <c r="L86" s="63">
        <f t="shared" si="85"/>
        <v>0</v>
      </c>
      <c r="M86" s="63">
        <v>0</v>
      </c>
      <c r="N86" s="63">
        <v>0</v>
      </c>
      <c r="O86" s="63">
        <v>0</v>
      </c>
      <c r="P86" s="63"/>
      <c r="Q86" s="63"/>
      <c r="R86" s="63"/>
      <c r="S86" s="63"/>
      <c r="T86" s="61">
        <f t="shared" si="59"/>
        <v>0</v>
      </c>
      <c r="U86" s="63">
        <v>0</v>
      </c>
      <c r="V86" s="63">
        <v>0</v>
      </c>
      <c r="W86" s="63">
        <f>AA86</f>
        <v>0</v>
      </c>
      <c r="X86" s="61">
        <f>Y86+AA86</f>
        <v>0</v>
      </c>
      <c r="Y86" s="61">
        <v>0</v>
      </c>
      <c r="Z86" s="61">
        <v>0</v>
      </c>
      <c r="AA86" s="61">
        <v>0</v>
      </c>
      <c r="AB86" s="87"/>
      <c r="AC86" s="87"/>
      <c r="AD86" s="87"/>
      <c r="AE86" s="87"/>
      <c r="AF86" s="88"/>
      <c r="AG86" s="95"/>
    </row>
    <row r="87" spans="1:33" s="50" customFormat="1" ht="37.5" hidden="1" x14ac:dyDescent="0.3">
      <c r="A87" s="80" t="s">
        <v>362</v>
      </c>
      <c r="B87" s="107" t="s">
        <v>46</v>
      </c>
      <c r="C87" s="60" t="s">
        <v>3</v>
      </c>
      <c r="D87" s="63">
        <v>100000</v>
      </c>
      <c r="E87" s="63">
        <v>0</v>
      </c>
      <c r="F87" s="67">
        <v>12631033</v>
      </c>
      <c r="G87" s="63">
        <v>0</v>
      </c>
      <c r="H87" s="63">
        <v>37984200</v>
      </c>
      <c r="I87" s="63">
        <v>0</v>
      </c>
      <c r="J87" s="63">
        <v>0</v>
      </c>
      <c r="K87" s="63">
        <v>100000</v>
      </c>
      <c r="L87" s="63">
        <f t="shared" si="85"/>
        <v>0</v>
      </c>
      <c r="M87" s="63">
        <v>0</v>
      </c>
      <c r="N87" s="63">
        <v>0</v>
      </c>
      <c r="O87" s="63">
        <v>0</v>
      </c>
      <c r="P87" s="63"/>
      <c r="Q87" s="63"/>
      <c r="R87" s="63"/>
      <c r="S87" s="63"/>
      <c r="T87" s="61">
        <f t="shared" si="59"/>
        <v>0</v>
      </c>
      <c r="U87" s="63"/>
      <c r="V87" s="63">
        <v>0</v>
      </c>
      <c r="W87" s="63">
        <f>AA87</f>
        <v>0</v>
      </c>
      <c r="X87" s="61">
        <f t="shared" ref="X87:X88" si="86">Y87+AA87</f>
        <v>0</v>
      </c>
      <c r="Y87" s="61">
        <v>0</v>
      </c>
      <c r="Z87" s="61">
        <v>0</v>
      </c>
      <c r="AA87" s="61">
        <v>0</v>
      </c>
      <c r="AB87" s="87" t="e">
        <f t="shared" ref="AB87" si="87">X87/L87*100</f>
        <v>#DIV/0!</v>
      </c>
      <c r="AC87" s="87" t="e">
        <f t="shared" ref="AC87" si="88">Y87/M87*100</f>
        <v>#DIV/0!</v>
      </c>
      <c r="AD87" s="87"/>
      <c r="AE87" s="87"/>
      <c r="AF87" s="88"/>
      <c r="AG87" s="96"/>
    </row>
    <row r="88" spans="1:33" s="50" customFormat="1" ht="22.5" hidden="1" customHeight="1" x14ac:dyDescent="0.3">
      <c r="A88" s="80" t="s">
        <v>364</v>
      </c>
      <c r="B88" s="107" t="s">
        <v>365</v>
      </c>
      <c r="C88" s="60" t="s">
        <v>8</v>
      </c>
      <c r="D88" s="63"/>
      <c r="E88" s="63"/>
      <c r="F88" s="67">
        <v>0</v>
      </c>
      <c r="G88" s="63"/>
      <c r="H88" s="63"/>
      <c r="I88" s="63"/>
      <c r="J88" s="63"/>
      <c r="K88" s="63"/>
      <c r="L88" s="63">
        <f t="shared" si="85"/>
        <v>0</v>
      </c>
      <c r="M88" s="63">
        <v>0</v>
      </c>
      <c r="N88" s="63">
        <v>0</v>
      </c>
      <c r="O88" s="63">
        <v>0</v>
      </c>
      <c r="P88" s="63"/>
      <c r="Q88" s="63"/>
      <c r="R88" s="63"/>
      <c r="S88" s="63"/>
      <c r="T88" s="61">
        <f t="shared" si="59"/>
        <v>0</v>
      </c>
      <c r="U88" s="63">
        <v>0</v>
      </c>
      <c r="V88" s="63">
        <v>0</v>
      </c>
      <c r="W88" s="63">
        <f>AA88</f>
        <v>0</v>
      </c>
      <c r="X88" s="61">
        <f t="shared" si="86"/>
        <v>0</v>
      </c>
      <c r="Y88" s="61">
        <v>0</v>
      </c>
      <c r="Z88" s="61">
        <v>0</v>
      </c>
      <c r="AA88" s="61">
        <v>0</v>
      </c>
      <c r="AB88" s="87"/>
      <c r="AC88" s="87"/>
      <c r="AD88" s="87"/>
      <c r="AE88" s="87"/>
      <c r="AF88" s="88"/>
      <c r="AG88" s="95"/>
    </row>
    <row r="89" spans="1:33" s="52" customFormat="1" ht="33.75" customHeight="1" x14ac:dyDescent="0.3">
      <c r="A89" s="136" t="s">
        <v>11</v>
      </c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70"/>
    </row>
    <row r="90" spans="1:33" s="50" customFormat="1" ht="44.25" customHeight="1" x14ac:dyDescent="0.3">
      <c r="A90" s="47" t="s">
        <v>119</v>
      </c>
      <c r="B90" s="134" t="s">
        <v>32</v>
      </c>
      <c r="C90" s="134"/>
      <c r="D90" s="46">
        <f t="shared" ref="D90:W90" si="89">D91+D131</f>
        <v>95013924</v>
      </c>
      <c r="E90" s="46">
        <f t="shared" si="89"/>
        <v>146843425</v>
      </c>
      <c r="F90" s="46">
        <f t="shared" si="89"/>
        <v>348512346</v>
      </c>
      <c r="G90" s="46">
        <f t="shared" si="89"/>
        <v>104698508</v>
      </c>
      <c r="H90" s="46">
        <f t="shared" si="89"/>
        <v>114558989</v>
      </c>
      <c r="I90" s="46">
        <f t="shared" si="89"/>
        <v>18005718</v>
      </c>
      <c r="J90" s="46">
        <f t="shared" si="89"/>
        <v>37300</v>
      </c>
      <c r="K90" s="46">
        <f t="shared" si="89"/>
        <v>222190392</v>
      </c>
      <c r="L90" s="46">
        <f>L91+L131</f>
        <v>447519616</v>
      </c>
      <c r="M90" s="46">
        <f t="shared" si="89"/>
        <v>40403299</v>
      </c>
      <c r="N90" s="46">
        <f t="shared" si="89"/>
        <v>0</v>
      </c>
      <c r="O90" s="46">
        <f t="shared" si="89"/>
        <v>401055617</v>
      </c>
      <c r="P90" s="46">
        <f t="shared" si="89"/>
        <v>97516613</v>
      </c>
      <c r="Q90" s="46">
        <f t="shared" si="89"/>
        <v>8539281</v>
      </c>
      <c r="R90" s="46">
        <f t="shared" si="89"/>
        <v>0</v>
      </c>
      <c r="S90" s="46">
        <f t="shared" si="89"/>
        <v>88977332</v>
      </c>
      <c r="T90" s="46">
        <f t="shared" si="89"/>
        <v>66195880.020000003</v>
      </c>
      <c r="U90" s="46">
        <f t="shared" si="89"/>
        <v>3053459</v>
      </c>
      <c r="V90" s="46">
        <f t="shared" si="89"/>
        <v>0</v>
      </c>
      <c r="W90" s="46">
        <f t="shared" si="89"/>
        <v>63142421.020000003</v>
      </c>
      <c r="X90" s="46">
        <f>X92+X100+X106+X110+X115+X119+X131</f>
        <v>64072421.020000003</v>
      </c>
      <c r="Y90" s="46">
        <f t="shared" ref="Y90:AA90" si="90">Y92+Y100+Y106+Y110+Y115+Y119+Y131</f>
        <v>930000</v>
      </c>
      <c r="Z90" s="46">
        <f t="shared" si="90"/>
        <v>0</v>
      </c>
      <c r="AA90" s="46">
        <f t="shared" si="90"/>
        <v>63142421.020000003</v>
      </c>
      <c r="AB90" s="88">
        <f t="shared" ref="AB90:AE92" si="91">X90/L90*100</f>
        <v>14.317231855150681</v>
      </c>
      <c r="AC90" s="88">
        <f t="shared" si="91"/>
        <v>2.3017922373121067</v>
      </c>
      <c r="AD90" s="88"/>
      <c r="AE90" s="88">
        <f t="shared" si="91"/>
        <v>15.744056022035469</v>
      </c>
      <c r="AF90" s="88">
        <f>Y90/U90*100</f>
        <v>30.457261748069975</v>
      </c>
      <c r="AG90" s="95"/>
    </row>
    <row r="91" spans="1:33" s="50" customFormat="1" ht="66" customHeight="1" x14ac:dyDescent="0.3">
      <c r="A91" s="47" t="s">
        <v>120</v>
      </c>
      <c r="B91" s="111" t="s">
        <v>79</v>
      </c>
      <c r="C91" s="79"/>
      <c r="D91" s="46">
        <f>D92+D100+D106+D110+D115+D119+D125+D127</f>
        <v>86669924</v>
      </c>
      <c r="E91" s="46">
        <f>E92+E100+E106+E110+E115+E119+E125+E127</f>
        <v>141133325</v>
      </c>
      <c r="F91" s="46">
        <f t="shared" ref="F91:AA91" si="92">F92+F100+F106+F110+F115+F119+F125+F127+F129</f>
        <v>329882426</v>
      </c>
      <c r="G91" s="46">
        <f t="shared" si="92"/>
        <v>100112308</v>
      </c>
      <c r="H91" s="46">
        <f t="shared" si="92"/>
        <v>110353689</v>
      </c>
      <c r="I91" s="46">
        <f t="shared" si="92"/>
        <v>18005718</v>
      </c>
      <c r="J91" s="46">
        <f t="shared" si="92"/>
        <v>37300</v>
      </c>
      <c r="K91" s="46">
        <f t="shared" si="92"/>
        <v>208164292</v>
      </c>
      <c r="L91" s="46">
        <f>L92+L100+L106+L110+L115+L119+L125+L127+L129+L123</f>
        <v>424267916</v>
      </c>
      <c r="M91" s="46">
        <f t="shared" si="92"/>
        <v>40403299</v>
      </c>
      <c r="N91" s="46">
        <f t="shared" si="92"/>
        <v>0</v>
      </c>
      <c r="O91" s="46">
        <f t="shared" si="92"/>
        <v>377803917</v>
      </c>
      <c r="P91" s="46">
        <f t="shared" si="92"/>
        <v>89164313</v>
      </c>
      <c r="Q91" s="46">
        <f t="shared" si="92"/>
        <v>8539281</v>
      </c>
      <c r="R91" s="46">
        <f t="shared" si="92"/>
        <v>0</v>
      </c>
      <c r="S91" s="46">
        <f t="shared" si="92"/>
        <v>80625032</v>
      </c>
      <c r="T91" s="46">
        <f t="shared" si="92"/>
        <v>61485531.850000001</v>
      </c>
      <c r="U91" s="46">
        <f t="shared" si="92"/>
        <v>3053459</v>
      </c>
      <c r="V91" s="46">
        <f t="shared" si="92"/>
        <v>0</v>
      </c>
      <c r="W91" s="46">
        <f t="shared" si="92"/>
        <v>58432072.850000001</v>
      </c>
      <c r="X91" s="46">
        <f>X92+X100+X106+X110+X115+X119+X125+X127+X129</f>
        <v>59362072.850000001</v>
      </c>
      <c r="Y91" s="46">
        <f t="shared" si="92"/>
        <v>930000</v>
      </c>
      <c r="Z91" s="46">
        <f t="shared" si="92"/>
        <v>0</v>
      </c>
      <c r="AA91" s="46">
        <f t="shared" si="92"/>
        <v>58432072.850000001</v>
      </c>
      <c r="AB91" s="88">
        <f t="shared" si="91"/>
        <v>13.991647874217291</v>
      </c>
      <c r="AC91" s="88">
        <f t="shared" si="91"/>
        <v>2.3017922373121067</v>
      </c>
      <c r="AD91" s="88"/>
      <c r="AE91" s="88">
        <f t="shared" si="91"/>
        <v>15.466243260257146</v>
      </c>
      <c r="AF91" s="88">
        <f t="shared" ref="AF91:AF122" si="93">Y91/U91*100</f>
        <v>30.457261748069975</v>
      </c>
      <c r="AG91" s="95"/>
    </row>
    <row r="92" spans="1:33" s="50" customFormat="1" x14ac:dyDescent="0.3">
      <c r="A92" s="47" t="s">
        <v>121</v>
      </c>
      <c r="B92" s="111" t="s">
        <v>197</v>
      </c>
      <c r="C92" s="70"/>
      <c r="D92" s="49">
        <f>SUM(D93:D97)</f>
        <v>14627564</v>
      </c>
      <c r="E92" s="49">
        <f t="shared" ref="E92" si="94">SUM(E93:E97)</f>
        <v>19153557</v>
      </c>
      <c r="F92" s="49">
        <f>SUM(F93:F99)</f>
        <v>53427706</v>
      </c>
      <c r="G92" s="49">
        <f t="shared" ref="G92:AA92" si="95">SUM(G93:G99)</f>
        <v>19232032</v>
      </c>
      <c r="H92" s="49">
        <f t="shared" si="95"/>
        <v>21591197</v>
      </c>
      <c r="I92" s="49">
        <f t="shared" si="95"/>
        <v>2412080</v>
      </c>
      <c r="J92" s="49">
        <f t="shared" si="95"/>
        <v>37300</v>
      </c>
      <c r="K92" s="49">
        <f t="shared" si="95"/>
        <v>31356741</v>
      </c>
      <c r="L92" s="49">
        <f>SUM(L93:L99)</f>
        <v>66152011</v>
      </c>
      <c r="M92" s="49">
        <f t="shared" si="95"/>
        <v>5947800</v>
      </c>
      <c r="N92" s="49">
        <f t="shared" si="95"/>
        <v>0</v>
      </c>
      <c r="O92" s="49">
        <f t="shared" si="95"/>
        <v>60204211</v>
      </c>
      <c r="P92" s="49">
        <f>SUM(P93:P99)</f>
        <v>14639653</v>
      </c>
      <c r="Q92" s="49">
        <f t="shared" si="95"/>
        <v>987231</v>
      </c>
      <c r="R92" s="49">
        <f t="shared" si="95"/>
        <v>0</v>
      </c>
      <c r="S92" s="49">
        <f t="shared" si="95"/>
        <v>13652422</v>
      </c>
      <c r="T92" s="49">
        <f t="shared" si="95"/>
        <v>15387032</v>
      </c>
      <c r="U92" s="49">
        <f t="shared" si="95"/>
        <v>1853500</v>
      </c>
      <c r="V92" s="49">
        <f t="shared" si="95"/>
        <v>0</v>
      </c>
      <c r="W92" s="49">
        <f t="shared" si="95"/>
        <v>13533532</v>
      </c>
      <c r="X92" s="49">
        <f t="shared" si="95"/>
        <v>14463532</v>
      </c>
      <c r="Y92" s="49">
        <f t="shared" si="95"/>
        <v>930000</v>
      </c>
      <c r="Z92" s="49">
        <f t="shared" si="95"/>
        <v>0</v>
      </c>
      <c r="AA92" s="49">
        <f t="shared" si="95"/>
        <v>13533532</v>
      </c>
      <c r="AB92" s="88">
        <f t="shared" si="91"/>
        <v>21.86408512962667</v>
      </c>
      <c r="AC92" s="88">
        <f t="shared" si="91"/>
        <v>15.636033491374961</v>
      </c>
      <c r="AD92" s="88"/>
      <c r="AE92" s="88">
        <f t="shared" si="91"/>
        <v>22.479377729906634</v>
      </c>
      <c r="AF92" s="88">
        <f t="shared" si="93"/>
        <v>50.175343943889942</v>
      </c>
      <c r="AG92" s="95"/>
    </row>
    <row r="93" spans="1:33" s="50" customFormat="1" ht="56.25" x14ac:dyDescent="0.3">
      <c r="A93" s="80" t="s">
        <v>198</v>
      </c>
      <c r="B93" s="114" t="s">
        <v>65</v>
      </c>
      <c r="C93" s="85" t="s">
        <v>28</v>
      </c>
      <c r="D93" s="61">
        <v>13648631</v>
      </c>
      <c r="E93" s="61">
        <v>17551256</v>
      </c>
      <c r="F93" s="67">
        <v>48491696</v>
      </c>
      <c r="G93" s="61">
        <v>16871956</v>
      </c>
      <c r="H93" s="61">
        <v>19949357</v>
      </c>
      <c r="I93" s="61">
        <v>0</v>
      </c>
      <c r="J93" s="61">
        <v>0</v>
      </c>
      <c r="K93" s="61">
        <v>31199887</v>
      </c>
      <c r="L93" s="67">
        <f>SUM(M93:O93)</f>
        <v>59759816</v>
      </c>
      <c r="M93" s="63">
        <v>0</v>
      </c>
      <c r="N93" s="63">
        <v>0</v>
      </c>
      <c r="O93" s="63">
        <v>59759816</v>
      </c>
      <c r="P93" s="63">
        <f>Q93+R93+S93</f>
        <v>13593389</v>
      </c>
      <c r="Q93" s="63">
        <v>0</v>
      </c>
      <c r="R93" s="63">
        <v>0</v>
      </c>
      <c r="S93" s="63">
        <v>13593389</v>
      </c>
      <c r="T93" s="61">
        <f t="shared" ref="T93:T163" si="96">U93+V93+W93</f>
        <v>13484599</v>
      </c>
      <c r="U93" s="67">
        <v>0</v>
      </c>
      <c r="V93" s="67">
        <v>0</v>
      </c>
      <c r="W93" s="67">
        <f>AA93</f>
        <v>13484599</v>
      </c>
      <c r="X93" s="61">
        <f>SUM(Y93:AA93)</f>
        <v>13484599</v>
      </c>
      <c r="Y93" s="61">
        <v>0</v>
      </c>
      <c r="Z93" s="61">
        <v>0</v>
      </c>
      <c r="AA93" s="61">
        <v>13484599</v>
      </c>
      <c r="AB93" s="87">
        <f t="shared" ref="AB93:AB132" si="97">X93/L93*100</f>
        <v>22.564659502967679</v>
      </c>
      <c r="AC93" s="87"/>
      <c r="AD93" s="87"/>
      <c r="AE93" s="87">
        <f>AA93/O93*100</f>
        <v>22.564659502967679</v>
      </c>
      <c r="AF93" s="87" t="e">
        <f t="shared" si="93"/>
        <v>#DIV/0!</v>
      </c>
      <c r="AG93" s="95"/>
    </row>
    <row r="94" spans="1:33" s="50" customFormat="1" ht="75" x14ac:dyDescent="0.3">
      <c r="A94" s="80" t="s">
        <v>199</v>
      </c>
      <c r="B94" s="114" t="s">
        <v>202</v>
      </c>
      <c r="C94" s="85" t="s">
        <v>28</v>
      </c>
      <c r="D94" s="61">
        <v>0</v>
      </c>
      <c r="E94" s="61">
        <v>37300</v>
      </c>
      <c r="F94" s="67">
        <v>32000</v>
      </c>
      <c r="G94" s="61">
        <v>0</v>
      </c>
      <c r="H94" s="61">
        <v>0</v>
      </c>
      <c r="I94" s="61">
        <v>0</v>
      </c>
      <c r="J94" s="61">
        <v>37300</v>
      </c>
      <c r="K94" s="61">
        <v>0</v>
      </c>
      <c r="L94" s="67">
        <f t="shared" ref="L94:L99" si="98">SUM(M94:O94)</f>
        <v>0</v>
      </c>
      <c r="M94" s="63">
        <v>0</v>
      </c>
      <c r="N94" s="63">
        <v>0</v>
      </c>
      <c r="O94" s="63">
        <v>0</v>
      </c>
      <c r="P94" s="63">
        <f t="shared" ref="P94:P96" si="99">Q94+R94+S94</f>
        <v>0</v>
      </c>
      <c r="Q94" s="63"/>
      <c r="R94" s="63"/>
      <c r="S94" s="63"/>
      <c r="T94" s="61">
        <f t="shared" si="96"/>
        <v>0</v>
      </c>
      <c r="U94" s="67">
        <v>0</v>
      </c>
      <c r="V94" s="67"/>
      <c r="W94" s="67">
        <f t="shared" ref="W94:W99" si="100">AA94</f>
        <v>0</v>
      </c>
      <c r="X94" s="61">
        <f t="shared" ref="X94:X96" si="101">SUM(Y94:AA94)</f>
        <v>0</v>
      </c>
      <c r="Y94" s="61">
        <v>0</v>
      </c>
      <c r="Z94" s="61">
        <v>0</v>
      </c>
      <c r="AA94" s="61">
        <v>0</v>
      </c>
      <c r="AB94" s="87"/>
      <c r="AC94" s="87"/>
      <c r="AD94" s="87"/>
      <c r="AE94" s="87"/>
      <c r="AF94" s="87" t="e">
        <f t="shared" si="93"/>
        <v>#DIV/0!</v>
      </c>
      <c r="AG94" s="96"/>
    </row>
    <row r="95" spans="1:33" s="50" customFormat="1" ht="37.5" x14ac:dyDescent="0.3">
      <c r="A95" s="80" t="s">
        <v>200</v>
      </c>
      <c r="B95" s="114" t="s">
        <v>201</v>
      </c>
      <c r="C95" s="85" t="s">
        <v>28</v>
      </c>
      <c r="D95" s="61">
        <v>0</v>
      </c>
      <c r="E95" s="61">
        <v>258690</v>
      </c>
      <c r="F95" s="67">
        <v>1312455</v>
      </c>
      <c r="G95" s="61">
        <v>1053765</v>
      </c>
      <c r="H95" s="61">
        <v>88495</v>
      </c>
      <c r="I95" s="61">
        <v>241080</v>
      </c>
      <c r="J95" s="61">
        <v>0</v>
      </c>
      <c r="K95" s="61">
        <v>42610</v>
      </c>
      <c r="L95" s="67">
        <f t="shared" si="98"/>
        <v>0</v>
      </c>
      <c r="M95" s="63">
        <v>0</v>
      </c>
      <c r="N95" s="63">
        <v>0</v>
      </c>
      <c r="O95" s="63">
        <v>0</v>
      </c>
      <c r="P95" s="63">
        <f t="shared" si="99"/>
        <v>0</v>
      </c>
      <c r="Q95" s="63"/>
      <c r="R95" s="63"/>
      <c r="S95" s="63"/>
      <c r="T95" s="61">
        <f t="shared" si="96"/>
        <v>0</v>
      </c>
      <c r="U95" s="67"/>
      <c r="V95" s="67">
        <v>0</v>
      </c>
      <c r="W95" s="67">
        <f t="shared" si="100"/>
        <v>0</v>
      </c>
      <c r="X95" s="61">
        <f t="shared" si="101"/>
        <v>0</v>
      </c>
      <c r="Y95" s="61">
        <v>0</v>
      </c>
      <c r="Z95" s="61">
        <v>0</v>
      </c>
      <c r="AA95" s="61">
        <v>0</v>
      </c>
      <c r="AB95" s="87"/>
      <c r="AC95" s="87"/>
      <c r="AD95" s="87"/>
      <c r="AE95" s="87"/>
      <c r="AF95" s="87" t="e">
        <f t="shared" si="93"/>
        <v>#DIV/0!</v>
      </c>
      <c r="AG95" s="96"/>
    </row>
    <row r="96" spans="1:33" s="50" customFormat="1" ht="47.25" customHeight="1" x14ac:dyDescent="0.3">
      <c r="A96" s="80" t="s">
        <v>199</v>
      </c>
      <c r="B96" s="114" t="s">
        <v>398</v>
      </c>
      <c r="C96" s="85" t="s">
        <v>28</v>
      </c>
      <c r="D96" s="61"/>
      <c r="E96" s="61"/>
      <c r="F96" s="67"/>
      <c r="G96" s="61"/>
      <c r="H96" s="61"/>
      <c r="I96" s="61"/>
      <c r="J96" s="61"/>
      <c r="K96" s="61"/>
      <c r="L96" s="67">
        <f>M96+N96+O96</f>
        <v>1247295</v>
      </c>
      <c r="M96" s="63">
        <v>1060200</v>
      </c>
      <c r="N96" s="63">
        <v>0</v>
      </c>
      <c r="O96" s="63">
        <v>187095</v>
      </c>
      <c r="P96" s="63">
        <f t="shared" si="99"/>
        <v>67331</v>
      </c>
      <c r="Q96" s="63">
        <v>57231</v>
      </c>
      <c r="R96" s="63">
        <v>0</v>
      </c>
      <c r="S96" s="63">
        <v>10100</v>
      </c>
      <c r="T96" s="61">
        <f t="shared" si="96"/>
        <v>0</v>
      </c>
      <c r="U96" s="67">
        <v>0</v>
      </c>
      <c r="V96" s="67">
        <v>0</v>
      </c>
      <c r="W96" s="67">
        <v>0</v>
      </c>
      <c r="X96" s="61">
        <f t="shared" si="101"/>
        <v>0</v>
      </c>
      <c r="Y96" s="61">
        <v>0</v>
      </c>
      <c r="Z96" s="61">
        <v>0</v>
      </c>
      <c r="AA96" s="61">
        <v>0</v>
      </c>
      <c r="AB96" s="87"/>
      <c r="AC96" s="87"/>
      <c r="AD96" s="87"/>
      <c r="AE96" s="87"/>
      <c r="AF96" s="87"/>
      <c r="AG96" s="96"/>
    </row>
    <row r="97" spans="1:33" s="50" customFormat="1" ht="206.25" x14ac:dyDescent="0.3">
      <c r="A97" s="80" t="s">
        <v>200</v>
      </c>
      <c r="B97" s="112" t="s">
        <v>196</v>
      </c>
      <c r="C97" s="85" t="s">
        <v>28</v>
      </c>
      <c r="D97" s="61">
        <v>978933</v>
      </c>
      <c r="E97" s="61">
        <v>1306311</v>
      </c>
      <c r="F97" s="67">
        <v>3591555</v>
      </c>
      <c r="G97" s="61">
        <v>1306311</v>
      </c>
      <c r="H97" s="61">
        <v>1553345</v>
      </c>
      <c r="I97" s="61">
        <v>2171000</v>
      </c>
      <c r="J97" s="61">
        <v>0</v>
      </c>
      <c r="K97" s="61">
        <v>114244</v>
      </c>
      <c r="L97" s="67">
        <f>SUM(M97:O97)</f>
        <v>5144900</v>
      </c>
      <c r="M97" s="63">
        <v>4887600</v>
      </c>
      <c r="N97" s="63">
        <v>0</v>
      </c>
      <c r="O97" s="63">
        <v>257300</v>
      </c>
      <c r="P97" s="63">
        <f>Q97+R97+S97</f>
        <v>978933</v>
      </c>
      <c r="Q97" s="63">
        <v>930000</v>
      </c>
      <c r="R97" s="63">
        <v>0</v>
      </c>
      <c r="S97" s="63">
        <v>48933</v>
      </c>
      <c r="T97" s="61">
        <f>U97+V97+W97</f>
        <v>1902433</v>
      </c>
      <c r="U97" s="61">
        <v>1853500</v>
      </c>
      <c r="V97" s="67">
        <v>0</v>
      </c>
      <c r="W97" s="67">
        <f t="shared" si="100"/>
        <v>48933</v>
      </c>
      <c r="X97" s="61">
        <f t="shared" ref="X97:X105" si="102">Y97+AA97</f>
        <v>978933</v>
      </c>
      <c r="Y97" s="61">
        <v>930000</v>
      </c>
      <c r="Z97" s="61">
        <v>0</v>
      </c>
      <c r="AA97" s="61">
        <v>48933</v>
      </c>
      <c r="AB97" s="87">
        <f t="shared" si="97"/>
        <v>19.027250286691675</v>
      </c>
      <c r="AC97" s="87">
        <f t="shared" ref="AC97:AC106" si="103">Y97/M97*100</f>
        <v>19.027743677878714</v>
      </c>
      <c r="AD97" s="87"/>
      <c r="AE97" s="87">
        <f t="shared" ref="AE97:AE132" si="104">AA97/O97*100</f>
        <v>19.01787796346677</v>
      </c>
      <c r="AF97" s="87">
        <f t="shared" si="93"/>
        <v>50.175343943889942</v>
      </c>
      <c r="AG97" s="89" t="s">
        <v>405</v>
      </c>
    </row>
    <row r="98" spans="1:33" s="50" customFormat="1" ht="56.25" x14ac:dyDescent="0.3">
      <c r="A98" s="80" t="s">
        <v>348</v>
      </c>
      <c r="B98" s="112" t="s">
        <v>358</v>
      </c>
      <c r="C98" s="85" t="s">
        <v>28</v>
      </c>
      <c r="D98" s="61"/>
      <c r="E98" s="61"/>
      <c r="F98" s="67">
        <v>0</v>
      </c>
      <c r="G98" s="61"/>
      <c r="H98" s="61"/>
      <c r="I98" s="61"/>
      <c r="J98" s="61"/>
      <c r="K98" s="61"/>
      <c r="L98" s="67">
        <f t="shared" si="98"/>
        <v>0</v>
      </c>
      <c r="M98" s="63">
        <v>0</v>
      </c>
      <c r="N98" s="63">
        <v>0</v>
      </c>
      <c r="O98" s="63">
        <v>0</v>
      </c>
      <c r="P98" s="63"/>
      <c r="Q98" s="63"/>
      <c r="R98" s="63"/>
      <c r="S98" s="63"/>
      <c r="T98" s="61">
        <f t="shared" si="96"/>
        <v>0</v>
      </c>
      <c r="U98" s="63">
        <v>0</v>
      </c>
      <c r="V98" s="67">
        <v>0</v>
      </c>
      <c r="W98" s="67">
        <f t="shared" si="100"/>
        <v>0</v>
      </c>
      <c r="X98" s="61">
        <f t="shared" si="102"/>
        <v>0</v>
      </c>
      <c r="Y98" s="61">
        <v>0</v>
      </c>
      <c r="Z98" s="61">
        <v>0</v>
      </c>
      <c r="AA98" s="61">
        <v>0</v>
      </c>
      <c r="AB98" s="87"/>
      <c r="AC98" s="87"/>
      <c r="AD98" s="87"/>
      <c r="AE98" s="87"/>
      <c r="AF98" s="87" t="e">
        <f t="shared" si="93"/>
        <v>#DIV/0!</v>
      </c>
      <c r="AG98" s="96"/>
    </row>
    <row r="99" spans="1:33" s="50" customFormat="1" ht="75" x14ac:dyDescent="0.3">
      <c r="A99" s="80" t="s">
        <v>359</v>
      </c>
      <c r="B99" s="112" t="s">
        <v>314</v>
      </c>
      <c r="C99" s="85" t="s">
        <v>28</v>
      </c>
      <c r="D99" s="61"/>
      <c r="E99" s="61"/>
      <c r="F99" s="67">
        <v>0</v>
      </c>
      <c r="G99" s="61"/>
      <c r="H99" s="61"/>
      <c r="I99" s="61"/>
      <c r="J99" s="61"/>
      <c r="K99" s="61"/>
      <c r="L99" s="67">
        <f t="shared" si="98"/>
        <v>0</v>
      </c>
      <c r="M99" s="63">
        <v>0</v>
      </c>
      <c r="N99" s="63">
        <v>0</v>
      </c>
      <c r="O99" s="63">
        <v>0</v>
      </c>
      <c r="P99" s="63"/>
      <c r="Q99" s="63"/>
      <c r="R99" s="63"/>
      <c r="S99" s="63"/>
      <c r="T99" s="61">
        <f t="shared" si="96"/>
        <v>0</v>
      </c>
      <c r="U99" s="67">
        <v>0</v>
      </c>
      <c r="V99" s="67">
        <v>0</v>
      </c>
      <c r="W99" s="67">
        <f t="shared" si="100"/>
        <v>0</v>
      </c>
      <c r="X99" s="61">
        <f t="shared" si="102"/>
        <v>0</v>
      </c>
      <c r="Y99" s="61">
        <v>0</v>
      </c>
      <c r="Z99" s="61">
        <v>0</v>
      </c>
      <c r="AA99" s="61">
        <v>0</v>
      </c>
      <c r="AB99" s="87"/>
      <c r="AC99" s="87"/>
      <c r="AD99" s="87"/>
      <c r="AE99" s="87"/>
      <c r="AF99" s="87" t="e">
        <f t="shared" si="93"/>
        <v>#DIV/0!</v>
      </c>
      <c r="AG99" s="96"/>
    </row>
    <row r="100" spans="1:33" s="50" customFormat="1" ht="37.5" x14ac:dyDescent="0.3">
      <c r="A100" s="47" t="s">
        <v>122</v>
      </c>
      <c r="B100" s="115" t="s">
        <v>203</v>
      </c>
      <c r="C100" s="70"/>
      <c r="D100" s="49">
        <f t="shared" ref="D100:K100" si="105">SUM(D101:D104)</f>
        <v>6773930</v>
      </c>
      <c r="E100" s="49">
        <f t="shared" si="105"/>
        <v>7716720</v>
      </c>
      <c r="F100" s="49">
        <f t="shared" si="105"/>
        <v>22437715</v>
      </c>
      <c r="G100" s="49">
        <f t="shared" si="105"/>
        <v>7807958</v>
      </c>
      <c r="H100" s="49">
        <f t="shared" si="105"/>
        <v>6504492</v>
      </c>
      <c r="I100" s="49">
        <f t="shared" si="105"/>
        <v>1478000</v>
      </c>
      <c r="J100" s="49">
        <f t="shared" si="105"/>
        <v>0</v>
      </c>
      <c r="K100" s="49">
        <f t="shared" si="105"/>
        <v>12995057</v>
      </c>
      <c r="L100" s="49">
        <f>SUM(L101:L105)</f>
        <v>30531097</v>
      </c>
      <c r="M100" s="49">
        <f t="shared" ref="M100:AA100" si="106">SUM(M101:M105)</f>
        <v>3002900</v>
      </c>
      <c r="N100" s="49">
        <f t="shared" si="106"/>
        <v>0</v>
      </c>
      <c r="O100" s="49">
        <f t="shared" si="106"/>
        <v>27528197</v>
      </c>
      <c r="P100" s="49">
        <f t="shared" si="106"/>
        <v>6938839</v>
      </c>
      <c r="Q100" s="49">
        <f t="shared" si="106"/>
        <v>551500</v>
      </c>
      <c r="R100" s="49">
        <f t="shared" si="106"/>
        <v>0</v>
      </c>
      <c r="S100" s="49">
        <f t="shared" si="106"/>
        <v>6387339</v>
      </c>
      <c r="T100" s="49">
        <f t="shared" si="106"/>
        <v>4190986</v>
      </c>
      <c r="U100" s="49">
        <f t="shared" si="106"/>
        <v>0</v>
      </c>
      <c r="V100" s="49">
        <f t="shared" si="106"/>
        <v>0</v>
      </c>
      <c r="W100" s="49">
        <f t="shared" si="106"/>
        <v>4190986</v>
      </c>
      <c r="X100" s="49">
        <f t="shared" si="106"/>
        <v>4190986</v>
      </c>
      <c r="Y100" s="49">
        <f t="shared" si="106"/>
        <v>0</v>
      </c>
      <c r="Z100" s="49">
        <f t="shared" si="106"/>
        <v>0</v>
      </c>
      <c r="AA100" s="49">
        <f t="shared" si="106"/>
        <v>4190986</v>
      </c>
      <c r="AB100" s="88">
        <f t="shared" si="97"/>
        <v>13.726942074829477</v>
      </c>
      <c r="AC100" s="88">
        <f t="shared" ref="AC100" si="107">Y100/M100*100</f>
        <v>0</v>
      </c>
      <c r="AD100" s="88"/>
      <c r="AE100" s="88">
        <f t="shared" si="104"/>
        <v>15.22433888423568</v>
      </c>
      <c r="AF100" s="87"/>
      <c r="AG100" s="96" t="s">
        <v>403</v>
      </c>
    </row>
    <row r="101" spans="1:33" s="50" customFormat="1" ht="56.25" x14ac:dyDescent="0.3">
      <c r="A101" s="80" t="s">
        <v>204</v>
      </c>
      <c r="B101" s="114" t="s">
        <v>65</v>
      </c>
      <c r="C101" s="85" t="s">
        <v>28</v>
      </c>
      <c r="D101" s="61">
        <v>6043430</v>
      </c>
      <c r="E101" s="61">
        <v>7136220</v>
      </c>
      <c r="F101" s="67">
        <v>20021215</v>
      </c>
      <c r="G101" s="61">
        <v>7227458</v>
      </c>
      <c r="H101" s="61">
        <v>5924592</v>
      </c>
      <c r="I101" s="61">
        <v>0</v>
      </c>
      <c r="J101" s="61">
        <v>0</v>
      </c>
      <c r="K101" s="61">
        <v>12937057</v>
      </c>
      <c r="L101" s="67">
        <f>M101+N101+O101</f>
        <v>27299697</v>
      </c>
      <c r="M101" s="63">
        <v>0</v>
      </c>
      <c r="N101" s="63">
        <v>0</v>
      </c>
      <c r="O101" s="63">
        <v>27299697</v>
      </c>
      <c r="P101" s="63">
        <f>Q101+R101+S101</f>
        <v>6358339</v>
      </c>
      <c r="Q101" s="63">
        <v>0</v>
      </c>
      <c r="R101" s="63">
        <v>0</v>
      </c>
      <c r="S101" s="63">
        <v>6358339</v>
      </c>
      <c r="T101" s="61">
        <f t="shared" si="96"/>
        <v>4190986</v>
      </c>
      <c r="U101" s="67">
        <v>0</v>
      </c>
      <c r="V101" s="67">
        <v>0</v>
      </c>
      <c r="W101" s="67">
        <f>AA101</f>
        <v>4190986</v>
      </c>
      <c r="X101" s="61">
        <f t="shared" si="102"/>
        <v>4190986</v>
      </c>
      <c r="Y101" s="61">
        <v>0</v>
      </c>
      <c r="Z101" s="61">
        <v>0</v>
      </c>
      <c r="AA101" s="61">
        <v>4190986</v>
      </c>
      <c r="AB101" s="87">
        <f t="shared" si="97"/>
        <v>15.351767457345773</v>
      </c>
      <c r="AC101" s="87"/>
      <c r="AD101" s="87"/>
      <c r="AE101" s="87">
        <f t="shared" si="104"/>
        <v>15.351767457345773</v>
      </c>
      <c r="AF101" s="87" t="e">
        <f t="shared" si="93"/>
        <v>#DIV/0!</v>
      </c>
      <c r="AG101" s="96" t="s">
        <v>403</v>
      </c>
    </row>
    <row r="102" spans="1:33" s="50" customFormat="1" ht="187.5" x14ac:dyDescent="0.3">
      <c r="A102" s="80" t="s">
        <v>205</v>
      </c>
      <c r="B102" s="112" t="s">
        <v>196</v>
      </c>
      <c r="C102" s="85" t="s">
        <v>28</v>
      </c>
      <c r="D102" s="61">
        <v>580500</v>
      </c>
      <c r="E102" s="61">
        <v>580500</v>
      </c>
      <c r="F102" s="67">
        <v>1741500</v>
      </c>
      <c r="G102" s="61">
        <v>580500</v>
      </c>
      <c r="H102" s="61">
        <v>579900</v>
      </c>
      <c r="I102" s="61">
        <v>1103000</v>
      </c>
      <c r="J102" s="61">
        <v>0</v>
      </c>
      <c r="K102" s="61">
        <v>58000</v>
      </c>
      <c r="L102" s="67">
        <f t="shared" ref="L102:L105" si="108">M102+N102+O102</f>
        <v>2321400</v>
      </c>
      <c r="M102" s="63">
        <v>2205400</v>
      </c>
      <c r="N102" s="63">
        <v>0</v>
      </c>
      <c r="O102" s="63">
        <v>116000</v>
      </c>
      <c r="P102" s="63">
        <f t="shared" ref="P102:P104" si="109">Q102+R102+S102</f>
        <v>580500</v>
      </c>
      <c r="Q102" s="63">
        <v>551500</v>
      </c>
      <c r="R102" s="63">
        <v>0</v>
      </c>
      <c r="S102" s="63">
        <v>29000</v>
      </c>
      <c r="T102" s="61">
        <f t="shared" si="96"/>
        <v>0</v>
      </c>
      <c r="U102" s="63">
        <v>0</v>
      </c>
      <c r="V102" s="67">
        <v>0</v>
      </c>
      <c r="W102" s="67">
        <f t="shared" ref="W102:W104" si="110">AA102</f>
        <v>0</v>
      </c>
      <c r="X102" s="61">
        <f t="shared" si="102"/>
        <v>0</v>
      </c>
      <c r="Y102" s="61">
        <v>0</v>
      </c>
      <c r="Z102" s="61">
        <v>0</v>
      </c>
      <c r="AA102" s="61">
        <v>0</v>
      </c>
      <c r="AB102" s="87">
        <f t="shared" si="97"/>
        <v>0</v>
      </c>
      <c r="AC102" s="87">
        <f t="shared" si="103"/>
        <v>0</v>
      </c>
      <c r="AD102" s="87"/>
      <c r="AE102" s="87">
        <f t="shared" si="104"/>
        <v>0</v>
      </c>
      <c r="AF102" s="87"/>
      <c r="AG102" s="96" t="s">
        <v>403</v>
      </c>
    </row>
    <row r="103" spans="1:33" s="50" customFormat="1" ht="37.5" x14ac:dyDescent="0.3">
      <c r="A103" s="80" t="s">
        <v>277</v>
      </c>
      <c r="B103" s="112" t="s">
        <v>398</v>
      </c>
      <c r="C103" s="85" t="s">
        <v>28</v>
      </c>
      <c r="D103" s="61"/>
      <c r="E103" s="61"/>
      <c r="F103" s="67"/>
      <c r="G103" s="61"/>
      <c r="H103" s="61"/>
      <c r="I103" s="61"/>
      <c r="J103" s="61"/>
      <c r="K103" s="61"/>
      <c r="L103" s="67">
        <f t="shared" si="108"/>
        <v>750000</v>
      </c>
      <c r="M103" s="63">
        <v>637500</v>
      </c>
      <c r="N103" s="63">
        <v>0</v>
      </c>
      <c r="O103" s="63">
        <v>112500</v>
      </c>
      <c r="P103" s="63">
        <f t="shared" si="109"/>
        <v>0</v>
      </c>
      <c r="Q103" s="63">
        <v>0</v>
      </c>
      <c r="R103" s="63">
        <v>0</v>
      </c>
      <c r="S103" s="63">
        <v>0</v>
      </c>
      <c r="T103" s="61">
        <f t="shared" si="96"/>
        <v>0</v>
      </c>
      <c r="U103" s="63">
        <v>0</v>
      </c>
      <c r="V103" s="67">
        <v>0</v>
      </c>
      <c r="W103" s="67">
        <v>0</v>
      </c>
      <c r="X103" s="61">
        <f t="shared" si="102"/>
        <v>0</v>
      </c>
      <c r="Y103" s="61">
        <v>0</v>
      </c>
      <c r="Z103" s="61">
        <v>0</v>
      </c>
      <c r="AA103" s="61">
        <v>0</v>
      </c>
      <c r="AB103" s="87">
        <f t="shared" si="97"/>
        <v>0</v>
      </c>
      <c r="AC103" s="87">
        <f t="shared" si="103"/>
        <v>0</v>
      </c>
      <c r="AD103" s="87"/>
      <c r="AE103" s="87">
        <f t="shared" si="104"/>
        <v>0</v>
      </c>
      <c r="AF103" s="87"/>
      <c r="AG103" s="96" t="s">
        <v>403</v>
      </c>
    </row>
    <row r="104" spans="1:33" s="50" customFormat="1" ht="56.25" x14ac:dyDescent="0.3">
      <c r="A104" s="80" t="s">
        <v>371</v>
      </c>
      <c r="B104" s="112" t="s">
        <v>275</v>
      </c>
      <c r="C104" s="85" t="s">
        <v>28</v>
      </c>
      <c r="D104" s="61">
        <v>150000</v>
      </c>
      <c r="E104" s="61"/>
      <c r="F104" s="67">
        <v>675000</v>
      </c>
      <c r="G104" s="61"/>
      <c r="H104" s="61"/>
      <c r="I104" s="61">
        <v>375000</v>
      </c>
      <c r="J104" s="61">
        <v>0</v>
      </c>
      <c r="K104" s="61">
        <v>0</v>
      </c>
      <c r="L104" s="67">
        <f t="shared" si="108"/>
        <v>160000</v>
      </c>
      <c r="M104" s="63">
        <v>160000</v>
      </c>
      <c r="N104" s="63">
        <v>0</v>
      </c>
      <c r="O104" s="63">
        <v>0</v>
      </c>
      <c r="P104" s="63">
        <f t="shared" si="109"/>
        <v>0</v>
      </c>
      <c r="Q104" s="63">
        <v>0</v>
      </c>
      <c r="R104" s="63">
        <v>0</v>
      </c>
      <c r="S104" s="63">
        <v>0</v>
      </c>
      <c r="T104" s="61">
        <f t="shared" si="96"/>
        <v>0</v>
      </c>
      <c r="U104" s="67">
        <v>0</v>
      </c>
      <c r="V104" s="67">
        <v>0</v>
      </c>
      <c r="W104" s="67">
        <f t="shared" si="110"/>
        <v>0</v>
      </c>
      <c r="X104" s="61">
        <f t="shared" si="102"/>
        <v>0</v>
      </c>
      <c r="Y104" s="61">
        <v>0</v>
      </c>
      <c r="Z104" s="61">
        <v>0</v>
      </c>
      <c r="AA104" s="61">
        <v>0</v>
      </c>
      <c r="AB104" s="87">
        <f t="shared" si="97"/>
        <v>0</v>
      </c>
      <c r="AC104" s="87">
        <f t="shared" si="103"/>
        <v>0</v>
      </c>
      <c r="AD104" s="87"/>
      <c r="AE104" s="87"/>
      <c r="AF104" s="87"/>
      <c r="AG104" s="96" t="s">
        <v>403</v>
      </c>
    </row>
    <row r="105" spans="1:33" s="50" customFormat="1" ht="56.25" x14ac:dyDescent="0.3">
      <c r="A105" s="80" t="s">
        <v>371</v>
      </c>
      <c r="B105" s="112" t="s">
        <v>358</v>
      </c>
      <c r="C105" s="85" t="s">
        <v>28</v>
      </c>
      <c r="D105" s="61"/>
      <c r="E105" s="61"/>
      <c r="F105" s="67"/>
      <c r="G105" s="61"/>
      <c r="H105" s="61"/>
      <c r="I105" s="61"/>
      <c r="J105" s="61"/>
      <c r="K105" s="61"/>
      <c r="L105" s="67">
        <f t="shared" si="108"/>
        <v>0</v>
      </c>
      <c r="M105" s="63">
        <v>0</v>
      </c>
      <c r="N105" s="63">
        <v>0</v>
      </c>
      <c r="O105" s="63">
        <v>0</v>
      </c>
      <c r="P105" s="63"/>
      <c r="Q105" s="63"/>
      <c r="R105" s="63"/>
      <c r="S105" s="63"/>
      <c r="T105" s="61">
        <f t="shared" si="96"/>
        <v>0</v>
      </c>
      <c r="U105" s="63"/>
      <c r="V105" s="67">
        <v>0</v>
      </c>
      <c r="W105" s="67">
        <v>0</v>
      </c>
      <c r="X105" s="61">
        <f t="shared" si="102"/>
        <v>0</v>
      </c>
      <c r="Y105" s="61">
        <v>0</v>
      </c>
      <c r="Z105" s="61">
        <v>0</v>
      </c>
      <c r="AA105" s="61">
        <v>0</v>
      </c>
      <c r="AB105" s="87"/>
      <c r="AC105" s="87"/>
      <c r="AD105" s="87"/>
      <c r="AE105" s="87"/>
      <c r="AF105" s="87" t="e">
        <f t="shared" si="93"/>
        <v>#DIV/0!</v>
      </c>
      <c r="AG105" s="96" t="s">
        <v>403</v>
      </c>
    </row>
    <row r="106" spans="1:33" s="50" customFormat="1" ht="21.75" customHeight="1" x14ac:dyDescent="0.3">
      <c r="A106" s="47" t="s">
        <v>123</v>
      </c>
      <c r="B106" s="115" t="s">
        <v>206</v>
      </c>
      <c r="C106" s="70"/>
      <c r="D106" s="49">
        <f>SUM(D107:D109)</f>
        <v>6047500</v>
      </c>
      <c r="E106" s="49">
        <f t="shared" ref="E106:K106" si="111">SUM(E107:E109)</f>
        <v>9700800</v>
      </c>
      <c r="F106" s="49">
        <f t="shared" si="111"/>
        <v>22366411</v>
      </c>
      <c r="G106" s="49">
        <f t="shared" si="111"/>
        <v>7063500</v>
      </c>
      <c r="H106" s="49">
        <f t="shared" si="111"/>
        <v>7739600</v>
      </c>
      <c r="I106" s="49">
        <f t="shared" si="111"/>
        <v>1406900</v>
      </c>
      <c r="J106" s="49">
        <f t="shared" si="111"/>
        <v>0</v>
      </c>
      <c r="K106" s="49">
        <f t="shared" si="111"/>
        <v>13909011</v>
      </c>
      <c r="L106" s="49">
        <f>SUM(L107:L109)</f>
        <v>31058700</v>
      </c>
      <c r="M106" s="49">
        <f>SUM(M107:M109)</f>
        <v>2473600</v>
      </c>
      <c r="N106" s="49">
        <f>SUM(N107:N109)</f>
        <v>0</v>
      </c>
      <c r="O106" s="49">
        <f>SUM(O107:O109)</f>
        <v>28585100</v>
      </c>
      <c r="P106" s="49">
        <f t="shared" ref="P106:S106" si="112">SUM(P107:P109)</f>
        <v>5766200</v>
      </c>
      <c r="Q106" s="49">
        <f t="shared" si="112"/>
        <v>618450</v>
      </c>
      <c r="R106" s="49">
        <f t="shared" si="112"/>
        <v>0</v>
      </c>
      <c r="S106" s="49">
        <f t="shared" si="112"/>
        <v>5147750</v>
      </c>
      <c r="T106" s="49">
        <f t="shared" ref="T106" si="113">SUM(T107:T109)</f>
        <v>3800672</v>
      </c>
      <c r="U106" s="49">
        <f t="shared" ref="U106" si="114">SUM(U107:U109)</f>
        <v>0</v>
      </c>
      <c r="V106" s="49">
        <f t="shared" ref="V106" si="115">SUM(V107:V109)</f>
        <v>0</v>
      </c>
      <c r="W106" s="49">
        <f t="shared" ref="W106" si="116">SUM(W107:W109)</f>
        <v>3800672</v>
      </c>
      <c r="X106" s="49">
        <f t="shared" ref="X106" si="117">SUM(X107:X109)</f>
        <v>3800672</v>
      </c>
      <c r="Y106" s="49">
        <f t="shared" ref="Y106" si="118">SUM(Y107:Y109)</f>
        <v>0</v>
      </c>
      <c r="Z106" s="49">
        <f t="shared" ref="Z106" si="119">SUM(Z107:Z109)</f>
        <v>0</v>
      </c>
      <c r="AA106" s="49">
        <f t="shared" ref="AA106" si="120">SUM(AA107:AA109)</f>
        <v>3800672</v>
      </c>
      <c r="AB106" s="88">
        <f t="shared" si="97"/>
        <v>12.237060791340268</v>
      </c>
      <c r="AC106" s="88">
        <f t="shared" si="103"/>
        <v>0</v>
      </c>
      <c r="AD106" s="88">
        <v>0</v>
      </c>
      <c r="AE106" s="88">
        <f t="shared" si="104"/>
        <v>13.295989868847757</v>
      </c>
      <c r="AF106" s="87"/>
      <c r="AG106" s="96" t="s">
        <v>403</v>
      </c>
    </row>
    <row r="107" spans="1:33" s="50" customFormat="1" ht="56.25" x14ac:dyDescent="0.3">
      <c r="A107" s="80" t="s">
        <v>208</v>
      </c>
      <c r="B107" s="114" t="s">
        <v>65</v>
      </c>
      <c r="C107" s="85" t="s">
        <v>28</v>
      </c>
      <c r="D107" s="61">
        <v>5226500</v>
      </c>
      <c r="E107" s="61">
        <v>9049800</v>
      </c>
      <c r="F107" s="67">
        <v>20243411</v>
      </c>
      <c r="G107" s="61">
        <v>6412500</v>
      </c>
      <c r="H107" s="61">
        <v>7088800</v>
      </c>
      <c r="I107" s="61">
        <v>0</v>
      </c>
      <c r="J107" s="61">
        <v>0</v>
      </c>
      <c r="K107" s="61">
        <v>13843911</v>
      </c>
      <c r="L107" s="67">
        <f>SUM(M107:O107)</f>
        <v>28454900</v>
      </c>
      <c r="M107" s="63">
        <v>0</v>
      </c>
      <c r="N107" s="63">
        <v>0</v>
      </c>
      <c r="O107" s="63">
        <v>28454900</v>
      </c>
      <c r="P107" s="63">
        <f>Q107+R107+S107</f>
        <v>5115200</v>
      </c>
      <c r="Q107" s="63">
        <v>0</v>
      </c>
      <c r="R107" s="63">
        <v>0</v>
      </c>
      <c r="S107" s="63">
        <v>5115200</v>
      </c>
      <c r="T107" s="61">
        <f t="shared" si="96"/>
        <v>3778980</v>
      </c>
      <c r="U107" s="67">
        <v>0</v>
      </c>
      <c r="V107" s="67">
        <v>0</v>
      </c>
      <c r="W107" s="67">
        <f>AA107</f>
        <v>3778980</v>
      </c>
      <c r="X107" s="61">
        <f>SUM(Y107:AA107)</f>
        <v>3778980</v>
      </c>
      <c r="Y107" s="61">
        <v>0</v>
      </c>
      <c r="Z107" s="61">
        <v>0</v>
      </c>
      <c r="AA107" s="61">
        <v>3778980</v>
      </c>
      <c r="AB107" s="87">
        <f t="shared" si="97"/>
        <v>13.280594906325449</v>
      </c>
      <c r="AC107" s="87"/>
      <c r="AD107" s="87"/>
      <c r="AE107" s="87">
        <f t="shared" si="104"/>
        <v>13.280594906325449</v>
      </c>
      <c r="AF107" s="87" t="e">
        <f t="shared" si="93"/>
        <v>#DIV/0!</v>
      </c>
      <c r="AG107" s="96" t="s">
        <v>403</v>
      </c>
    </row>
    <row r="108" spans="1:33" s="50" customFormat="1" ht="187.5" x14ac:dyDescent="0.3">
      <c r="A108" s="80" t="s">
        <v>209</v>
      </c>
      <c r="B108" s="112" t="s">
        <v>196</v>
      </c>
      <c r="C108" s="85" t="s">
        <v>28</v>
      </c>
      <c r="D108" s="61">
        <v>651000</v>
      </c>
      <c r="E108" s="61">
        <v>651000</v>
      </c>
      <c r="F108" s="67">
        <v>1953000</v>
      </c>
      <c r="G108" s="61">
        <v>651000</v>
      </c>
      <c r="H108" s="61">
        <v>650800</v>
      </c>
      <c r="I108" s="61">
        <v>1236900</v>
      </c>
      <c r="J108" s="61">
        <v>0</v>
      </c>
      <c r="K108" s="61">
        <v>65100</v>
      </c>
      <c r="L108" s="67">
        <f>SUM(M108:O108)</f>
        <v>2603800</v>
      </c>
      <c r="M108" s="63">
        <v>2473600</v>
      </c>
      <c r="N108" s="63">
        <v>0</v>
      </c>
      <c r="O108" s="63">
        <v>130200</v>
      </c>
      <c r="P108" s="63">
        <f>Q108+R108+S108</f>
        <v>651000</v>
      </c>
      <c r="Q108" s="63">
        <v>618450</v>
      </c>
      <c r="R108" s="63">
        <v>0</v>
      </c>
      <c r="S108" s="63">
        <v>32550</v>
      </c>
      <c r="T108" s="61">
        <f t="shared" si="96"/>
        <v>21692</v>
      </c>
      <c r="U108" s="61">
        <v>0</v>
      </c>
      <c r="V108" s="67">
        <v>0</v>
      </c>
      <c r="W108" s="67">
        <f t="shared" ref="W108:W109" si="121">AA108</f>
        <v>21692</v>
      </c>
      <c r="X108" s="61">
        <f t="shared" ref="X108:X132" si="122">SUM(Y108:AA108)</f>
        <v>21692</v>
      </c>
      <c r="Y108" s="61">
        <v>0</v>
      </c>
      <c r="Z108" s="61">
        <v>0</v>
      </c>
      <c r="AA108" s="61">
        <v>21692</v>
      </c>
      <c r="AB108" s="87">
        <f t="shared" si="97"/>
        <v>0.83309009908595133</v>
      </c>
      <c r="AC108" s="87">
        <f t="shared" ref="AC108" si="123">Y108/M108*100</f>
        <v>0</v>
      </c>
      <c r="AD108" s="87"/>
      <c r="AE108" s="87">
        <f t="shared" si="104"/>
        <v>16.660522273425499</v>
      </c>
      <c r="AF108" s="87"/>
      <c r="AG108" s="96" t="s">
        <v>403</v>
      </c>
    </row>
    <row r="109" spans="1:33" s="50" customFormat="1" ht="56.25" x14ac:dyDescent="0.3">
      <c r="A109" s="80" t="s">
        <v>278</v>
      </c>
      <c r="B109" s="112" t="s">
        <v>275</v>
      </c>
      <c r="C109" s="85" t="s">
        <v>28</v>
      </c>
      <c r="D109" s="61">
        <v>170000</v>
      </c>
      <c r="E109" s="61"/>
      <c r="F109" s="67">
        <f t="shared" ref="F109:F120" si="124">D109+E109</f>
        <v>170000</v>
      </c>
      <c r="G109" s="61"/>
      <c r="H109" s="61"/>
      <c r="I109" s="61">
        <v>170000</v>
      </c>
      <c r="J109" s="61">
        <v>0</v>
      </c>
      <c r="K109" s="61">
        <v>0</v>
      </c>
      <c r="L109" s="67">
        <f>SUM(M109:O109)</f>
        <v>0</v>
      </c>
      <c r="M109" s="63">
        <v>0</v>
      </c>
      <c r="N109" s="63">
        <v>0</v>
      </c>
      <c r="O109" s="63">
        <v>0</v>
      </c>
      <c r="P109" s="63"/>
      <c r="Q109" s="63"/>
      <c r="R109" s="63"/>
      <c r="S109" s="63"/>
      <c r="T109" s="61">
        <f t="shared" si="96"/>
        <v>0</v>
      </c>
      <c r="U109" s="67">
        <v>0</v>
      </c>
      <c r="V109" s="67">
        <v>0</v>
      </c>
      <c r="W109" s="67">
        <f t="shared" si="121"/>
        <v>0</v>
      </c>
      <c r="X109" s="61">
        <f t="shared" si="122"/>
        <v>0</v>
      </c>
      <c r="Y109" s="61">
        <v>0</v>
      </c>
      <c r="Z109" s="61">
        <v>0</v>
      </c>
      <c r="AA109" s="61">
        <v>0</v>
      </c>
      <c r="AB109" s="87"/>
      <c r="AC109" s="87"/>
      <c r="AD109" s="87"/>
      <c r="AE109" s="87"/>
      <c r="AF109" s="87" t="e">
        <f t="shared" si="93"/>
        <v>#DIV/0!</v>
      </c>
      <c r="AG109" s="96"/>
    </row>
    <row r="110" spans="1:33" s="50" customFormat="1" ht="131.25" x14ac:dyDescent="0.3">
      <c r="A110" s="47" t="s">
        <v>124</v>
      </c>
      <c r="B110" s="115" t="s">
        <v>207</v>
      </c>
      <c r="C110" s="70"/>
      <c r="D110" s="49">
        <f>D114+D112+D111</f>
        <v>25467880</v>
      </c>
      <c r="E110" s="49">
        <f t="shared" ref="E110:K110" si="125">E114+E112+E111</f>
        <v>32567340</v>
      </c>
      <c r="F110" s="49">
        <f t="shared" si="125"/>
        <v>88229119</v>
      </c>
      <c r="G110" s="49">
        <f t="shared" si="125"/>
        <v>31358500</v>
      </c>
      <c r="H110" s="49">
        <f t="shared" si="125"/>
        <v>30801560</v>
      </c>
      <c r="I110" s="49">
        <f t="shared" si="125"/>
        <v>4834150</v>
      </c>
      <c r="J110" s="49">
        <f t="shared" si="125"/>
        <v>0</v>
      </c>
      <c r="K110" s="49">
        <f t="shared" si="125"/>
        <v>52590633</v>
      </c>
      <c r="L110" s="49">
        <f>SUM(L111:L114)</f>
        <v>121982100</v>
      </c>
      <c r="M110" s="49">
        <f t="shared" ref="M110:AA110" si="126">SUM(M111:M114)</f>
        <v>7838100</v>
      </c>
      <c r="N110" s="49">
        <f t="shared" si="126"/>
        <v>0</v>
      </c>
      <c r="O110" s="49">
        <f t="shared" si="126"/>
        <v>114144000</v>
      </c>
      <c r="P110" s="49">
        <f t="shared" si="126"/>
        <v>24245359</v>
      </c>
      <c r="Q110" s="49">
        <f t="shared" si="126"/>
        <v>1607100</v>
      </c>
      <c r="R110" s="49">
        <f t="shared" si="126"/>
        <v>0</v>
      </c>
      <c r="S110" s="49">
        <f t="shared" si="126"/>
        <v>22638259</v>
      </c>
      <c r="T110" s="49">
        <f t="shared" si="126"/>
        <v>13855731.75</v>
      </c>
      <c r="U110" s="49">
        <f t="shared" si="126"/>
        <v>1199959</v>
      </c>
      <c r="V110" s="49">
        <f t="shared" si="126"/>
        <v>0</v>
      </c>
      <c r="W110" s="49">
        <f t="shared" si="126"/>
        <v>12655772.75</v>
      </c>
      <c r="X110" s="49">
        <f t="shared" si="126"/>
        <v>12655772.75</v>
      </c>
      <c r="Y110" s="49">
        <f t="shared" si="126"/>
        <v>0</v>
      </c>
      <c r="Z110" s="49">
        <f t="shared" si="126"/>
        <v>0</v>
      </c>
      <c r="AA110" s="49">
        <f t="shared" si="126"/>
        <v>12655772.75</v>
      </c>
      <c r="AB110" s="88">
        <f t="shared" si="97"/>
        <v>10.37510647053953</v>
      </c>
      <c r="AC110" s="88">
        <f>Y110/M110*100</f>
        <v>0</v>
      </c>
      <c r="AD110" s="88">
        <v>0</v>
      </c>
      <c r="AE110" s="88">
        <f t="shared" si="104"/>
        <v>11.087549717900195</v>
      </c>
      <c r="AF110" s="88">
        <f t="shared" si="93"/>
        <v>0</v>
      </c>
      <c r="AG110" s="89" t="s">
        <v>406</v>
      </c>
    </row>
    <row r="111" spans="1:33" s="50" customFormat="1" ht="56.25" x14ac:dyDescent="0.3">
      <c r="A111" s="80" t="s">
        <v>210</v>
      </c>
      <c r="B111" s="114" t="s">
        <v>65</v>
      </c>
      <c r="C111" s="85" t="s">
        <v>28</v>
      </c>
      <c r="D111" s="61">
        <v>23052074</v>
      </c>
      <c r="E111" s="61">
        <v>30305067</v>
      </c>
      <c r="F111" s="67">
        <v>79994656</v>
      </c>
      <c r="G111" s="61">
        <v>29172116</v>
      </c>
      <c r="H111" s="61">
        <v>28615423</v>
      </c>
      <c r="I111" s="61">
        <v>0</v>
      </c>
      <c r="J111" s="61">
        <v>0</v>
      </c>
      <c r="K111" s="61">
        <v>52396704</v>
      </c>
      <c r="L111" s="67">
        <f>SUM(M111:O111)</f>
        <v>113731500</v>
      </c>
      <c r="M111" s="63">
        <v>0</v>
      </c>
      <c r="N111" s="63">
        <v>0</v>
      </c>
      <c r="O111" s="63">
        <v>113731500</v>
      </c>
      <c r="P111" s="63">
        <f>Q111+R111+S111</f>
        <v>22553615</v>
      </c>
      <c r="Q111" s="63">
        <v>0</v>
      </c>
      <c r="R111" s="63">
        <v>0</v>
      </c>
      <c r="S111" s="63">
        <v>22553615</v>
      </c>
      <c r="T111" s="61">
        <f t="shared" si="96"/>
        <v>12582528.75</v>
      </c>
      <c r="U111" s="67">
        <v>0</v>
      </c>
      <c r="V111" s="67">
        <v>0</v>
      </c>
      <c r="W111" s="67">
        <f>AA111</f>
        <v>12582528.75</v>
      </c>
      <c r="X111" s="61">
        <f>SUM(Y111:AA111)</f>
        <v>12582528.75</v>
      </c>
      <c r="Y111" s="61">
        <v>0</v>
      </c>
      <c r="Z111" s="61">
        <v>0</v>
      </c>
      <c r="AA111" s="61">
        <v>12582528.75</v>
      </c>
      <c r="AB111" s="87">
        <f t="shared" si="97"/>
        <v>11.063363052452486</v>
      </c>
      <c r="AC111" s="87"/>
      <c r="AD111" s="87"/>
      <c r="AE111" s="87">
        <f t="shared" si="104"/>
        <v>11.063363052452486</v>
      </c>
      <c r="AF111" s="87" t="e">
        <f t="shared" si="93"/>
        <v>#DIV/0!</v>
      </c>
      <c r="AG111" s="95"/>
    </row>
    <row r="112" spans="1:33" s="50" customFormat="1" ht="206.25" x14ac:dyDescent="0.3">
      <c r="A112" s="80" t="s">
        <v>211</v>
      </c>
      <c r="B112" s="112" t="s">
        <v>196</v>
      </c>
      <c r="C112" s="85" t="s">
        <v>28</v>
      </c>
      <c r="D112" s="61">
        <v>1615806</v>
      </c>
      <c r="E112" s="61">
        <v>2262273</v>
      </c>
      <c r="F112" s="67">
        <v>6064463</v>
      </c>
      <c r="G112" s="61">
        <v>2186384</v>
      </c>
      <c r="H112" s="61">
        <v>2186137</v>
      </c>
      <c r="I112" s="61">
        <v>3684150</v>
      </c>
      <c r="J112" s="61">
        <v>0</v>
      </c>
      <c r="K112" s="61">
        <v>193929</v>
      </c>
      <c r="L112" s="67">
        <f>SUM(M112:O112)</f>
        <v>8250600</v>
      </c>
      <c r="M112" s="63">
        <v>7838100</v>
      </c>
      <c r="N112" s="63">
        <v>0</v>
      </c>
      <c r="O112" s="63">
        <v>412500</v>
      </c>
      <c r="P112" s="63">
        <f>Q112+R112+S112</f>
        <v>1691744</v>
      </c>
      <c r="Q112" s="63">
        <v>1607100</v>
      </c>
      <c r="R112" s="63">
        <v>0</v>
      </c>
      <c r="S112" s="63">
        <v>84644</v>
      </c>
      <c r="T112" s="61">
        <f t="shared" si="96"/>
        <v>1273203</v>
      </c>
      <c r="U112" s="63">
        <v>1199959</v>
      </c>
      <c r="V112" s="67">
        <v>0</v>
      </c>
      <c r="W112" s="67">
        <f t="shared" ref="W112:W114" si="127">AA112</f>
        <v>73244</v>
      </c>
      <c r="X112" s="61">
        <f t="shared" ref="X112:X114" si="128">SUM(Y112:AA112)</f>
        <v>73244</v>
      </c>
      <c r="Y112" s="61">
        <v>0</v>
      </c>
      <c r="Z112" s="61">
        <v>0</v>
      </c>
      <c r="AA112" s="61">
        <v>73244</v>
      </c>
      <c r="AB112" s="87">
        <f t="shared" si="97"/>
        <v>0.8877414975880541</v>
      </c>
      <c r="AC112" s="87">
        <f t="shared" ref="AC112" si="129">Y112/M112*100</f>
        <v>0</v>
      </c>
      <c r="AD112" s="87"/>
      <c r="AE112" s="87">
        <f t="shared" si="104"/>
        <v>17.756121212121212</v>
      </c>
      <c r="AF112" s="87">
        <f t="shared" si="93"/>
        <v>0</v>
      </c>
      <c r="AG112" s="89" t="s">
        <v>405</v>
      </c>
    </row>
    <row r="113" spans="1:33" s="50" customFormat="1" ht="56.25" x14ac:dyDescent="0.3">
      <c r="A113" s="80" t="s">
        <v>279</v>
      </c>
      <c r="B113" s="112" t="s">
        <v>358</v>
      </c>
      <c r="C113" s="85" t="s">
        <v>28</v>
      </c>
      <c r="D113" s="61"/>
      <c r="E113" s="61"/>
      <c r="F113" s="67">
        <v>0</v>
      </c>
      <c r="G113" s="61"/>
      <c r="H113" s="61"/>
      <c r="I113" s="61"/>
      <c r="J113" s="61"/>
      <c r="K113" s="61"/>
      <c r="L113" s="67">
        <f>SUM(M113:O113)</f>
        <v>0</v>
      </c>
      <c r="M113" s="63">
        <v>0</v>
      </c>
      <c r="N113" s="63">
        <v>0</v>
      </c>
      <c r="O113" s="63">
        <v>0</v>
      </c>
      <c r="P113" s="63"/>
      <c r="Q113" s="63"/>
      <c r="R113" s="63"/>
      <c r="S113" s="63"/>
      <c r="T113" s="61">
        <f t="shared" si="96"/>
        <v>0</v>
      </c>
      <c r="U113" s="63">
        <v>0</v>
      </c>
      <c r="V113" s="67">
        <v>0</v>
      </c>
      <c r="W113" s="67">
        <f t="shared" si="127"/>
        <v>0</v>
      </c>
      <c r="X113" s="61">
        <f t="shared" si="128"/>
        <v>0</v>
      </c>
      <c r="Y113" s="61">
        <v>0</v>
      </c>
      <c r="Z113" s="61">
        <v>0</v>
      </c>
      <c r="AA113" s="61">
        <v>0</v>
      </c>
      <c r="AB113" s="87"/>
      <c r="AC113" s="87"/>
      <c r="AD113" s="87"/>
      <c r="AE113" s="87"/>
      <c r="AF113" s="87" t="e">
        <f t="shared" si="93"/>
        <v>#DIV/0!</v>
      </c>
      <c r="AG113" s="96"/>
    </row>
    <row r="114" spans="1:33" s="50" customFormat="1" ht="56.25" x14ac:dyDescent="0.3">
      <c r="A114" s="80" t="s">
        <v>360</v>
      </c>
      <c r="B114" s="112" t="s">
        <v>275</v>
      </c>
      <c r="C114" s="85" t="s">
        <v>28</v>
      </c>
      <c r="D114" s="61">
        <v>800000</v>
      </c>
      <c r="E114" s="61"/>
      <c r="F114" s="67">
        <v>2170000</v>
      </c>
      <c r="G114" s="61"/>
      <c r="H114" s="61"/>
      <c r="I114" s="61">
        <v>1150000</v>
      </c>
      <c r="J114" s="61">
        <v>0</v>
      </c>
      <c r="K114" s="61">
        <v>0</v>
      </c>
      <c r="L114" s="67">
        <f>SUM(M114:O114)</f>
        <v>0</v>
      </c>
      <c r="M114" s="63">
        <v>0</v>
      </c>
      <c r="N114" s="63">
        <v>0</v>
      </c>
      <c r="O114" s="63">
        <v>0</v>
      </c>
      <c r="P114" s="63"/>
      <c r="Q114" s="63"/>
      <c r="R114" s="63"/>
      <c r="S114" s="63"/>
      <c r="T114" s="61">
        <f t="shared" si="96"/>
        <v>0</v>
      </c>
      <c r="U114" s="67">
        <v>0</v>
      </c>
      <c r="V114" s="67">
        <v>0</v>
      </c>
      <c r="W114" s="67">
        <f t="shared" si="127"/>
        <v>0</v>
      </c>
      <c r="X114" s="61">
        <f t="shared" si="128"/>
        <v>0</v>
      </c>
      <c r="Y114" s="61">
        <v>0</v>
      </c>
      <c r="Z114" s="61">
        <v>0</v>
      </c>
      <c r="AA114" s="61">
        <v>0</v>
      </c>
      <c r="AB114" s="87"/>
      <c r="AC114" s="87"/>
      <c r="AD114" s="87"/>
      <c r="AE114" s="87"/>
      <c r="AF114" s="87" t="e">
        <f t="shared" si="93"/>
        <v>#DIV/0!</v>
      </c>
      <c r="AG114" s="96"/>
    </row>
    <row r="115" spans="1:33" s="50" customFormat="1" ht="37.5" x14ac:dyDescent="0.3">
      <c r="A115" s="47" t="s">
        <v>213</v>
      </c>
      <c r="B115" s="115" t="s">
        <v>212</v>
      </c>
      <c r="C115" s="70"/>
      <c r="D115" s="49">
        <f>SUM(D116:D118)</f>
        <v>33238050</v>
      </c>
      <c r="E115" s="49">
        <f t="shared" ref="E115:AA115" si="130">SUM(E116:E118)</f>
        <v>69222550</v>
      </c>
      <c r="F115" s="49">
        <f t="shared" si="130"/>
        <v>134196324</v>
      </c>
      <c r="G115" s="49">
        <f t="shared" si="130"/>
        <v>33800200</v>
      </c>
      <c r="H115" s="49">
        <f t="shared" si="130"/>
        <v>42401800</v>
      </c>
      <c r="I115" s="49">
        <f t="shared" si="130"/>
        <v>6805900</v>
      </c>
      <c r="J115" s="49">
        <f t="shared" si="130"/>
        <v>0</v>
      </c>
      <c r="K115" s="49">
        <f t="shared" si="130"/>
        <v>94808180</v>
      </c>
      <c r="L115" s="49">
        <f>SUM(L116:L118)</f>
        <v>165241400</v>
      </c>
      <c r="M115" s="49">
        <f>SUM(M116:M118)</f>
        <v>20532900</v>
      </c>
      <c r="N115" s="49">
        <f>SUM(N116:N118)</f>
        <v>0</v>
      </c>
      <c r="O115" s="49">
        <f>SUM(O116:O118)</f>
        <v>144708500</v>
      </c>
      <c r="P115" s="49">
        <f t="shared" ref="P115:S115" si="131">SUM(P116:P118)</f>
        <v>37079262</v>
      </c>
      <c r="Q115" s="49">
        <f t="shared" si="131"/>
        <v>4775000</v>
      </c>
      <c r="R115" s="49">
        <f t="shared" si="131"/>
        <v>0</v>
      </c>
      <c r="S115" s="49">
        <f t="shared" si="131"/>
        <v>32304262</v>
      </c>
      <c r="T115" s="49">
        <f t="shared" si="130"/>
        <v>23991110.100000001</v>
      </c>
      <c r="U115" s="49">
        <f t="shared" si="130"/>
        <v>0</v>
      </c>
      <c r="V115" s="49">
        <f t="shared" si="130"/>
        <v>0</v>
      </c>
      <c r="W115" s="49">
        <f t="shared" si="130"/>
        <v>23991110.100000001</v>
      </c>
      <c r="X115" s="49">
        <f t="shared" si="130"/>
        <v>23991110.100000001</v>
      </c>
      <c r="Y115" s="49">
        <f t="shared" si="130"/>
        <v>0</v>
      </c>
      <c r="Z115" s="49">
        <f t="shared" si="130"/>
        <v>0</v>
      </c>
      <c r="AA115" s="49">
        <f t="shared" si="130"/>
        <v>23991110.100000001</v>
      </c>
      <c r="AB115" s="88">
        <f t="shared" si="97"/>
        <v>14.518825245973469</v>
      </c>
      <c r="AC115" s="88">
        <f>Y115/M115*100</f>
        <v>0</v>
      </c>
      <c r="AD115" s="88">
        <v>0</v>
      </c>
      <c r="AE115" s="88">
        <f t="shared" si="104"/>
        <v>16.578922523555978</v>
      </c>
      <c r="AF115" s="87"/>
      <c r="AG115" s="96" t="s">
        <v>403</v>
      </c>
    </row>
    <row r="116" spans="1:33" s="50" customFormat="1" ht="56.25" x14ac:dyDescent="0.3">
      <c r="A116" s="80" t="s">
        <v>214</v>
      </c>
      <c r="B116" s="114" t="s">
        <v>65</v>
      </c>
      <c r="C116" s="85" t="s">
        <v>28</v>
      </c>
      <c r="D116" s="61">
        <v>30738843</v>
      </c>
      <c r="E116" s="61">
        <v>64889196</v>
      </c>
      <c r="F116" s="67">
        <v>116815029</v>
      </c>
      <c r="G116" s="61">
        <v>31232629</v>
      </c>
      <c r="H116" s="61">
        <v>39226532</v>
      </c>
      <c r="I116" s="61">
        <v>0</v>
      </c>
      <c r="J116" s="61">
        <v>0</v>
      </c>
      <c r="K116" s="61">
        <v>94481519</v>
      </c>
      <c r="L116" s="67">
        <f>SUM(M116:O116)</f>
        <v>143641800</v>
      </c>
      <c r="M116" s="63">
        <v>0</v>
      </c>
      <c r="N116" s="63">
        <v>0</v>
      </c>
      <c r="O116" s="63">
        <v>143641800</v>
      </c>
      <c r="P116" s="63">
        <f>Q116+R116+S116</f>
        <v>32060762</v>
      </c>
      <c r="Q116" s="63">
        <v>0</v>
      </c>
      <c r="R116" s="63">
        <v>0</v>
      </c>
      <c r="S116" s="63">
        <v>32060762</v>
      </c>
      <c r="T116" s="61">
        <f t="shared" si="96"/>
        <v>23814510.100000001</v>
      </c>
      <c r="U116" s="67">
        <v>0</v>
      </c>
      <c r="V116" s="67">
        <v>0</v>
      </c>
      <c r="W116" s="67">
        <f>AA116</f>
        <v>23814510.100000001</v>
      </c>
      <c r="X116" s="61">
        <f t="shared" si="122"/>
        <v>23814510.100000001</v>
      </c>
      <c r="Y116" s="61">
        <v>0</v>
      </c>
      <c r="Z116" s="61">
        <v>0</v>
      </c>
      <c r="AA116" s="61">
        <v>23814510.100000001</v>
      </c>
      <c r="AB116" s="87">
        <f t="shared" si="97"/>
        <v>16.57909473426259</v>
      </c>
      <c r="AC116" s="87"/>
      <c r="AD116" s="87"/>
      <c r="AE116" s="87">
        <f t="shared" si="104"/>
        <v>16.57909473426259</v>
      </c>
      <c r="AF116" s="87" t="e">
        <f t="shared" si="93"/>
        <v>#DIV/0!</v>
      </c>
      <c r="AG116" s="96" t="s">
        <v>403</v>
      </c>
    </row>
    <row r="117" spans="1:33" s="50" customFormat="1" ht="187.5" x14ac:dyDescent="0.3">
      <c r="A117" s="80" t="s">
        <v>215</v>
      </c>
      <c r="B117" s="112" t="s">
        <v>196</v>
      </c>
      <c r="C117" s="85" t="s">
        <v>28</v>
      </c>
      <c r="D117" s="61">
        <v>2199207</v>
      </c>
      <c r="E117" s="61">
        <v>4333354</v>
      </c>
      <c r="F117" s="67">
        <v>16182900</v>
      </c>
      <c r="G117" s="61">
        <v>2567571</v>
      </c>
      <c r="H117" s="61">
        <v>3175268</v>
      </c>
      <c r="I117" s="61">
        <v>6205900</v>
      </c>
      <c r="J117" s="61">
        <v>0</v>
      </c>
      <c r="K117" s="61">
        <v>326661</v>
      </c>
      <c r="L117" s="67">
        <f>SUM(M117:O117)</f>
        <v>21334600</v>
      </c>
      <c r="M117" s="63">
        <v>20267900</v>
      </c>
      <c r="N117" s="63">
        <v>0</v>
      </c>
      <c r="O117" s="63">
        <v>1066700</v>
      </c>
      <c r="P117" s="63">
        <f>Q117+R117+S117</f>
        <v>5018500</v>
      </c>
      <c r="Q117" s="63">
        <v>4775000</v>
      </c>
      <c r="R117" s="63">
        <v>0</v>
      </c>
      <c r="S117" s="63">
        <v>243500</v>
      </c>
      <c r="T117" s="61">
        <f t="shared" si="96"/>
        <v>176600</v>
      </c>
      <c r="U117" s="63">
        <v>0</v>
      </c>
      <c r="V117" s="67">
        <v>0</v>
      </c>
      <c r="W117" s="67">
        <f t="shared" ref="W117:W118" si="132">AA117</f>
        <v>176600</v>
      </c>
      <c r="X117" s="61">
        <f t="shared" si="122"/>
        <v>176600</v>
      </c>
      <c r="Y117" s="61">
        <v>0</v>
      </c>
      <c r="Z117" s="61">
        <v>0</v>
      </c>
      <c r="AA117" s="61">
        <v>176600</v>
      </c>
      <c r="AB117" s="87">
        <f t="shared" si="97"/>
        <v>0.82776335155100167</v>
      </c>
      <c r="AC117" s="87">
        <f t="shared" ref="AC117:AC118" si="133">Y117/M117*100</f>
        <v>0</v>
      </c>
      <c r="AD117" s="87"/>
      <c r="AE117" s="87">
        <f t="shared" si="104"/>
        <v>16.555732633355209</v>
      </c>
      <c r="AF117" s="87"/>
      <c r="AG117" s="96" t="s">
        <v>403</v>
      </c>
    </row>
    <row r="118" spans="1:33" s="50" customFormat="1" ht="56.25" x14ac:dyDescent="0.3">
      <c r="A118" s="80" t="s">
        <v>280</v>
      </c>
      <c r="B118" s="112" t="s">
        <v>275</v>
      </c>
      <c r="C118" s="85" t="s">
        <v>28</v>
      </c>
      <c r="D118" s="61">
        <v>300000</v>
      </c>
      <c r="E118" s="61"/>
      <c r="F118" s="67">
        <v>1198395</v>
      </c>
      <c r="G118" s="61"/>
      <c r="H118" s="61"/>
      <c r="I118" s="61">
        <v>600000</v>
      </c>
      <c r="J118" s="61">
        <v>0</v>
      </c>
      <c r="K118" s="61">
        <v>0</v>
      </c>
      <c r="L118" s="67">
        <f>SUM(M118:O118)</f>
        <v>265000</v>
      </c>
      <c r="M118" s="63">
        <v>265000</v>
      </c>
      <c r="N118" s="63">
        <v>0</v>
      </c>
      <c r="O118" s="63">
        <v>0</v>
      </c>
      <c r="P118" s="63">
        <f>Q118+R118+S118</f>
        <v>0</v>
      </c>
      <c r="Q118" s="63">
        <v>0</v>
      </c>
      <c r="R118" s="63"/>
      <c r="S118" s="63"/>
      <c r="T118" s="61">
        <f t="shared" si="96"/>
        <v>0</v>
      </c>
      <c r="U118" s="67">
        <v>0</v>
      </c>
      <c r="V118" s="67">
        <v>0</v>
      </c>
      <c r="W118" s="67">
        <f t="shared" si="132"/>
        <v>0</v>
      </c>
      <c r="X118" s="61">
        <f t="shared" si="122"/>
        <v>0</v>
      </c>
      <c r="Y118" s="61">
        <v>0</v>
      </c>
      <c r="Z118" s="61">
        <v>0</v>
      </c>
      <c r="AA118" s="61">
        <v>0</v>
      </c>
      <c r="AB118" s="87">
        <f t="shared" si="97"/>
        <v>0</v>
      </c>
      <c r="AC118" s="87">
        <f t="shared" si="133"/>
        <v>0</v>
      </c>
      <c r="AD118" s="87"/>
      <c r="AE118" s="87"/>
      <c r="AF118" s="87"/>
      <c r="AG118" s="96" t="s">
        <v>403</v>
      </c>
    </row>
    <row r="119" spans="1:33" s="50" customFormat="1" ht="75" x14ac:dyDescent="0.3">
      <c r="A119" s="47" t="s">
        <v>217</v>
      </c>
      <c r="B119" s="115" t="s">
        <v>216</v>
      </c>
      <c r="C119" s="70"/>
      <c r="D119" s="49">
        <f>SUM(D120:D122)</f>
        <v>515000</v>
      </c>
      <c r="E119" s="49">
        <f t="shared" ref="E119:AA119" si="134">SUM(E120:E122)</f>
        <v>2488358</v>
      </c>
      <c r="F119" s="49">
        <f t="shared" si="134"/>
        <v>4879358</v>
      </c>
      <c r="G119" s="49">
        <f t="shared" si="134"/>
        <v>140000</v>
      </c>
      <c r="H119" s="49">
        <f t="shared" si="134"/>
        <v>618000</v>
      </c>
      <c r="I119" s="49">
        <f t="shared" si="134"/>
        <v>805188</v>
      </c>
      <c r="J119" s="49">
        <f t="shared" si="134"/>
        <v>0</v>
      </c>
      <c r="K119" s="49">
        <f t="shared" si="134"/>
        <v>2458170</v>
      </c>
      <c r="L119" s="49">
        <f>SUM(L120:L122)</f>
        <v>3241908</v>
      </c>
      <c r="M119" s="49">
        <f>SUM(M120:M122)</f>
        <v>607999</v>
      </c>
      <c r="N119" s="49">
        <f>SUM(N120:N122)</f>
        <v>0</v>
      </c>
      <c r="O119" s="49">
        <f>SUM(O120:O122)</f>
        <v>2633909</v>
      </c>
      <c r="P119" s="49">
        <f t="shared" ref="P119:S119" si="135">SUM(P120:P122)</f>
        <v>495000</v>
      </c>
      <c r="Q119" s="49">
        <f t="shared" si="135"/>
        <v>0</v>
      </c>
      <c r="R119" s="49">
        <f t="shared" si="135"/>
        <v>0</v>
      </c>
      <c r="S119" s="49">
        <f t="shared" si="135"/>
        <v>495000</v>
      </c>
      <c r="T119" s="49">
        <f t="shared" si="134"/>
        <v>260000</v>
      </c>
      <c r="U119" s="49">
        <f t="shared" si="134"/>
        <v>0</v>
      </c>
      <c r="V119" s="49">
        <f t="shared" si="134"/>
        <v>0</v>
      </c>
      <c r="W119" s="49">
        <f t="shared" si="134"/>
        <v>260000</v>
      </c>
      <c r="X119" s="49">
        <f t="shared" si="134"/>
        <v>260000</v>
      </c>
      <c r="Y119" s="49">
        <f t="shared" si="134"/>
        <v>0</v>
      </c>
      <c r="Z119" s="49">
        <f t="shared" si="134"/>
        <v>0</v>
      </c>
      <c r="AA119" s="49">
        <f t="shared" si="134"/>
        <v>260000</v>
      </c>
      <c r="AB119" s="88">
        <f t="shared" si="97"/>
        <v>8.019968487693049</v>
      </c>
      <c r="AC119" s="88">
        <f>Y119/M119*100</f>
        <v>0</v>
      </c>
      <c r="AD119" s="88"/>
      <c r="AE119" s="88">
        <f t="shared" si="104"/>
        <v>9.8712597891574845</v>
      </c>
      <c r="AF119" s="87"/>
      <c r="AG119" s="96" t="s">
        <v>403</v>
      </c>
    </row>
    <row r="120" spans="1:33" s="50" customFormat="1" ht="37.5" x14ac:dyDescent="0.3">
      <c r="A120" s="80" t="s">
        <v>219</v>
      </c>
      <c r="B120" s="114" t="s">
        <v>76</v>
      </c>
      <c r="C120" s="85" t="s">
        <v>28</v>
      </c>
      <c r="D120" s="61">
        <v>0</v>
      </c>
      <c r="E120" s="61">
        <v>608090</v>
      </c>
      <c r="F120" s="67">
        <f t="shared" si="124"/>
        <v>608090</v>
      </c>
      <c r="G120" s="61">
        <v>0</v>
      </c>
      <c r="H120" s="61">
        <v>0</v>
      </c>
      <c r="I120" s="61">
        <v>0</v>
      </c>
      <c r="J120" s="61">
        <v>0</v>
      </c>
      <c r="K120" s="61">
        <v>608090</v>
      </c>
      <c r="L120" s="67">
        <f>SUM(M120:O120)</f>
        <v>370338</v>
      </c>
      <c r="M120" s="63">
        <v>0</v>
      </c>
      <c r="N120" s="63">
        <v>0</v>
      </c>
      <c r="O120" s="63">
        <v>370338</v>
      </c>
      <c r="P120" s="63">
        <f>Q120+R120+S120</f>
        <v>0</v>
      </c>
      <c r="Q120" s="63">
        <v>0</v>
      </c>
      <c r="R120" s="63">
        <v>0</v>
      </c>
      <c r="S120" s="63">
        <v>0</v>
      </c>
      <c r="T120" s="61">
        <f t="shared" si="96"/>
        <v>0</v>
      </c>
      <c r="U120" s="67">
        <v>0</v>
      </c>
      <c r="V120" s="67">
        <v>0</v>
      </c>
      <c r="W120" s="67">
        <f>AA120</f>
        <v>0</v>
      </c>
      <c r="X120" s="61">
        <f t="shared" si="122"/>
        <v>0</v>
      </c>
      <c r="Y120" s="61">
        <v>0</v>
      </c>
      <c r="Z120" s="61">
        <v>0</v>
      </c>
      <c r="AA120" s="61">
        <v>0</v>
      </c>
      <c r="AB120" s="87">
        <f t="shared" si="97"/>
        <v>0</v>
      </c>
      <c r="AC120" s="87"/>
      <c r="AD120" s="87"/>
      <c r="AE120" s="87">
        <f t="shared" si="104"/>
        <v>0</v>
      </c>
      <c r="AF120" s="87" t="e">
        <f t="shared" si="93"/>
        <v>#DIV/0!</v>
      </c>
      <c r="AG120" s="96" t="s">
        <v>403</v>
      </c>
    </row>
    <row r="121" spans="1:33" s="50" customFormat="1" ht="75" customHeight="1" x14ac:dyDescent="0.3">
      <c r="A121" s="80" t="s">
        <v>220</v>
      </c>
      <c r="B121" s="112" t="s">
        <v>218</v>
      </c>
      <c r="C121" s="85" t="s">
        <v>28</v>
      </c>
      <c r="D121" s="61">
        <v>0</v>
      </c>
      <c r="E121" s="61">
        <v>1150268</v>
      </c>
      <c r="F121" s="67">
        <v>1150268</v>
      </c>
      <c r="G121" s="61">
        <v>0</v>
      </c>
      <c r="H121" s="61">
        <v>0</v>
      </c>
      <c r="I121" s="61">
        <v>805188</v>
      </c>
      <c r="J121" s="61">
        <v>0</v>
      </c>
      <c r="K121" s="61">
        <v>345080</v>
      </c>
      <c r="L121" s="67">
        <f>SUM(M121:O121)</f>
        <v>868570</v>
      </c>
      <c r="M121" s="63">
        <v>607999</v>
      </c>
      <c r="N121" s="63">
        <v>0</v>
      </c>
      <c r="O121" s="63">
        <v>260571</v>
      </c>
      <c r="P121" s="63">
        <f>Q121+R121+S121</f>
        <v>0</v>
      </c>
      <c r="Q121" s="63">
        <v>0</v>
      </c>
      <c r="R121" s="63">
        <v>0</v>
      </c>
      <c r="S121" s="63">
        <v>0</v>
      </c>
      <c r="T121" s="61">
        <f t="shared" si="96"/>
        <v>0</v>
      </c>
      <c r="U121" s="63">
        <v>0</v>
      </c>
      <c r="V121" s="67">
        <v>0</v>
      </c>
      <c r="W121" s="67">
        <f t="shared" ref="W121:W122" si="136">AA121</f>
        <v>0</v>
      </c>
      <c r="X121" s="61">
        <f t="shared" si="122"/>
        <v>0</v>
      </c>
      <c r="Y121" s="61">
        <v>0</v>
      </c>
      <c r="Z121" s="61">
        <v>0</v>
      </c>
      <c r="AA121" s="61">
        <v>0</v>
      </c>
      <c r="AB121" s="87">
        <f t="shared" si="97"/>
        <v>0</v>
      </c>
      <c r="AC121" s="87">
        <f>Y121/M121*100</f>
        <v>0</v>
      </c>
      <c r="AD121" s="87"/>
      <c r="AE121" s="87">
        <f t="shared" si="104"/>
        <v>0</v>
      </c>
      <c r="AF121" s="87"/>
      <c r="AG121" s="96" t="s">
        <v>403</v>
      </c>
    </row>
    <row r="122" spans="1:33" s="50" customFormat="1" ht="37.5" x14ac:dyDescent="0.3">
      <c r="A122" s="80" t="s">
        <v>222</v>
      </c>
      <c r="B122" s="114" t="s">
        <v>221</v>
      </c>
      <c r="C122" s="85" t="s">
        <v>28</v>
      </c>
      <c r="D122" s="61">
        <v>515000</v>
      </c>
      <c r="E122" s="61">
        <v>730000</v>
      </c>
      <c r="F122" s="67">
        <v>3121000</v>
      </c>
      <c r="G122" s="61">
        <v>140000</v>
      </c>
      <c r="H122" s="61">
        <v>618000</v>
      </c>
      <c r="I122" s="61">
        <v>0</v>
      </c>
      <c r="J122" s="61">
        <v>0</v>
      </c>
      <c r="K122" s="61">
        <v>1505000</v>
      </c>
      <c r="L122" s="67">
        <f>SUM(M122:O122)</f>
        <v>2003000</v>
      </c>
      <c r="M122" s="63">
        <v>0</v>
      </c>
      <c r="N122" s="63">
        <v>0</v>
      </c>
      <c r="O122" s="63">
        <v>2003000</v>
      </c>
      <c r="P122" s="63">
        <f>Q122+R122+S122</f>
        <v>495000</v>
      </c>
      <c r="Q122" s="63">
        <v>0</v>
      </c>
      <c r="R122" s="63">
        <v>0</v>
      </c>
      <c r="S122" s="63">
        <v>495000</v>
      </c>
      <c r="T122" s="61">
        <f t="shared" si="96"/>
        <v>260000</v>
      </c>
      <c r="U122" s="67">
        <v>0</v>
      </c>
      <c r="V122" s="67">
        <v>0</v>
      </c>
      <c r="W122" s="67">
        <f t="shared" si="136"/>
        <v>260000</v>
      </c>
      <c r="X122" s="61">
        <f t="shared" si="122"/>
        <v>260000</v>
      </c>
      <c r="Y122" s="61">
        <v>0</v>
      </c>
      <c r="Z122" s="61">
        <v>0</v>
      </c>
      <c r="AA122" s="61">
        <v>260000</v>
      </c>
      <c r="AB122" s="87">
        <f t="shared" si="97"/>
        <v>12.980529206190713</v>
      </c>
      <c r="AC122" s="87"/>
      <c r="AD122" s="87"/>
      <c r="AE122" s="87">
        <f t="shared" si="104"/>
        <v>12.980529206190713</v>
      </c>
      <c r="AF122" s="87" t="e">
        <f t="shared" si="93"/>
        <v>#DIV/0!</v>
      </c>
      <c r="AG122" s="96" t="s">
        <v>403</v>
      </c>
    </row>
    <row r="123" spans="1:33" s="50" customFormat="1" ht="37.5" x14ac:dyDescent="0.3">
      <c r="A123" s="47" t="s">
        <v>125</v>
      </c>
      <c r="B123" s="115" t="s">
        <v>396</v>
      </c>
      <c r="C123" s="85"/>
      <c r="D123" s="61"/>
      <c r="E123" s="61"/>
      <c r="F123" s="67"/>
      <c r="G123" s="61"/>
      <c r="H123" s="61"/>
      <c r="I123" s="61"/>
      <c r="J123" s="61"/>
      <c r="K123" s="61"/>
      <c r="L123" s="46">
        <f>L124</f>
        <v>6060700</v>
      </c>
      <c r="M123" s="46">
        <f t="shared" ref="M123:AA123" si="137">M124</f>
        <v>6000000</v>
      </c>
      <c r="N123" s="46">
        <f t="shared" si="137"/>
        <v>0</v>
      </c>
      <c r="O123" s="46">
        <f t="shared" si="137"/>
        <v>60700</v>
      </c>
      <c r="P123" s="46">
        <f t="shared" si="137"/>
        <v>0</v>
      </c>
      <c r="Q123" s="46">
        <f t="shared" si="137"/>
        <v>0</v>
      </c>
      <c r="R123" s="46">
        <f t="shared" si="137"/>
        <v>0</v>
      </c>
      <c r="S123" s="46">
        <f t="shared" si="137"/>
        <v>0</v>
      </c>
      <c r="T123" s="46">
        <f t="shared" si="137"/>
        <v>0</v>
      </c>
      <c r="U123" s="46">
        <f t="shared" si="137"/>
        <v>0</v>
      </c>
      <c r="V123" s="46">
        <f t="shared" si="137"/>
        <v>0</v>
      </c>
      <c r="W123" s="46">
        <f t="shared" si="137"/>
        <v>0</v>
      </c>
      <c r="X123" s="46">
        <f t="shared" si="137"/>
        <v>0</v>
      </c>
      <c r="Y123" s="46">
        <f t="shared" si="137"/>
        <v>0</v>
      </c>
      <c r="Z123" s="46">
        <f t="shared" si="137"/>
        <v>0</v>
      </c>
      <c r="AA123" s="46">
        <f t="shared" si="137"/>
        <v>0</v>
      </c>
      <c r="AB123" s="88"/>
      <c r="AC123" s="88"/>
      <c r="AD123" s="88"/>
      <c r="AE123" s="88"/>
      <c r="AF123" s="87"/>
      <c r="AG123" s="96" t="s">
        <v>403</v>
      </c>
    </row>
    <row r="124" spans="1:33" s="50" customFormat="1" ht="37.5" x14ac:dyDescent="0.3">
      <c r="A124" s="80" t="s">
        <v>225</v>
      </c>
      <c r="B124" s="114" t="s">
        <v>397</v>
      </c>
      <c r="C124" s="85" t="s">
        <v>3</v>
      </c>
      <c r="D124" s="61"/>
      <c r="E124" s="61"/>
      <c r="F124" s="67"/>
      <c r="G124" s="61"/>
      <c r="H124" s="61"/>
      <c r="I124" s="61"/>
      <c r="J124" s="61"/>
      <c r="K124" s="61"/>
      <c r="L124" s="67">
        <f>M124+N124+O124</f>
        <v>6060700</v>
      </c>
      <c r="M124" s="63">
        <v>6000000</v>
      </c>
      <c r="N124" s="63">
        <v>0</v>
      </c>
      <c r="O124" s="63">
        <v>60700</v>
      </c>
      <c r="P124" s="63">
        <f>Q124+R124+S124</f>
        <v>0</v>
      </c>
      <c r="Q124" s="63">
        <v>0</v>
      </c>
      <c r="R124" s="63">
        <v>0</v>
      </c>
      <c r="S124" s="63">
        <v>0</v>
      </c>
      <c r="T124" s="61">
        <f>U124+V124+W124</f>
        <v>0</v>
      </c>
      <c r="U124" s="67">
        <v>0</v>
      </c>
      <c r="V124" s="67">
        <v>0</v>
      </c>
      <c r="W124" s="67">
        <v>0</v>
      </c>
      <c r="X124" s="61">
        <f>Y124+Z124+AA124</f>
        <v>0</v>
      </c>
      <c r="Y124" s="61">
        <v>0</v>
      </c>
      <c r="Z124" s="61">
        <v>0</v>
      </c>
      <c r="AA124" s="61">
        <v>0</v>
      </c>
      <c r="AB124" s="87"/>
      <c r="AC124" s="87"/>
      <c r="AD124" s="87"/>
      <c r="AE124" s="87"/>
      <c r="AF124" s="87"/>
      <c r="AG124" s="96" t="s">
        <v>403</v>
      </c>
    </row>
    <row r="125" spans="1:33" s="50" customFormat="1" ht="37.5" x14ac:dyDescent="0.3">
      <c r="A125" s="47" t="s">
        <v>125</v>
      </c>
      <c r="B125" s="115" t="s">
        <v>223</v>
      </c>
      <c r="C125" s="70"/>
      <c r="D125" s="49">
        <f>D126</f>
        <v>0</v>
      </c>
      <c r="E125" s="49">
        <f t="shared" ref="E125:AA125" si="138">E126</f>
        <v>284000</v>
      </c>
      <c r="F125" s="49">
        <f t="shared" si="138"/>
        <v>1059118</v>
      </c>
      <c r="G125" s="49">
        <f t="shared" si="138"/>
        <v>710118</v>
      </c>
      <c r="H125" s="49">
        <f t="shared" si="138"/>
        <v>284000</v>
      </c>
      <c r="I125" s="49">
        <f t="shared" si="138"/>
        <v>263500</v>
      </c>
      <c r="J125" s="49">
        <f t="shared" si="138"/>
        <v>0</v>
      </c>
      <c r="K125" s="49">
        <f t="shared" si="138"/>
        <v>46500</v>
      </c>
      <c r="L125" s="49">
        <f>L126</f>
        <v>0</v>
      </c>
      <c r="M125" s="49">
        <f>M126</f>
        <v>0</v>
      </c>
      <c r="N125" s="49">
        <f>N126</f>
        <v>0</v>
      </c>
      <c r="O125" s="49">
        <f>O126</f>
        <v>0</v>
      </c>
      <c r="P125" s="49"/>
      <c r="Q125" s="49"/>
      <c r="R125" s="49"/>
      <c r="S125" s="49"/>
      <c r="T125" s="49">
        <f t="shared" si="138"/>
        <v>0</v>
      </c>
      <c r="U125" s="49">
        <f t="shared" si="138"/>
        <v>0</v>
      </c>
      <c r="V125" s="49">
        <f t="shared" si="138"/>
        <v>0</v>
      </c>
      <c r="W125" s="49">
        <f t="shared" si="138"/>
        <v>0</v>
      </c>
      <c r="X125" s="49">
        <f t="shared" si="138"/>
        <v>0</v>
      </c>
      <c r="Y125" s="49">
        <f t="shared" si="138"/>
        <v>0</v>
      </c>
      <c r="Z125" s="49">
        <f t="shared" si="138"/>
        <v>0</v>
      </c>
      <c r="AA125" s="49">
        <f t="shared" si="138"/>
        <v>0</v>
      </c>
      <c r="AB125" s="88"/>
      <c r="AC125" s="88"/>
      <c r="AD125" s="88"/>
      <c r="AE125" s="88"/>
      <c r="AF125" s="88"/>
      <c r="AG125" s="95"/>
    </row>
    <row r="126" spans="1:33" s="50" customFormat="1" ht="56.25" x14ac:dyDescent="0.3">
      <c r="A126" s="80" t="s">
        <v>225</v>
      </c>
      <c r="B126" s="114" t="s">
        <v>224</v>
      </c>
      <c r="C126" s="85" t="s">
        <v>28</v>
      </c>
      <c r="D126" s="61">
        <v>0</v>
      </c>
      <c r="E126" s="61">
        <v>284000</v>
      </c>
      <c r="F126" s="67">
        <v>1059118</v>
      </c>
      <c r="G126" s="61">
        <v>710118</v>
      </c>
      <c r="H126" s="61">
        <v>284000</v>
      </c>
      <c r="I126" s="61">
        <v>263500</v>
      </c>
      <c r="J126" s="61">
        <v>0</v>
      </c>
      <c r="K126" s="61">
        <v>46500</v>
      </c>
      <c r="L126" s="67">
        <f>SUM(M126:O126)</f>
        <v>0</v>
      </c>
      <c r="M126" s="63">
        <v>0</v>
      </c>
      <c r="N126" s="63">
        <v>0</v>
      </c>
      <c r="O126" s="63">
        <v>0</v>
      </c>
      <c r="P126" s="63"/>
      <c r="Q126" s="63"/>
      <c r="R126" s="63"/>
      <c r="S126" s="63"/>
      <c r="T126" s="61">
        <f t="shared" si="96"/>
        <v>0</v>
      </c>
      <c r="U126" s="67">
        <v>0</v>
      </c>
      <c r="V126" s="67">
        <v>0</v>
      </c>
      <c r="W126" s="67">
        <f>AA126</f>
        <v>0</v>
      </c>
      <c r="X126" s="61">
        <f>SUM(Y126:AA126)</f>
        <v>0</v>
      </c>
      <c r="Y126" s="61">
        <v>0</v>
      </c>
      <c r="Z126" s="61">
        <v>0</v>
      </c>
      <c r="AA126" s="61">
        <v>0</v>
      </c>
      <c r="AB126" s="87"/>
      <c r="AC126" s="87"/>
      <c r="AD126" s="87"/>
      <c r="AE126" s="87"/>
      <c r="AF126" s="88"/>
      <c r="AG126" s="96"/>
    </row>
    <row r="127" spans="1:33" s="50" customFormat="1" ht="56.25" x14ac:dyDescent="0.3">
      <c r="A127" s="47" t="s">
        <v>126</v>
      </c>
      <c r="B127" s="115" t="s">
        <v>226</v>
      </c>
      <c r="C127" s="70"/>
      <c r="D127" s="49">
        <f>D128</f>
        <v>0</v>
      </c>
      <c r="E127" s="49">
        <f t="shared" ref="E127:AA127" si="139">E128</f>
        <v>0</v>
      </c>
      <c r="F127" s="49">
        <f t="shared" si="139"/>
        <v>250000</v>
      </c>
      <c r="G127" s="49">
        <f t="shared" si="139"/>
        <v>0</v>
      </c>
      <c r="H127" s="49">
        <f t="shared" si="139"/>
        <v>413040</v>
      </c>
      <c r="I127" s="49">
        <f t="shared" si="139"/>
        <v>0</v>
      </c>
      <c r="J127" s="49">
        <f t="shared" si="139"/>
        <v>0</v>
      </c>
      <c r="K127" s="49">
        <f t="shared" si="139"/>
        <v>0</v>
      </c>
      <c r="L127" s="49">
        <f>L128</f>
        <v>0</v>
      </c>
      <c r="M127" s="49">
        <f>M128</f>
        <v>0</v>
      </c>
      <c r="N127" s="49">
        <f>N128</f>
        <v>0</v>
      </c>
      <c r="O127" s="49">
        <f>O128</f>
        <v>0</v>
      </c>
      <c r="P127" s="49"/>
      <c r="Q127" s="49"/>
      <c r="R127" s="49"/>
      <c r="S127" s="49"/>
      <c r="T127" s="49">
        <f t="shared" si="139"/>
        <v>0</v>
      </c>
      <c r="U127" s="49">
        <f t="shared" si="139"/>
        <v>0</v>
      </c>
      <c r="V127" s="49">
        <f t="shared" si="139"/>
        <v>0</v>
      </c>
      <c r="W127" s="49">
        <f t="shared" si="139"/>
        <v>0</v>
      </c>
      <c r="X127" s="49">
        <f t="shared" si="139"/>
        <v>0</v>
      </c>
      <c r="Y127" s="49">
        <f t="shared" si="139"/>
        <v>0</v>
      </c>
      <c r="Z127" s="49">
        <f t="shared" si="139"/>
        <v>0</v>
      </c>
      <c r="AA127" s="49">
        <f t="shared" si="139"/>
        <v>0</v>
      </c>
      <c r="AB127" s="88"/>
      <c r="AC127" s="87"/>
      <c r="AD127" s="87"/>
      <c r="AE127" s="88"/>
      <c r="AF127" s="88"/>
      <c r="AG127" s="95"/>
    </row>
    <row r="128" spans="1:33" s="50" customFormat="1" ht="37.5" x14ac:dyDescent="0.3">
      <c r="A128" s="80" t="s">
        <v>227</v>
      </c>
      <c r="B128" s="114" t="s">
        <v>228</v>
      </c>
      <c r="C128" s="85" t="s">
        <v>28</v>
      </c>
      <c r="D128" s="61">
        <v>0</v>
      </c>
      <c r="E128" s="61">
        <v>0</v>
      </c>
      <c r="F128" s="67">
        <v>250000</v>
      </c>
      <c r="G128" s="61">
        <v>0</v>
      </c>
      <c r="H128" s="61">
        <v>413040</v>
      </c>
      <c r="I128" s="61">
        <v>0</v>
      </c>
      <c r="J128" s="61">
        <v>0</v>
      </c>
      <c r="K128" s="61">
        <v>0</v>
      </c>
      <c r="L128" s="67">
        <f t="shared" ref="L128" si="140">SUM(M128:O128)</f>
        <v>0</v>
      </c>
      <c r="M128" s="63">
        <v>0</v>
      </c>
      <c r="N128" s="63">
        <v>0</v>
      </c>
      <c r="O128" s="63">
        <v>0</v>
      </c>
      <c r="P128" s="63"/>
      <c r="Q128" s="63"/>
      <c r="R128" s="63"/>
      <c r="S128" s="63"/>
      <c r="T128" s="61">
        <f t="shared" si="96"/>
        <v>0</v>
      </c>
      <c r="U128" s="67">
        <v>0</v>
      </c>
      <c r="V128" s="67">
        <v>0</v>
      </c>
      <c r="W128" s="67">
        <f>AA128</f>
        <v>0</v>
      </c>
      <c r="X128" s="61">
        <f t="shared" si="122"/>
        <v>0</v>
      </c>
      <c r="Y128" s="61">
        <v>0</v>
      </c>
      <c r="Z128" s="61">
        <v>0</v>
      </c>
      <c r="AA128" s="61">
        <v>0</v>
      </c>
      <c r="AB128" s="87"/>
      <c r="AC128" s="87"/>
      <c r="AD128" s="87"/>
      <c r="AE128" s="87"/>
      <c r="AF128" s="88"/>
      <c r="AG128" s="95"/>
    </row>
    <row r="129" spans="1:33" s="52" customFormat="1" ht="75" x14ac:dyDescent="0.3">
      <c r="A129" s="47" t="s">
        <v>311</v>
      </c>
      <c r="B129" s="115" t="s">
        <v>312</v>
      </c>
      <c r="C129" s="70"/>
      <c r="D129" s="49"/>
      <c r="E129" s="49"/>
      <c r="F129" s="46">
        <f>F130</f>
        <v>3036675</v>
      </c>
      <c r="G129" s="46">
        <f t="shared" ref="G129:K129" si="141">G130</f>
        <v>0</v>
      </c>
      <c r="H129" s="46">
        <f t="shared" si="141"/>
        <v>0</v>
      </c>
      <c r="I129" s="46">
        <f t="shared" si="141"/>
        <v>0</v>
      </c>
      <c r="J129" s="46">
        <f t="shared" si="141"/>
        <v>0</v>
      </c>
      <c r="K129" s="46">
        <f t="shared" si="141"/>
        <v>0</v>
      </c>
      <c r="L129" s="46">
        <f>L130</f>
        <v>0</v>
      </c>
      <c r="M129" s="46">
        <f>M130</f>
        <v>0</v>
      </c>
      <c r="N129" s="46">
        <f>N130</f>
        <v>0</v>
      </c>
      <c r="O129" s="46">
        <f>O130</f>
        <v>0</v>
      </c>
      <c r="P129" s="46"/>
      <c r="Q129" s="46"/>
      <c r="R129" s="46"/>
      <c r="S129" s="46"/>
      <c r="T129" s="46">
        <f t="shared" ref="T129:AA129" si="142">T130</f>
        <v>0</v>
      </c>
      <c r="U129" s="46">
        <f t="shared" si="142"/>
        <v>0</v>
      </c>
      <c r="V129" s="46">
        <f t="shared" si="142"/>
        <v>0</v>
      </c>
      <c r="W129" s="46">
        <f t="shared" si="142"/>
        <v>0</v>
      </c>
      <c r="X129" s="46">
        <f t="shared" si="142"/>
        <v>0</v>
      </c>
      <c r="Y129" s="46">
        <f t="shared" si="142"/>
        <v>0</v>
      </c>
      <c r="Z129" s="46">
        <f t="shared" si="142"/>
        <v>0</v>
      </c>
      <c r="AA129" s="46">
        <f t="shared" si="142"/>
        <v>0</v>
      </c>
      <c r="AB129" s="88"/>
      <c r="AC129" s="87"/>
      <c r="AD129" s="87"/>
      <c r="AE129" s="87"/>
      <c r="AF129" s="88"/>
      <c r="AG129" s="94"/>
    </row>
    <row r="130" spans="1:33" s="50" customFormat="1" x14ac:dyDescent="0.3">
      <c r="A130" s="80" t="s">
        <v>313</v>
      </c>
      <c r="B130" s="114" t="s">
        <v>370</v>
      </c>
      <c r="C130" s="85" t="s">
        <v>28</v>
      </c>
      <c r="D130" s="61"/>
      <c r="E130" s="61"/>
      <c r="F130" s="67">
        <v>3036675</v>
      </c>
      <c r="G130" s="61"/>
      <c r="H130" s="61"/>
      <c r="I130" s="61">
        <v>0</v>
      </c>
      <c r="J130" s="61">
        <v>0</v>
      </c>
      <c r="K130" s="61">
        <v>0</v>
      </c>
      <c r="L130" s="67">
        <f>SUM(M130:O130)</f>
        <v>0</v>
      </c>
      <c r="M130" s="63">
        <v>0</v>
      </c>
      <c r="N130" s="63">
        <v>0</v>
      </c>
      <c r="O130" s="63">
        <v>0</v>
      </c>
      <c r="P130" s="63"/>
      <c r="Q130" s="63"/>
      <c r="R130" s="63"/>
      <c r="S130" s="63"/>
      <c r="T130" s="67">
        <f>SUM(U130:W130)</f>
        <v>0</v>
      </c>
      <c r="U130" s="67">
        <v>0</v>
      </c>
      <c r="V130" s="67">
        <v>0</v>
      </c>
      <c r="W130" s="67">
        <f>AA130</f>
        <v>0</v>
      </c>
      <c r="X130" s="61">
        <f>SUM(Y130:AA130)</f>
        <v>0</v>
      </c>
      <c r="Y130" s="61">
        <v>0</v>
      </c>
      <c r="Z130" s="61">
        <v>0</v>
      </c>
      <c r="AA130" s="61">
        <v>0</v>
      </c>
      <c r="AB130" s="87"/>
      <c r="AC130" s="87"/>
      <c r="AD130" s="87"/>
      <c r="AE130" s="87"/>
      <c r="AF130" s="88"/>
      <c r="AG130" s="95"/>
    </row>
    <row r="131" spans="1:33" s="52" customFormat="1" ht="56.25" x14ac:dyDescent="0.3">
      <c r="A131" s="47" t="s">
        <v>127</v>
      </c>
      <c r="B131" s="115" t="s">
        <v>62</v>
      </c>
      <c r="C131" s="70"/>
      <c r="D131" s="49">
        <f>D132</f>
        <v>8344000</v>
      </c>
      <c r="E131" s="49">
        <f t="shared" ref="E131:AA131" si="143">E132</f>
        <v>5710100</v>
      </c>
      <c r="F131" s="49">
        <f t="shared" si="143"/>
        <v>18629920</v>
      </c>
      <c r="G131" s="49">
        <f t="shared" si="143"/>
        <v>4586200</v>
      </c>
      <c r="H131" s="49">
        <f t="shared" si="143"/>
        <v>4205300</v>
      </c>
      <c r="I131" s="49">
        <f>I132</f>
        <v>0</v>
      </c>
      <c r="J131" s="49">
        <f t="shared" si="143"/>
        <v>0</v>
      </c>
      <c r="K131" s="49">
        <f>K132</f>
        <v>14026100</v>
      </c>
      <c r="L131" s="49">
        <f>L132</f>
        <v>23251700</v>
      </c>
      <c r="M131" s="49">
        <f>M132</f>
        <v>0</v>
      </c>
      <c r="N131" s="49">
        <f>N132</f>
        <v>0</v>
      </c>
      <c r="O131" s="49">
        <f>O132</f>
        <v>23251700</v>
      </c>
      <c r="P131" s="49">
        <f t="shared" ref="P131:S131" si="144">P132</f>
        <v>8352300</v>
      </c>
      <c r="Q131" s="49">
        <f t="shared" si="144"/>
        <v>0</v>
      </c>
      <c r="R131" s="49">
        <f t="shared" si="144"/>
        <v>0</v>
      </c>
      <c r="S131" s="49">
        <f t="shared" si="144"/>
        <v>8352300</v>
      </c>
      <c r="T131" s="49">
        <f t="shared" si="143"/>
        <v>4710348.17</v>
      </c>
      <c r="U131" s="49">
        <f t="shared" si="143"/>
        <v>0</v>
      </c>
      <c r="V131" s="49">
        <f t="shared" si="143"/>
        <v>0</v>
      </c>
      <c r="W131" s="49">
        <f t="shared" si="143"/>
        <v>4710348.17</v>
      </c>
      <c r="X131" s="49">
        <f t="shared" si="143"/>
        <v>4710348.17</v>
      </c>
      <c r="Y131" s="49">
        <f t="shared" si="143"/>
        <v>0</v>
      </c>
      <c r="Z131" s="49">
        <f t="shared" si="143"/>
        <v>0</v>
      </c>
      <c r="AA131" s="49">
        <f t="shared" si="143"/>
        <v>4710348.17</v>
      </c>
      <c r="AB131" s="88">
        <f t="shared" si="97"/>
        <v>20.258080785490954</v>
      </c>
      <c r="AC131" s="87"/>
      <c r="AD131" s="87"/>
      <c r="AE131" s="88">
        <f t="shared" si="104"/>
        <v>20.258080785490954</v>
      </c>
      <c r="AF131" s="88"/>
      <c r="AG131" s="94"/>
    </row>
    <row r="132" spans="1:33" s="50" customFormat="1" ht="37.5" x14ac:dyDescent="0.3">
      <c r="A132" s="80" t="s">
        <v>128</v>
      </c>
      <c r="B132" s="114" t="s">
        <v>229</v>
      </c>
      <c r="C132" s="85" t="s">
        <v>28</v>
      </c>
      <c r="D132" s="61">
        <v>8344000</v>
      </c>
      <c r="E132" s="61">
        <v>5710100</v>
      </c>
      <c r="F132" s="67">
        <v>18629920</v>
      </c>
      <c r="G132" s="61">
        <v>4586200</v>
      </c>
      <c r="H132" s="61">
        <v>4205300</v>
      </c>
      <c r="I132" s="61">
        <v>0</v>
      </c>
      <c r="J132" s="61">
        <v>0</v>
      </c>
      <c r="K132" s="61">
        <v>14026100</v>
      </c>
      <c r="L132" s="63">
        <f>M132+O132</f>
        <v>23251700</v>
      </c>
      <c r="M132" s="63">
        <v>0</v>
      </c>
      <c r="N132" s="63">
        <v>0</v>
      </c>
      <c r="O132" s="63">
        <v>23251700</v>
      </c>
      <c r="P132" s="63">
        <f>Q132+R132+S132</f>
        <v>8352300</v>
      </c>
      <c r="Q132" s="63">
        <v>0</v>
      </c>
      <c r="R132" s="63">
        <v>0</v>
      </c>
      <c r="S132" s="63">
        <v>8352300</v>
      </c>
      <c r="T132" s="61">
        <f t="shared" si="96"/>
        <v>4710348.17</v>
      </c>
      <c r="U132" s="63">
        <v>0</v>
      </c>
      <c r="V132" s="63">
        <v>0</v>
      </c>
      <c r="W132" s="63">
        <f>AA132</f>
        <v>4710348.17</v>
      </c>
      <c r="X132" s="61">
        <f t="shared" si="122"/>
        <v>4710348.17</v>
      </c>
      <c r="Y132" s="61">
        <v>0</v>
      </c>
      <c r="Z132" s="61">
        <v>0</v>
      </c>
      <c r="AA132" s="61">
        <v>4710348.17</v>
      </c>
      <c r="AB132" s="87">
        <f t="shared" si="97"/>
        <v>20.258080785490954</v>
      </c>
      <c r="AC132" s="87"/>
      <c r="AD132" s="87"/>
      <c r="AE132" s="87">
        <f t="shared" si="104"/>
        <v>20.258080785490954</v>
      </c>
      <c r="AF132" s="88"/>
      <c r="AG132" s="95"/>
    </row>
    <row r="133" spans="1:33" s="52" customFormat="1" hidden="1" x14ac:dyDescent="0.3">
      <c r="A133" s="136" t="s">
        <v>12</v>
      </c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70"/>
    </row>
    <row r="134" spans="1:33" s="50" customFormat="1" ht="63" hidden="1" customHeight="1" x14ac:dyDescent="0.3">
      <c r="A134" s="47" t="s">
        <v>149</v>
      </c>
      <c r="B134" s="134" t="s">
        <v>33</v>
      </c>
      <c r="C134" s="134"/>
      <c r="D134" s="46">
        <f t="shared" ref="D134:AA134" si="145">D135+D156+D158+D162+D168</f>
        <v>617358326</v>
      </c>
      <c r="E134" s="46">
        <f t="shared" si="145"/>
        <v>1084597137</v>
      </c>
      <c r="F134" s="46">
        <f t="shared" si="145"/>
        <v>2298199311</v>
      </c>
      <c r="G134" s="46">
        <f t="shared" si="145"/>
        <v>585395009</v>
      </c>
      <c r="H134" s="46">
        <f t="shared" si="145"/>
        <v>1001658234</v>
      </c>
      <c r="I134" s="46">
        <f t="shared" si="145"/>
        <v>1358940682</v>
      </c>
      <c r="J134" s="46">
        <f t="shared" si="145"/>
        <v>0</v>
      </c>
      <c r="K134" s="46">
        <f t="shared" si="145"/>
        <v>358014625</v>
      </c>
      <c r="L134" s="46">
        <f t="shared" si="145"/>
        <v>3217030273</v>
      </c>
      <c r="M134" s="46">
        <f t="shared" si="145"/>
        <v>2570053015</v>
      </c>
      <c r="N134" s="46">
        <f t="shared" si="145"/>
        <v>0</v>
      </c>
      <c r="O134" s="46">
        <f t="shared" si="145"/>
        <v>646977258</v>
      </c>
      <c r="P134" s="46">
        <f t="shared" si="145"/>
        <v>629783225</v>
      </c>
      <c r="Q134" s="46">
        <f t="shared" si="145"/>
        <v>490303940</v>
      </c>
      <c r="R134" s="46">
        <f t="shared" si="145"/>
        <v>0</v>
      </c>
      <c r="S134" s="46">
        <f t="shared" si="145"/>
        <v>139479285</v>
      </c>
      <c r="T134" s="46">
        <f t="shared" si="145"/>
        <v>407913384.13999999</v>
      </c>
      <c r="U134" s="46">
        <f t="shared" si="145"/>
        <v>307304520</v>
      </c>
      <c r="V134" s="46">
        <f t="shared" si="145"/>
        <v>0</v>
      </c>
      <c r="W134" s="46">
        <f t="shared" si="145"/>
        <v>100608864.14</v>
      </c>
      <c r="X134" s="46">
        <f t="shared" si="145"/>
        <v>389146506.91000003</v>
      </c>
      <c r="Y134" s="46">
        <f t="shared" si="145"/>
        <v>288537642.76999998</v>
      </c>
      <c r="Z134" s="46">
        <f t="shared" si="145"/>
        <v>0</v>
      </c>
      <c r="AA134" s="46">
        <f t="shared" si="145"/>
        <v>100608864.14</v>
      </c>
      <c r="AB134" s="88">
        <f t="shared" ref="AB134:AC136" si="146">X134/L134*100</f>
        <v>12.096451506099957</v>
      </c>
      <c r="AC134" s="88">
        <f t="shared" si="146"/>
        <v>11.22691403974793</v>
      </c>
      <c r="AD134" s="88"/>
      <c r="AE134" s="88">
        <f>AA134/O134*100</f>
        <v>15.550602883787917</v>
      </c>
      <c r="AF134" s="87">
        <f t="shared" ref="AF134" si="147">Y134/U134*100</f>
        <v>93.893068273125294</v>
      </c>
      <c r="AG134" s="95"/>
    </row>
    <row r="135" spans="1:33" s="52" customFormat="1" ht="37.5" hidden="1" x14ac:dyDescent="0.3">
      <c r="A135" s="47" t="s">
        <v>150</v>
      </c>
      <c r="B135" s="111" t="s">
        <v>80</v>
      </c>
      <c r="C135" s="59"/>
      <c r="D135" s="48">
        <f t="shared" ref="D135:R135" si="148">D136+D151</f>
        <v>575359852</v>
      </c>
      <c r="E135" s="48">
        <f t="shared" si="148"/>
        <v>1019550450</v>
      </c>
      <c r="F135" s="48">
        <f t="shared" si="148"/>
        <v>2143258123</v>
      </c>
      <c r="G135" s="48">
        <f t="shared" si="148"/>
        <v>538032447</v>
      </c>
      <c r="H135" s="48">
        <f t="shared" si="148"/>
        <v>961396454</v>
      </c>
      <c r="I135" s="48">
        <f t="shared" si="148"/>
        <v>1340443089</v>
      </c>
      <c r="J135" s="48">
        <f t="shared" si="148"/>
        <v>0</v>
      </c>
      <c r="K135" s="48">
        <f t="shared" si="148"/>
        <v>272354085</v>
      </c>
      <c r="L135" s="48">
        <f t="shared" si="148"/>
        <v>3024689180</v>
      </c>
      <c r="M135" s="48">
        <f t="shared" si="148"/>
        <v>2538144080</v>
      </c>
      <c r="N135" s="48">
        <f t="shared" si="148"/>
        <v>0</v>
      </c>
      <c r="O135" s="48">
        <f t="shared" si="148"/>
        <v>486545100</v>
      </c>
      <c r="P135" s="48">
        <f t="shared" si="148"/>
        <v>590171088</v>
      </c>
      <c r="Q135" s="48">
        <f t="shared" si="148"/>
        <v>486278940</v>
      </c>
      <c r="R135" s="48">
        <f t="shared" si="148"/>
        <v>0</v>
      </c>
      <c r="S135" s="48">
        <f>S136+S151</f>
        <v>103892148</v>
      </c>
      <c r="T135" s="48">
        <f t="shared" ref="T135:AA135" si="149">T136+T151</f>
        <v>376858244.59999996</v>
      </c>
      <c r="U135" s="48">
        <f t="shared" si="149"/>
        <v>302835800</v>
      </c>
      <c r="V135" s="48">
        <f t="shared" si="149"/>
        <v>0</v>
      </c>
      <c r="W135" s="48">
        <f t="shared" si="149"/>
        <v>74022444.599999994</v>
      </c>
      <c r="X135" s="48">
        <f t="shared" si="149"/>
        <v>362434087.37</v>
      </c>
      <c r="Y135" s="48">
        <f t="shared" si="149"/>
        <v>288411642.76999998</v>
      </c>
      <c r="Z135" s="48">
        <f t="shared" si="149"/>
        <v>0</v>
      </c>
      <c r="AA135" s="48">
        <f t="shared" si="149"/>
        <v>74022444.599999994</v>
      </c>
      <c r="AB135" s="88">
        <f t="shared" si="146"/>
        <v>11.982523353688858</v>
      </c>
      <c r="AC135" s="88">
        <f t="shared" si="146"/>
        <v>11.363091837166312</v>
      </c>
      <c r="AD135" s="88"/>
      <c r="AE135" s="88">
        <f>AA135/O135*100</f>
        <v>15.213891702947988</v>
      </c>
      <c r="AF135" s="88">
        <f t="shared" ref="AF135:AF166" si="150">Y135/U135*100</f>
        <v>95.236970916252289</v>
      </c>
      <c r="AG135" s="94"/>
    </row>
    <row r="136" spans="1:33" s="52" customFormat="1" ht="37.5" hidden="1" x14ac:dyDescent="0.3">
      <c r="A136" s="47" t="s">
        <v>151</v>
      </c>
      <c r="B136" s="111" t="s">
        <v>230</v>
      </c>
      <c r="C136" s="59"/>
      <c r="D136" s="48">
        <f t="shared" ref="D136:AA136" si="151">SUM(D137:D150)</f>
        <v>575359852</v>
      </c>
      <c r="E136" s="48">
        <f t="shared" si="151"/>
        <v>1014497150</v>
      </c>
      <c r="F136" s="48">
        <f t="shared" si="151"/>
        <v>2129841428</v>
      </c>
      <c r="G136" s="48">
        <f t="shared" si="151"/>
        <v>524581547</v>
      </c>
      <c r="H136" s="48">
        <f t="shared" si="151"/>
        <v>961396454</v>
      </c>
      <c r="I136" s="48">
        <f t="shared" si="151"/>
        <v>1335440289</v>
      </c>
      <c r="J136" s="48">
        <f t="shared" si="151"/>
        <v>0</v>
      </c>
      <c r="K136" s="48">
        <f t="shared" si="151"/>
        <v>272303585</v>
      </c>
      <c r="L136" s="48">
        <f t="shared" si="151"/>
        <v>3024689180</v>
      </c>
      <c r="M136" s="48">
        <f t="shared" si="151"/>
        <v>2538144080</v>
      </c>
      <c r="N136" s="48">
        <f t="shared" si="151"/>
        <v>0</v>
      </c>
      <c r="O136" s="48">
        <f t="shared" si="151"/>
        <v>486545100</v>
      </c>
      <c r="P136" s="48">
        <f t="shared" si="151"/>
        <v>590171088</v>
      </c>
      <c r="Q136" s="48">
        <f t="shared" si="151"/>
        <v>486278940</v>
      </c>
      <c r="R136" s="48">
        <f t="shared" si="151"/>
        <v>0</v>
      </c>
      <c r="S136" s="48">
        <f t="shared" si="151"/>
        <v>103892148</v>
      </c>
      <c r="T136" s="48">
        <f t="shared" si="151"/>
        <v>376858244.59999996</v>
      </c>
      <c r="U136" s="48">
        <f t="shared" si="151"/>
        <v>302835800</v>
      </c>
      <c r="V136" s="48">
        <f t="shared" si="151"/>
        <v>0</v>
      </c>
      <c r="W136" s="48">
        <f t="shared" si="151"/>
        <v>74022444.599999994</v>
      </c>
      <c r="X136" s="48">
        <f>SUM(X137:X150)</f>
        <v>362434087.37</v>
      </c>
      <c r="Y136" s="48">
        <f t="shared" si="151"/>
        <v>288411642.76999998</v>
      </c>
      <c r="Z136" s="48">
        <f t="shared" si="151"/>
        <v>0</v>
      </c>
      <c r="AA136" s="48">
        <f t="shared" si="151"/>
        <v>74022444.599999994</v>
      </c>
      <c r="AB136" s="88">
        <f t="shared" si="146"/>
        <v>11.982523353688858</v>
      </c>
      <c r="AC136" s="88">
        <f t="shared" si="146"/>
        <v>11.363091837166312</v>
      </c>
      <c r="AD136" s="88"/>
      <c r="AE136" s="88">
        <f>AA136/O136*100</f>
        <v>15.213891702947988</v>
      </c>
      <c r="AF136" s="88">
        <f t="shared" si="150"/>
        <v>95.236970916252289</v>
      </c>
      <c r="AG136" s="94"/>
    </row>
    <row r="137" spans="1:33" s="50" customFormat="1" ht="56.25" hidden="1" x14ac:dyDescent="0.3">
      <c r="A137" s="80" t="s">
        <v>237</v>
      </c>
      <c r="B137" s="114" t="s">
        <v>65</v>
      </c>
      <c r="C137" s="60" t="s">
        <v>7</v>
      </c>
      <c r="D137" s="63">
        <v>128224525</v>
      </c>
      <c r="E137" s="63">
        <v>142922200</v>
      </c>
      <c r="F137" s="67">
        <v>408360857</v>
      </c>
      <c r="G137" s="63">
        <v>121370197</v>
      </c>
      <c r="H137" s="63">
        <v>126302381</v>
      </c>
      <c r="I137" s="63">
        <v>0</v>
      </c>
      <c r="J137" s="63">
        <v>0</v>
      </c>
      <c r="K137" s="63">
        <v>270483173</v>
      </c>
      <c r="L137" s="63">
        <f>M137+O137</f>
        <v>482126100</v>
      </c>
      <c r="M137" s="63">
        <v>0</v>
      </c>
      <c r="N137" s="63">
        <v>0</v>
      </c>
      <c r="O137" s="63">
        <v>482126100</v>
      </c>
      <c r="P137" s="63">
        <f t="shared" ref="P137:P143" si="152">Q137+R137+S137</f>
        <v>103313123</v>
      </c>
      <c r="Q137" s="63">
        <v>0</v>
      </c>
      <c r="R137" s="63">
        <v>0</v>
      </c>
      <c r="S137" s="63">
        <v>103313123</v>
      </c>
      <c r="T137" s="61">
        <f t="shared" si="96"/>
        <v>73658620.459999993</v>
      </c>
      <c r="U137" s="63">
        <v>0</v>
      </c>
      <c r="V137" s="63">
        <v>0</v>
      </c>
      <c r="W137" s="63">
        <f>AA137</f>
        <v>73658620.459999993</v>
      </c>
      <c r="X137" s="63">
        <f>Y137+AA137</f>
        <v>73658620.459999993</v>
      </c>
      <c r="Y137" s="63">
        <v>0</v>
      </c>
      <c r="Z137" s="63">
        <v>0</v>
      </c>
      <c r="AA137" s="63">
        <v>73658620.459999993</v>
      </c>
      <c r="AB137" s="87">
        <f t="shared" ref="AB137:AB147" si="153">X137/L137*100</f>
        <v>15.277874493830554</v>
      </c>
      <c r="AC137" s="87"/>
      <c r="AD137" s="87"/>
      <c r="AE137" s="87">
        <f>AA137/O137*100</f>
        <v>15.277874493830554</v>
      </c>
      <c r="AF137" s="88"/>
      <c r="AG137" s="95"/>
    </row>
    <row r="138" spans="1:33" s="50" customFormat="1" ht="187.5" hidden="1" x14ac:dyDescent="0.3">
      <c r="A138" s="80" t="s">
        <v>238</v>
      </c>
      <c r="B138" s="112" t="s">
        <v>196</v>
      </c>
      <c r="C138" s="60" t="s">
        <v>7</v>
      </c>
      <c r="D138" s="63">
        <v>1060000</v>
      </c>
      <c r="E138" s="63">
        <v>1831000</v>
      </c>
      <c r="F138" s="67">
        <v>3180000</v>
      </c>
      <c r="G138" s="63">
        <v>386000</v>
      </c>
      <c r="H138" s="63">
        <v>1133500</v>
      </c>
      <c r="I138" s="63">
        <v>2826000</v>
      </c>
      <c r="J138" s="63">
        <v>0</v>
      </c>
      <c r="K138" s="63">
        <v>0</v>
      </c>
      <c r="L138" s="63">
        <f t="shared" ref="L138:L155" si="154">M138+O138</f>
        <v>13567800</v>
      </c>
      <c r="M138" s="63">
        <v>13567800</v>
      </c>
      <c r="N138" s="63">
        <v>0</v>
      </c>
      <c r="O138" s="63">
        <v>0</v>
      </c>
      <c r="P138" s="63">
        <f t="shared" si="152"/>
        <v>2170800</v>
      </c>
      <c r="Q138" s="63">
        <v>2170800</v>
      </c>
      <c r="R138" s="63">
        <v>0</v>
      </c>
      <c r="S138" s="63">
        <v>0</v>
      </c>
      <c r="T138" s="61">
        <f t="shared" si="96"/>
        <v>2170800</v>
      </c>
      <c r="U138" s="63">
        <v>2170800</v>
      </c>
      <c r="V138" s="63">
        <v>0</v>
      </c>
      <c r="W138" s="63">
        <f t="shared" ref="W138:W150" si="155">AA138</f>
        <v>0</v>
      </c>
      <c r="X138" s="63">
        <f t="shared" ref="X138:X150" si="156">Y138+AA138</f>
        <v>1382800</v>
      </c>
      <c r="Y138" s="63">
        <v>1382800</v>
      </c>
      <c r="Z138" s="63">
        <v>0</v>
      </c>
      <c r="AA138" s="63">
        <v>0</v>
      </c>
      <c r="AB138" s="87">
        <f t="shared" si="153"/>
        <v>10.191777591061189</v>
      </c>
      <c r="AC138" s="87">
        <f t="shared" ref="AC138:AC146" si="157">Y138/M138*100</f>
        <v>10.191777591061189</v>
      </c>
      <c r="AD138" s="87"/>
      <c r="AE138" s="87"/>
      <c r="AF138" s="87">
        <f t="shared" si="150"/>
        <v>63.700018426386585</v>
      </c>
      <c r="AG138" s="96"/>
    </row>
    <row r="139" spans="1:33" s="50" customFormat="1" ht="56.25" hidden="1" x14ac:dyDescent="0.3">
      <c r="A139" s="80" t="s">
        <v>239</v>
      </c>
      <c r="B139" s="114" t="s">
        <v>282</v>
      </c>
      <c r="C139" s="60" t="s">
        <v>7</v>
      </c>
      <c r="D139" s="63">
        <v>14685000</v>
      </c>
      <c r="E139" s="63">
        <v>41462600</v>
      </c>
      <c r="F139" s="67">
        <v>43463600</v>
      </c>
      <c r="G139" s="63">
        <v>14929600</v>
      </c>
      <c r="H139" s="63">
        <v>52424900</v>
      </c>
      <c r="I139" s="63">
        <v>38083485</v>
      </c>
      <c r="J139" s="63">
        <v>0</v>
      </c>
      <c r="K139" s="63">
        <v>0</v>
      </c>
      <c r="L139" s="63">
        <f t="shared" si="154"/>
        <v>75701100</v>
      </c>
      <c r="M139" s="63">
        <v>75701100</v>
      </c>
      <c r="N139" s="63">
        <v>0</v>
      </c>
      <c r="O139" s="63">
        <v>0</v>
      </c>
      <c r="P139" s="63">
        <f t="shared" si="152"/>
        <v>14610000</v>
      </c>
      <c r="Q139" s="63">
        <v>14610000</v>
      </c>
      <c r="R139" s="63">
        <v>0</v>
      </c>
      <c r="S139" s="63">
        <v>0</v>
      </c>
      <c r="T139" s="61">
        <f t="shared" si="96"/>
        <v>0</v>
      </c>
      <c r="U139" s="63">
        <v>0</v>
      </c>
      <c r="V139" s="63">
        <v>0</v>
      </c>
      <c r="W139" s="63">
        <f t="shared" si="155"/>
        <v>0</v>
      </c>
      <c r="X139" s="63">
        <f t="shared" si="156"/>
        <v>0</v>
      </c>
      <c r="Y139" s="63">
        <v>0</v>
      </c>
      <c r="Z139" s="63">
        <v>0</v>
      </c>
      <c r="AA139" s="63">
        <v>0</v>
      </c>
      <c r="AB139" s="87">
        <f t="shared" si="153"/>
        <v>0</v>
      </c>
      <c r="AC139" s="87">
        <f t="shared" si="157"/>
        <v>0</v>
      </c>
      <c r="AD139" s="87"/>
      <c r="AE139" s="87"/>
      <c r="AF139" s="87"/>
      <c r="AG139" s="96" t="s">
        <v>403</v>
      </c>
    </row>
    <row r="140" spans="1:33" s="50" customFormat="1" ht="150" hidden="1" x14ac:dyDescent="0.3">
      <c r="A140" s="80" t="s">
        <v>240</v>
      </c>
      <c r="B140" s="114" t="s">
        <v>231</v>
      </c>
      <c r="C140" s="60" t="s">
        <v>7</v>
      </c>
      <c r="D140" s="63">
        <v>1800000</v>
      </c>
      <c r="E140" s="63">
        <v>1800000</v>
      </c>
      <c r="F140" s="67">
        <f t="shared" ref="F140" si="158">E140+D140</f>
        <v>3600000</v>
      </c>
      <c r="G140" s="63">
        <v>0</v>
      </c>
      <c r="H140" s="63">
        <v>0</v>
      </c>
      <c r="I140" s="63">
        <v>3600000</v>
      </c>
      <c r="J140" s="63">
        <v>0</v>
      </c>
      <c r="K140" s="63">
        <v>0</v>
      </c>
      <c r="L140" s="63">
        <f t="shared" si="154"/>
        <v>7740000</v>
      </c>
      <c r="M140" s="63">
        <v>7740000</v>
      </c>
      <c r="N140" s="63">
        <v>0</v>
      </c>
      <c r="O140" s="63">
        <v>0</v>
      </c>
      <c r="P140" s="63">
        <f t="shared" si="152"/>
        <v>1935000</v>
      </c>
      <c r="Q140" s="63">
        <v>1935000</v>
      </c>
      <c r="R140" s="63">
        <v>0</v>
      </c>
      <c r="S140" s="63">
        <v>0</v>
      </c>
      <c r="T140" s="61">
        <f t="shared" si="96"/>
        <v>0</v>
      </c>
      <c r="U140" s="63">
        <v>0</v>
      </c>
      <c r="V140" s="63">
        <v>0</v>
      </c>
      <c r="W140" s="63">
        <f t="shared" si="155"/>
        <v>0</v>
      </c>
      <c r="X140" s="63">
        <f t="shared" si="156"/>
        <v>0</v>
      </c>
      <c r="Y140" s="63">
        <v>0</v>
      </c>
      <c r="Z140" s="63">
        <v>0</v>
      </c>
      <c r="AA140" s="63">
        <v>0</v>
      </c>
      <c r="AB140" s="87">
        <f t="shared" si="153"/>
        <v>0</v>
      </c>
      <c r="AC140" s="87">
        <f t="shared" si="157"/>
        <v>0</v>
      </c>
      <c r="AD140" s="87"/>
      <c r="AE140" s="87"/>
      <c r="AF140" s="87"/>
      <c r="AG140" s="96" t="s">
        <v>403</v>
      </c>
    </row>
    <row r="141" spans="1:33" s="50" customFormat="1" ht="56.25" hidden="1" x14ac:dyDescent="0.3">
      <c r="A141" s="80" t="s">
        <v>241</v>
      </c>
      <c r="B141" s="114" t="s">
        <v>232</v>
      </c>
      <c r="C141" s="60" t="s">
        <v>7</v>
      </c>
      <c r="D141" s="63">
        <v>258464400</v>
      </c>
      <c r="E141" s="63">
        <v>559022200</v>
      </c>
      <c r="F141" s="67">
        <v>1040109300</v>
      </c>
      <c r="G141" s="63">
        <v>231026200</v>
      </c>
      <c r="H141" s="63">
        <v>456415000</v>
      </c>
      <c r="I141" s="63">
        <v>817486600</v>
      </c>
      <c r="J141" s="63">
        <v>0</v>
      </c>
      <c r="K141" s="63">
        <v>0</v>
      </c>
      <c r="L141" s="63">
        <f t="shared" si="154"/>
        <v>72963000</v>
      </c>
      <c r="M141" s="63">
        <v>72963000</v>
      </c>
      <c r="N141" s="63">
        <v>0</v>
      </c>
      <c r="O141" s="63">
        <v>0</v>
      </c>
      <c r="P141" s="63">
        <f t="shared" si="152"/>
        <v>14404000</v>
      </c>
      <c r="Q141" s="63">
        <v>14404000</v>
      </c>
      <c r="R141" s="63">
        <v>0</v>
      </c>
      <c r="S141" s="63">
        <v>0</v>
      </c>
      <c r="T141" s="61">
        <f t="shared" si="96"/>
        <v>8054000</v>
      </c>
      <c r="U141" s="63">
        <v>8054000</v>
      </c>
      <c r="V141" s="63">
        <v>0</v>
      </c>
      <c r="W141" s="63">
        <f t="shared" si="155"/>
        <v>0</v>
      </c>
      <c r="X141" s="63">
        <f t="shared" si="156"/>
        <v>3873105.4</v>
      </c>
      <c r="Y141" s="63">
        <v>3873105.4</v>
      </c>
      <c r="Z141" s="63">
        <v>0</v>
      </c>
      <c r="AA141" s="63">
        <v>0</v>
      </c>
      <c r="AB141" s="87">
        <f t="shared" si="153"/>
        <v>5.3083143511094661</v>
      </c>
      <c r="AC141" s="87">
        <f t="shared" si="157"/>
        <v>5.3083143511094661</v>
      </c>
      <c r="AD141" s="87"/>
      <c r="AE141" s="87"/>
      <c r="AF141" s="87">
        <f t="shared" si="150"/>
        <v>48.089215296746957</v>
      </c>
      <c r="AG141" s="95"/>
    </row>
    <row r="142" spans="1:33" s="52" customFormat="1" ht="93.75" hidden="1" x14ac:dyDescent="0.3">
      <c r="A142" s="80" t="s">
        <v>242</v>
      </c>
      <c r="B142" s="114" t="s">
        <v>233</v>
      </c>
      <c r="C142" s="60" t="s">
        <v>7</v>
      </c>
      <c r="D142" s="63">
        <v>133082415</v>
      </c>
      <c r="E142" s="63">
        <v>249044750</v>
      </c>
      <c r="F142" s="67">
        <v>531167217</v>
      </c>
      <c r="G142" s="63">
        <v>146881750</v>
      </c>
      <c r="H142" s="63">
        <v>265462485</v>
      </c>
      <c r="I142" s="63">
        <v>385280467</v>
      </c>
      <c r="J142" s="63">
        <v>0</v>
      </c>
      <c r="K142" s="63">
        <v>0</v>
      </c>
      <c r="L142" s="63">
        <f t="shared" si="154"/>
        <v>93157000</v>
      </c>
      <c r="M142" s="63">
        <v>93157000</v>
      </c>
      <c r="N142" s="63">
        <v>0</v>
      </c>
      <c r="O142" s="63">
        <v>0</v>
      </c>
      <c r="P142" s="63">
        <f t="shared" si="152"/>
        <v>21028000</v>
      </c>
      <c r="Q142" s="63">
        <v>21028000</v>
      </c>
      <c r="R142" s="63">
        <v>0</v>
      </c>
      <c r="S142" s="63">
        <v>0</v>
      </c>
      <c r="T142" s="61">
        <f t="shared" si="96"/>
        <v>17028000</v>
      </c>
      <c r="U142" s="63">
        <v>17028000</v>
      </c>
      <c r="V142" s="63">
        <v>0</v>
      </c>
      <c r="W142" s="63">
        <f t="shared" si="155"/>
        <v>0</v>
      </c>
      <c r="X142" s="63">
        <f t="shared" si="156"/>
        <v>7584065.2300000004</v>
      </c>
      <c r="Y142" s="63">
        <v>7584065.2300000004</v>
      </c>
      <c r="Z142" s="63">
        <v>0</v>
      </c>
      <c r="AA142" s="63">
        <v>0</v>
      </c>
      <c r="AB142" s="87">
        <f t="shared" si="153"/>
        <v>8.1411651620382806</v>
      </c>
      <c r="AC142" s="87">
        <f t="shared" si="157"/>
        <v>8.1411651620382806</v>
      </c>
      <c r="AD142" s="87"/>
      <c r="AE142" s="87"/>
      <c r="AF142" s="87">
        <f t="shared" si="150"/>
        <v>44.538790404040405</v>
      </c>
      <c r="AG142" s="94"/>
    </row>
    <row r="143" spans="1:33" s="52" customFormat="1" ht="187.5" hidden="1" x14ac:dyDescent="0.3">
      <c r="A143" s="80" t="s">
        <v>243</v>
      </c>
      <c r="B143" s="114" t="s">
        <v>290</v>
      </c>
      <c r="C143" s="60" t="s">
        <v>7</v>
      </c>
      <c r="D143" s="63">
        <v>12220000</v>
      </c>
      <c r="E143" s="63"/>
      <c r="F143" s="67">
        <v>40426277</v>
      </c>
      <c r="G143" s="63"/>
      <c r="H143" s="63"/>
      <c r="I143" s="63">
        <v>34381497</v>
      </c>
      <c r="J143" s="63">
        <v>0</v>
      </c>
      <c r="K143" s="63">
        <v>0</v>
      </c>
      <c r="L143" s="63">
        <f t="shared" si="154"/>
        <v>2275583900</v>
      </c>
      <c r="M143" s="63">
        <v>2274869800</v>
      </c>
      <c r="N143" s="63">
        <v>0</v>
      </c>
      <c r="O143" s="63">
        <v>714100</v>
      </c>
      <c r="P143" s="63">
        <f t="shared" si="152"/>
        <v>432261340</v>
      </c>
      <c r="Q143" s="63">
        <v>432131140</v>
      </c>
      <c r="R143" s="63">
        <v>0</v>
      </c>
      <c r="S143" s="63">
        <v>130200</v>
      </c>
      <c r="T143" s="61">
        <f t="shared" si="96"/>
        <v>275713200</v>
      </c>
      <c r="U143" s="63">
        <v>275583000</v>
      </c>
      <c r="V143" s="63">
        <v>0</v>
      </c>
      <c r="W143" s="63">
        <f t="shared" si="155"/>
        <v>130200</v>
      </c>
      <c r="X143" s="63">
        <f t="shared" si="156"/>
        <v>275701872.13999999</v>
      </c>
      <c r="Y143" s="63">
        <v>275571672.13999999</v>
      </c>
      <c r="Z143" s="63">
        <v>0</v>
      </c>
      <c r="AA143" s="63">
        <v>130200</v>
      </c>
      <c r="AB143" s="87">
        <f t="shared" si="153"/>
        <v>12.115654014778359</v>
      </c>
      <c r="AC143" s="87">
        <f t="shared" si="157"/>
        <v>12.113733811930686</v>
      </c>
      <c r="AD143" s="87"/>
      <c r="AE143" s="87"/>
      <c r="AF143" s="87">
        <f t="shared" si="150"/>
        <v>99.995889492457806</v>
      </c>
      <c r="AG143" s="96"/>
    </row>
    <row r="144" spans="1:33" s="52" customFormat="1" ht="56.25" hidden="1" x14ac:dyDescent="0.3">
      <c r="A144" s="80" t="s">
        <v>244</v>
      </c>
      <c r="B144" s="114" t="s">
        <v>234</v>
      </c>
      <c r="C144" s="60" t="s">
        <v>7</v>
      </c>
      <c r="D144" s="63">
        <v>825000</v>
      </c>
      <c r="E144" s="63">
        <v>840000</v>
      </c>
      <c r="F144" s="67">
        <v>2488800</v>
      </c>
      <c r="G144" s="63">
        <v>823800</v>
      </c>
      <c r="H144" s="63">
        <v>893700</v>
      </c>
      <c r="I144" s="63">
        <v>1665000</v>
      </c>
      <c r="J144" s="63">
        <v>0</v>
      </c>
      <c r="K144" s="63">
        <v>0</v>
      </c>
      <c r="L144" s="63">
        <f t="shared" si="154"/>
        <v>0</v>
      </c>
      <c r="M144" s="63">
        <v>0</v>
      </c>
      <c r="N144" s="63">
        <v>0</v>
      </c>
      <c r="O144" s="63">
        <v>0</v>
      </c>
      <c r="P144" s="63"/>
      <c r="Q144" s="63"/>
      <c r="R144" s="63"/>
      <c r="S144" s="63"/>
      <c r="T144" s="61">
        <f t="shared" si="96"/>
        <v>0</v>
      </c>
      <c r="U144" s="63"/>
      <c r="V144" s="63">
        <v>0</v>
      </c>
      <c r="W144" s="63">
        <f t="shared" si="155"/>
        <v>0</v>
      </c>
      <c r="X144" s="63">
        <f t="shared" si="156"/>
        <v>0</v>
      </c>
      <c r="Y144" s="63">
        <v>0</v>
      </c>
      <c r="Z144" s="63">
        <v>0</v>
      </c>
      <c r="AA144" s="63">
        <v>0</v>
      </c>
      <c r="AB144" s="87"/>
      <c r="AC144" s="87"/>
      <c r="AD144" s="87"/>
      <c r="AE144" s="87"/>
      <c r="AF144" s="87" t="e">
        <f t="shared" si="150"/>
        <v>#DIV/0!</v>
      </c>
      <c r="AG144" s="94"/>
    </row>
    <row r="145" spans="1:36" s="52" customFormat="1" ht="112.5" hidden="1" x14ac:dyDescent="0.3">
      <c r="A145" s="80" t="s">
        <v>245</v>
      </c>
      <c r="B145" s="114" t="s">
        <v>235</v>
      </c>
      <c r="C145" s="60" t="s">
        <v>7</v>
      </c>
      <c r="D145" s="63">
        <v>23968000</v>
      </c>
      <c r="E145" s="63">
        <v>16051000</v>
      </c>
      <c r="F145" s="67">
        <v>47773145</v>
      </c>
      <c r="G145" s="63">
        <v>8909000</v>
      </c>
      <c r="H145" s="63">
        <v>56942000</v>
      </c>
      <c r="I145" s="63">
        <v>50089090</v>
      </c>
      <c r="J145" s="63">
        <v>0</v>
      </c>
      <c r="K145" s="63">
        <v>0</v>
      </c>
      <c r="L145" s="63">
        <f t="shared" si="154"/>
        <v>0</v>
      </c>
      <c r="M145" s="63">
        <v>0</v>
      </c>
      <c r="N145" s="63">
        <v>0</v>
      </c>
      <c r="O145" s="63">
        <v>0</v>
      </c>
      <c r="P145" s="63"/>
      <c r="Q145" s="63"/>
      <c r="R145" s="63"/>
      <c r="S145" s="63"/>
      <c r="T145" s="61">
        <f t="shared" si="96"/>
        <v>0</v>
      </c>
      <c r="U145" s="63"/>
      <c r="V145" s="63">
        <v>0</v>
      </c>
      <c r="W145" s="63">
        <f t="shared" si="155"/>
        <v>0</v>
      </c>
      <c r="X145" s="63">
        <f t="shared" si="156"/>
        <v>0</v>
      </c>
      <c r="Y145" s="63">
        <v>0</v>
      </c>
      <c r="Z145" s="63">
        <v>0</v>
      </c>
      <c r="AA145" s="63">
        <v>0</v>
      </c>
      <c r="AB145" s="87"/>
      <c r="AC145" s="87"/>
      <c r="AD145" s="87"/>
      <c r="AE145" s="87"/>
      <c r="AF145" s="87" t="e">
        <f t="shared" si="150"/>
        <v>#DIV/0!</v>
      </c>
      <c r="AG145" s="96"/>
    </row>
    <row r="146" spans="1:36" s="52" customFormat="1" ht="37.5" hidden="1" x14ac:dyDescent="0.3">
      <c r="A146" s="80" t="s">
        <v>244</v>
      </c>
      <c r="B146" s="114" t="s">
        <v>236</v>
      </c>
      <c r="C146" s="60" t="s">
        <v>7</v>
      </c>
      <c r="D146" s="63">
        <v>0</v>
      </c>
      <c r="E146" s="63">
        <v>145400</v>
      </c>
      <c r="F146" s="67">
        <v>218070</v>
      </c>
      <c r="G146" s="63">
        <v>0</v>
      </c>
      <c r="H146" s="63">
        <v>0</v>
      </c>
      <c r="I146" s="63">
        <v>145400</v>
      </c>
      <c r="J146" s="63">
        <v>0</v>
      </c>
      <c r="K146" s="63">
        <v>0</v>
      </c>
      <c r="L146" s="63">
        <f t="shared" si="154"/>
        <v>145380</v>
      </c>
      <c r="M146" s="63">
        <v>145380</v>
      </c>
      <c r="N146" s="63">
        <v>0</v>
      </c>
      <c r="O146" s="63">
        <v>0</v>
      </c>
      <c r="P146" s="63">
        <f>Q146+R146+S146</f>
        <v>0</v>
      </c>
      <c r="Q146" s="63">
        <v>0</v>
      </c>
      <c r="R146" s="63">
        <v>0</v>
      </c>
      <c r="S146" s="63">
        <v>0</v>
      </c>
      <c r="T146" s="61">
        <f t="shared" si="96"/>
        <v>0</v>
      </c>
      <c r="U146" s="63">
        <v>0</v>
      </c>
      <c r="V146" s="63">
        <v>0</v>
      </c>
      <c r="W146" s="63">
        <f t="shared" si="155"/>
        <v>0</v>
      </c>
      <c r="X146" s="63">
        <f t="shared" si="156"/>
        <v>0</v>
      </c>
      <c r="Y146" s="63">
        <v>0</v>
      </c>
      <c r="Z146" s="63">
        <v>0</v>
      </c>
      <c r="AA146" s="63">
        <v>0</v>
      </c>
      <c r="AB146" s="87">
        <f t="shared" si="153"/>
        <v>0</v>
      </c>
      <c r="AC146" s="87">
        <f t="shared" si="157"/>
        <v>0</v>
      </c>
      <c r="AD146" s="87"/>
      <c r="AE146" s="87"/>
      <c r="AF146" s="87"/>
      <c r="AG146" s="96" t="s">
        <v>403</v>
      </c>
    </row>
    <row r="147" spans="1:36" s="52" customFormat="1" hidden="1" x14ac:dyDescent="0.3">
      <c r="A147" s="81" t="s">
        <v>245</v>
      </c>
      <c r="B147" s="116" t="s">
        <v>221</v>
      </c>
      <c r="C147" s="60" t="s">
        <v>7</v>
      </c>
      <c r="D147" s="63">
        <v>530512</v>
      </c>
      <c r="E147" s="63">
        <v>1178000</v>
      </c>
      <c r="F147" s="67">
        <v>2039412</v>
      </c>
      <c r="G147" s="63">
        <v>255000</v>
      </c>
      <c r="H147" s="63">
        <v>1822488</v>
      </c>
      <c r="I147" s="63">
        <v>0</v>
      </c>
      <c r="J147" s="63">
        <v>0</v>
      </c>
      <c r="K147" s="63">
        <v>1705412</v>
      </c>
      <c r="L147" s="63">
        <f t="shared" si="154"/>
        <v>3704900</v>
      </c>
      <c r="M147" s="63">
        <v>0</v>
      </c>
      <c r="N147" s="63">
        <v>0</v>
      </c>
      <c r="O147" s="63">
        <v>3704900</v>
      </c>
      <c r="P147" s="63">
        <f>Q147+R147+S147</f>
        <v>448825</v>
      </c>
      <c r="Q147" s="63">
        <v>0</v>
      </c>
      <c r="R147" s="63">
        <v>0</v>
      </c>
      <c r="S147" s="63">
        <v>448825</v>
      </c>
      <c r="T147" s="61">
        <f t="shared" si="96"/>
        <v>233624.14</v>
      </c>
      <c r="U147" s="63">
        <v>0</v>
      </c>
      <c r="V147" s="63">
        <v>0</v>
      </c>
      <c r="W147" s="63">
        <f t="shared" si="155"/>
        <v>233624.14</v>
      </c>
      <c r="X147" s="63">
        <f>Y147+AA147</f>
        <v>233624.14</v>
      </c>
      <c r="Y147" s="63">
        <v>0</v>
      </c>
      <c r="Z147" s="63">
        <v>0</v>
      </c>
      <c r="AA147" s="63">
        <v>233624.14</v>
      </c>
      <c r="AB147" s="87">
        <f t="shared" si="153"/>
        <v>6.3058150017544339</v>
      </c>
      <c r="AC147" s="87"/>
      <c r="AD147" s="87"/>
      <c r="AE147" s="87">
        <f>AA147/O147*100</f>
        <v>6.3058150017544339</v>
      </c>
      <c r="AF147" s="87" t="e">
        <f t="shared" si="150"/>
        <v>#DIV/0!</v>
      </c>
      <c r="AG147" s="96"/>
    </row>
    <row r="148" spans="1:36" s="52" customFormat="1" ht="56.25" hidden="1" x14ac:dyDescent="0.3">
      <c r="A148" s="80" t="s">
        <v>289</v>
      </c>
      <c r="B148" s="112" t="s">
        <v>275</v>
      </c>
      <c r="C148" s="60" t="s">
        <v>7</v>
      </c>
      <c r="D148" s="63">
        <v>450000</v>
      </c>
      <c r="E148" s="63">
        <v>200000</v>
      </c>
      <c r="F148" s="67">
        <v>4967750</v>
      </c>
      <c r="G148" s="63">
        <v>0</v>
      </c>
      <c r="H148" s="63">
        <v>0</v>
      </c>
      <c r="I148" s="63">
        <v>1882750</v>
      </c>
      <c r="J148" s="63">
        <v>0</v>
      </c>
      <c r="K148" s="63">
        <v>0</v>
      </c>
      <c r="L148" s="63">
        <f t="shared" si="154"/>
        <v>0</v>
      </c>
      <c r="M148" s="63">
        <v>0</v>
      </c>
      <c r="N148" s="63">
        <v>0</v>
      </c>
      <c r="O148" s="63">
        <v>0</v>
      </c>
      <c r="P148" s="63"/>
      <c r="Q148" s="63"/>
      <c r="R148" s="63"/>
      <c r="S148" s="63"/>
      <c r="T148" s="61">
        <f t="shared" si="96"/>
        <v>0</v>
      </c>
      <c r="U148" s="63">
        <v>0</v>
      </c>
      <c r="V148" s="63">
        <v>0</v>
      </c>
      <c r="W148" s="63">
        <f t="shared" si="155"/>
        <v>0</v>
      </c>
      <c r="X148" s="63">
        <f t="shared" si="156"/>
        <v>0</v>
      </c>
      <c r="Y148" s="63">
        <v>0</v>
      </c>
      <c r="Z148" s="63">
        <v>0</v>
      </c>
      <c r="AA148" s="63">
        <v>0</v>
      </c>
      <c r="AB148" s="87"/>
      <c r="AC148" s="87"/>
      <c r="AD148" s="87"/>
      <c r="AE148" s="87"/>
      <c r="AF148" s="87" t="e">
        <f t="shared" si="150"/>
        <v>#DIV/0!</v>
      </c>
      <c r="AG148" s="96"/>
    </row>
    <row r="149" spans="1:36" s="52" customFormat="1" ht="75" hidden="1" x14ac:dyDescent="0.3">
      <c r="A149" s="80" t="s">
        <v>291</v>
      </c>
      <c r="B149" s="114" t="s">
        <v>337</v>
      </c>
      <c r="C149" s="60" t="s">
        <v>7</v>
      </c>
      <c r="D149" s="63"/>
      <c r="E149" s="63"/>
      <c r="F149" s="67">
        <v>1900000</v>
      </c>
      <c r="G149" s="63"/>
      <c r="H149" s="63"/>
      <c r="I149" s="63">
        <v>0</v>
      </c>
      <c r="J149" s="63">
        <v>0</v>
      </c>
      <c r="K149" s="63">
        <v>0</v>
      </c>
      <c r="L149" s="63">
        <f t="shared" si="154"/>
        <v>0</v>
      </c>
      <c r="M149" s="63">
        <v>0</v>
      </c>
      <c r="N149" s="63">
        <v>0</v>
      </c>
      <c r="O149" s="63">
        <v>0</v>
      </c>
      <c r="P149" s="63"/>
      <c r="Q149" s="63"/>
      <c r="R149" s="63"/>
      <c r="S149" s="63"/>
      <c r="T149" s="61">
        <f t="shared" si="96"/>
        <v>0</v>
      </c>
      <c r="U149" s="63">
        <v>0</v>
      </c>
      <c r="V149" s="63">
        <v>0</v>
      </c>
      <c r="W149" s="63">
        <f t="shared" si="155"/>
        <v>0</v>
      </c>
      <c r="X149" s="63">
        <f t="shared" si="156"/>
        <v>0</v>
      </c>
      <c r="Y149" s="63">
        <v>0</v>
      </c>
      <c r="Z149" s="63">
        <v>0</v>
      </c>
      <c r="AA149" s="63">
        <v>0</v>
      </c>
      <c r="AB149" s="87"/>
      <c r="AC149" s="87"/>
      <c r="AD149" s="87"/>
      <c r="AE149" s="87"/>
      <c r="AF149" s="87" t="e">
        <f t="shared" si="150"/>
        <v>#DIV/0!</v>
      </c>
      <c r="AG149" s="94"/>
    </row>
    <row r="150" spans="1:36" s="52" customFormat="1" ht="187.5" hidden="1" x14ac:dyDescent="0.3">
      <c r="A150" s="80" t="s">
        <v>292</v>
      </c>
      <c r="B150" s="114" t="s">
        <v>196</v>
      </c>
      <c r="C150" s="60" t="s">
        <v>7</v>
      </c>
      <c r="D150" s="63">
        <v>50000</v>
      </c>
      <c r="E150" s="63"/>
      <c r="F150" s="67">
        <v>147000</v>
      </c>
      <c r="G150" s="63"/>
      <c r="H150" s="63"/>
      <c r="I150" s="63">
        <v>0</v>
      </c>
      <c r="J150" s="63">
        <v>0</v>
      </c>
      <c r="K150" s="63">
        <v>115000</v>
      </c>
      <c r="L150" s="63">
        <f t="shared" si="154"/>
        <v>0</v>
      </c>
      <c r="M150" s="63">
        <v>0</v>
      </c>
      <c r="N150" s="63">
        <v>0</v>
      </c>
      <c r="O150" s="63">
        <v>0</v>
      </c>
      <c r="P150" s="63"/>
      <c r="Q150" s="63"/>
      <c r="R150" s="63"/>
      <c r="S150" s="63"/>
      <c r="T150" s="61">
        <f t="shared" si="96"/>
        <v>0</v>
      </c>
      <c r="U150" s="63">
        <v>0</v>
      </c>
      <c r="V150" s="63">
        <v>0</v>
      </c>
      <c r="W150" s="63">
        <f t="shared" si="155"/>
        <v>0</v>
      </c>
      <c r="X150" s="63">
        <f t="shared" si="156"/>
        <v>0</v>
      </c>
      <c r="Y150" s="63">
        <v>0</v>
      </c>
      <c r="Z150" s="63">
        <v>0</v>
      </c>
      <c r="AA150" s="63">
        <v>0</v>
      </c>
      <c r="AB150" s="87"/>
      <c r="AC150" s="87"/>
      <c r="AD150" s="87"/>
      <c r="AE150" s="87"/>
      <c r="AF150" s="87" t="e">
        <f t="shared" si="150"/>
        <v>#DIV/0!</v>
      </c>
      <c r="AG150" s="94"/>
      <c r="AI150" s="71"/>
      <c r="AJ150" s="71"/>
    </row>
    <row r="151" spans="1:36" s="52" customFormat="1" ht="37.5" hidden="1" x14ac:dyDescent="0.3">
      <c r="A151" s="47" t="s">
        <v>152</v>
      </c>
      <c r="B151" s="115" t="s">
        <v>246</v>
      </c>
      <c r="C151" s="59"/>
      <c r="D151" s="48">
        <f t="shared" ref="D151:AA151" si="159">SUM(D152:D155)</f>
        <v>0</v>
      </c>
      <c r="E151" s="48">
        <f t="shared" si="159"/>
        <v>5053300</v>
      </c>
      <c r="F151" s="48">
        <f t="shared" si="159"/>
        <v>13416695</v>
      </c>
      <c r="G151" s="48">
        <f t="shared" si="159"/>
        <v>13450900</v>
      </c>
      <c r="H151" s="48">
        <f t="shared" si="159"/>
        <v>0</v>
      </c>
      <c r="I151" s="48">
        <f t="shared" si="159"/>
        <v>5002800</v>
      </c>
      <c r="J151" s="48">
        <f t="shared" si="159"/>
        <v>0</v>
      </c>
      <c r="K151" s="48">
        <f t="shared" si="159"/>
        <v>50500</v>
      </c>
      <c r="L151" s="48">
        <f>SUM(L152:L155)</f>
        <v>0</v>
      </c>
      <c r="M151" s="48">
        <f t="shared" si="159"/>
        <v>0</v>
      </c>
      <c r="N151" s="48">
        <f t="shared" si="159"/>
        <v>0</v>
      </c>
      <c r="O151" s="48">
        <f t="shared" si="159"/>
        <v>0</v>
      </c>
      <c r="P151" s="48"/>
      <c r="Q151" s="48"/>
      <c r="R151" s="48"/>
      <c r="S151" s="48"/>
      <c r="T151" s="48">
        <f t="shared" si="159"/>
        <v>0</v>
      </c>
      <c r="U151" s="48">
        <f t="shared" si="159"/>
        <v>0</v>
      </c>
      <c r="V151" s="48">
        <f t="shared" si="159"/>
        <v>0</v>
      </c>
      <c r="W151" s="48">
        <f t="shared" si="159"/>
        <v>0</v>
      </c>
      <c r="X151" s="48">
        <f t="shared" si="159"/>
        <v>0</v>
      </c>
      <c r="Y151" s="48">
        <f t="shared" si="159"/>
        <v>0</v>
      </c>
      <c r="Z151" s="48">
        <f t="shared" si="159"/>
        <v>0</v>
      </c>
      <c r="AA151" s="48">
        <f t="shared" si="159"/>
        <v>0</v>
      </c>
      <c r="AB151" s="88"/>
      <c r="AC151" s="88"/>
      <c r="AD151" s="88"/>
      <c r="AE151" s="88"/>
      <c r="AF151" s="87" t="e">
        <f t="shared" si="150"/>
        <v>#DIV/0!</v>
      </c>
      <c r="AG151" s="94"/>
    </row>
    <row r="152" spans="1:36" s="52" customFormat="1" hidden="1" x14ac:dyDescent="0.3">
      <c r="A152" s="132" t="s">
        <v>247</v>
      </c>
      <c r="B152" s="155" t="s">
        <v>358</v>
      </c>
      <c r="C152" s="60" t="s">
        <v>7</v>
      </c>
      <c r="D152" s="63">
        <v>0</v>
      </c>
      <c r="E152" s="63">
        <v>0</v>
      </c>
      <c r="F152" s="67">
        <v>6385708</v>
      </c>
      <c r="G152" s="63">
        <v>1000000</v>
      </c>
      <c r="H152" s="63">
        <v>0</v>
      </c>
      <c r="I152" s="63">
        <v>0</v>
      </c>
      <c r="J152" s="63">
        <v>0</v>
      </c>
      <c r="K152" s="63">
        <v>0</v>
      </c>
      <c r="L152" s="63">
        <f>M152+O152</f>
        <v>0</v>
      </c>
      <c r="M152" s="63">
        <v>0</v>
      </c>
      <c r="N152" s="63">
        <v>0</v>
      </c>
      <c r="O152" s="63">
        <v>0</v>
      </c>
      <c r="P152" s="63"/>
      <c r="Q152" s="63"/>
      <c r="R152" s="63"/>
      <c r="S152" s="63"/>
      <c r="T152" s="61">
        <f t="shared" si="96"/>
        <v>0</v>
      </c>
      <c r="U152" s="63">
        <v>0</v>
      </c>
      <c r="V152" s="63">
        <v>0</v>
      </c>
      <c r="W152" s="63">
        <f>AA152</f>
        <v>0</v>
      </c>
      <c r="X152" s="63">
        <f>SUM(Y152:AA152)</f>
        <v>0</v>
      </c>
      <c r="Y152" s="63">
        <v>0</v>
      </c>
      <c r="Z152" s="63">
        <v>0</v>
      </c>
      <c r="AA152" s="63">
        <v>0</v>
      </c>
      <c r="AB152" s="87"/>
      <c r="AC152" s="87"/>
      <c r="AD152" s="87"/>
      <c r="AE152" s="87"/>
      <c r="AF152" s="87" t="e">
        <f t="shared" si="150"/>
        <v>#DIV/0!</v>
      </c>
      <c r="AG152" s="96"/>
    </row>
    <row r="153" spans="1:36" s="52" customFormat="1" hidden="1" x14ac:dyDescent="0.3">
      <c r="A153" s="133"/>
      <c r="B153" s="156"/>
      <c r="C153" s="60" t="s">
        <v>3</v>
      </c>
      <c r="D153" s="63"/>
      <c r="E153" s="63"/>
      <c r="F153" s="67">
        <v>5654954</v>
      </c>
      <c r="G153" s="63"/>
      <c r="H153" s="63"/>
      <c r="I153" s="63"/>
      <c r="J153" s="63"/>
      <c r="K153" s="63"/>
      <c r="L153" s="63">
        <f>M153+O153</f>
        <v>0</v>
      </c>
      <c r="M153" s="63">
        <v>0</v>
      </c>
      <c r="N153" s="63">
        <v>0</v>
      </c>
      <c r="O153" s="63">
        <v>0</v>
      </c>
      <c r="P153" s="63"/>
      <c r="Q153" s="63"/>
      <c r="R153" s="63"/>
      <c r="S153" s="63"/>
      <c r="T153" s="61">
        <f t="shared" si="96"/>
        <v>0</v>
      </c>
      <c r="U153" s="63">
        <v>0</v>
      </c>
      <c r="V153" s="63">
        <v>0</v>
      </c>
      <c r="W153" s="63">
        <f>AA153</f>
        <v>0</v>
      </c>
      <c r="X153" s="63">
        <f>SUM(Y153:AA153)</f>
        <v>0</v>
      </c>
      <c r="Y153" s="63">
        <v>0</v>
      </c>
      <c r="Z153" s="63">
        <v>0</v>
      </c>
      <c r="AA153" s="63">
        <v>0</v>
      </c>
      <c r="AB153" s="87"/>
      <c r="AC153" s="87"/>
      <c r="AD153" s="87"/>
      <c r="AE153" s="87"/>
      <c r="AF153" s="87" t="e">
        <f t="shared" si="150"/>
        <v>#DIV/0!</v>
      </c>
      <c r="AG153" s="96"/>
    </row>
    <row r="154" spans="1:36" s="52" customFormat="1" hidden="1" x14ac:dyDescent="0.3">
      <c r="A154" s="132" t="s">
        <v>248</v>
      </c>
      <c r="B154" s="155" t="s">
        <v>221</v>
      </c>
      <c r="C154" s="60" t="s">
        <v>4</v>
      </c>
      <c r="D154" s="63">
        <v>0</v>
      </c>
      <c r="E154" s="63">
        <v>4954400</v>
      </c>
      <c r="F154" s="67">
        <v>849825</v>
      </c>
      <c r="G154" s="63">
        <v>11560500</v>
      </c>
      <c r="H154" s="63">
        <v>0</v>
      </c>
      <c r="I154" s="63">
        <v>4904900</v>
      </c>
      <c r="J154" s="63">
        <v>0</v>
      </c>
      <c r="K154" s="63">
        <v>49500</v>
      </c>
      <c r="L154" s="63">
        <f t="shared" si="154"/>
        <v>0</v>
      </c>
      <c r="M154" s="63">
        <v>0</v>
      </c>
      <c r="N154" s="63">
        <v>0</v>
      </c>
      <c r="O154" s="63">
        <v>0</v>
      </c>
      <c r="P154" s="63"/>
      <c r="Q154" s="63"/>
      <c r="R154" s="63"/>
      <c r="S154" s="63"/>
      <c r="T154" s="61">
        <f t="shared" si="96"/>
        <v>0</v>
      </c>
      <c r="U154" s="63">
        <v>0</v>
      </c>
      <c r="V154" s="63">
        <v>0</v>
      </c>
      <c r="W154" s="63">
        <f t="shared" ref="W154:W155" si="160">AA154</f>
        <v>0</v>
      </c>
      <c r="X154" s="63">
        <f t="shared" ref="X154:X155" si="161">SUM(Y154:AA154)</f>
        <v>0</v>
      </c>
      <c r="Y154" s="63">
        <v>0</v>
      </c>
      <c r="Z154" s="63">
        <v>0</v>
      </c>
      <c r="AA154" s="63">
        <v>0</v>
      </c>
      <c r="AB154" s="87"/>
      <c r="AC154" s="87"/>
      <c r="AD154" s="87"/>
      <c r="AE154" s="87"/>
      <c r="AF154" s="87" t="e">
        <f t="shared" si="150"/>
        <v>#DIV/0!</v>
      </c>
      <c r="AG154" s="96"/>
    </row>
    <row r="155" spans="1:36" s="52" customFormat="1" hidden="1" x14ac:dyDescent="0.3">
      <c r="A155" s="133"/>
      <c r="B155" s="156"/>
      <c r="C155" s="60" t="s">
        <v>3</v>
      </c>
      <c r="D155" s="63">
        <v>0</v>
      </c>
      <c r="E155" s="63">
        <v>98900</v>
      </c>
      <c r="F155" s="67">
        <v>526208</v>
      </c>
      <c r="G155" s="63">
        <v>890400</v>
      </c>
      <c r="H155" s="63">
        <v>0</v>
      </c>
      <c r="I155" s="63">
        <v>97900</v>
      </c>
      <c r="J155" s="63">
        <v>0</v>
      </c>
      <c r="K155" s="63">
        <v>1000</v>
      </c>
      <c r="L155" s="63">
        <f t="shared" si="154"/>
        <v>0</v>
      </c>
      <c r="M155" s="63">
        <v>0</v>
      </c>
      <c r="N155" s="63">
        <v>0</v>
      </c>
      <c r="O155" s="63">
        <v>0</v>
      </c>
      <c r="P155" s="63"/>
      <c r="Q155" s="63"/>
      <c r="R155" s="63"/>
      <c r="S155" s="63"/>
      <c r="T155" s="61">
        <f t="shared" si="96"/>
        <v>0</v>
      </c>
      <c r="U155" s="63">
        <v>0</v>
      </c>
      <c r="V155" s="63">
        <v>0</v>
      </c>
      <c r="W155" s="63">
        <f t="shared" si="160"/>
        <v>0</v>
      </c>
      <c r="X155" s="63">
        <f t="shared" si="161"/>
        <v>0</v>
      </c>
      <c r="Y155" s="63">
        <v>0</v>
      </c>
      <c r="Z155" s="63">
        <v>0</v>
      </c>
      <c r="AA155" s="63">
        <v>0</v>
      </c>
      <c r="AB155" s="87"/>
      <c r="AC155" s="87"/>
      <c r="AD155" s="87"/>
      <c r="AE155" s="87"/>
      <c r="AF155" s="87" t="e">
        <f t="shared" si="150"/>
        <v>#DIV/0!</v>
      </c>
      <c r="AG155" s="96"/>
    </row>
    <row r="156" spans="1:36" s="52" customFormat="1" ht="75" hidden="1" x14ac:dyDescent="0.3">
      <c r="A156" s="47" t="s">
        <v>153</v>
      </c>
      <c r="B156" s="115" t="s">
        <v>81</v>
      </c>
      <c r="C156" s="59"/>
      <c r="D156" s="48">
        <f>D157</f>
        <v>0</v>
      </c>
      <c r="E156" s="48">
        <f t="shared" ref="E156" si="162">E157</f>
        <v>0</v>
      </c>
      <c r="F156" s="48">
        <f t="shared" ref="F156:K156" si="163">SUM(F157:F157)</f>
        <v>720000</v>
      </c>
      <c r="G156" s="48">
        <f t="shared" si="163"/>
        <v>320000</v>
      </c>
      <c r="H156" s="48">
        <f t="shared" si="163"/>
        <v>0</v>
      </c>
      <c r="I156" s="48">
        <f t="shared" si="163"/>
        <v>0</v>
      </c>
      <c r="J156" s="48">
        <f t="shared" si="163"/>
        <v>0</v>
      </c>
      <c r="K156" s="48">
        <f t="shared" si="163"/>
        <v>400000</v>
      </c>
      <c r="L156" s="48">
        <f>SUM(L157:L157)</f>
        <v>320000</v>
      </c>
      <c r="M156" s="48">
        <f>SUM(M157:M157)</f>
        <v>0</v>
      </c>
      <c r="N156" s="48">
        <f>SUM(N157:N157)</f>
        <v>0</v>
      </c>
      <c r="O156" s="48">
        <f>SUM(O157:O157)</f>
        <v>320000</v>
      </c>
      <c r="P156" s="48">
        <f t="shared" ref="P156:S156" si="164">SUM(P157:P157)</f>
        <v>0</v>
      </c>
      <c r="Q156" s="48">
        <f t="shared" si="164"/>
        <v>0</v>
      </c>
      <c r="R156" s="48">
        <f t="shared" si="164"/>
        <v>0</v>
      </c>
      <c r="S156" s="48">
        <f t="shared" si="164"/>
        <v>0</v>
      </c>
      <c r="T156" s="48">
        <f t="shared" ref="T156:AA156" si="165">SUM(T157:T157)</f>
        <v>0</v>
      </c>
      <c r="U156" s="48">
        <f t="shared" si="165"/>
        <v>0</v>
      </c>
      <c r="V156" s="48">
        <f t="shared" si="165"/>
        <v>0</v>
      </c>
      <c r="W156" s="48">
        <f t="shared" si="165"/>
        <v>0</v>
      </c>
      <c r="X156" s="48">
        <f t="shared" si="165"/>
        <v>0</v>
      </c>
      <c r="Y156" s="48">
        <f t="shared" si="165"/>
        <v>0</v>
      </c>
      <c r="Z156" s="48">
        <f t="shared" si="165"/>
        <v>0</v>
      </c>
      <c r="AA156" s="48">
        <f t="shared" si="165"/>
        <v>0</v>
      </c>
      <c r="AB156" s="88">
        <f t="shared" ref="AB156:AB170" si="166">X156/L156*100</f>
        <v>0</v>
      </c>
      <c r="AC156" s="88"/>
      <c r="AD156" s="88"/>
      <c r="AE156" s="88">
        <f>AA156/O156*100</f>
        <v>0</v>
      </c>
      <c r="AF156" s="87" t="e">
        <f t="shared" si="150"/>
        <v>#DIV/0!</v>
      </c>
      <c r="AG156" s="94"/>
    </row>
    <row r="157" spans="1:36" s="52" customFormat="1" ht="56.25" hidden="1" x14ac:dyDescent="0.3">
      <c r="A157" s="80" t="s">
        <v>171</v>
      </c>
      <c r="B157" s="114" t="s">
        <v>249</v>
      </c>
      <c r="C157" s="60" t="s">
        <v>7</v>
      </c>
      <c r="D157" s="63">
        <v>0</v>
      </c>
      <c r="E157" s="63">
        <v>0</v>
      </c>
      <c r="F157" s="67">
        <v>720000</v>
      </c>
      <c r="G157" s="63">
        <v>320000</v>
      </c>
      <c r="H157" s="63">
        <v>0</v>
      </c>
      <c r="I157" s="63">
        <v>0</v>
      </c>
      <c r="J157" s="63">
        <v>0</v>
      </c>
      <c r="K157" s="63">
        <v>400000</v>
      </c>
      <c r="L157" s="63">
        <f>M157+O157</f>
        <v>320000</v>
      </c>
      <c r="M157" s="63">
        <v>0</v>
      </c>
      <c r="N157" s="63">
        <v>0</v>
      </c>
      <c r="O157" s="63">
        <v>320000</v>
      </c>
      <c r="P157" s="63">
        <f>Q157+R157+S157</f>
        <v>0</v>
      </c>
      <c r="Q157" s="63">
        <v>0</v>
      </c>
      <c r="R157" s="63">
        <v>0</v>
      </c>
      <c r="S157" s="63">
        <v>0</v>
      </c>
      <c r="T157" s="61">
        <f t="shared" si="96"/>
        <v>0</v>
      </c>
      <c r="U157" s="63">
        <v>0</v>
      </c>
      <c r="V157" s="63">
        <v>0</v>
      </c>
      <c r="W157" s="63">
        <f>AA157</f>
        <v>0</v>
      </c>
      <c r="X157" s="63">
        <f>Y157+AA157</f>
        <v>0</v>
      </c>
      <c r="Y157" s="63">
        <v>0</v>
      </c>
      <c r="Z157" s="63">
        <v>0</v>
      </c>
      <c r="AA157" s="63">
        <v>0</v>
      </c>
      <c r="AB157" s="87">
        <f t="shared" si="166"/>
        <v>0</v>
      </c>
      <c r="AC157" s="87"/>
      <c r="AD157" s="87"/>
      <c r="AE157" s="87">
        <f>AA157/O157*100</f>
        <v>0</v>
      </c>
      <c r="AF157" s="87" t="e">
        <f t="shared" si="150"/>
        <v>#DIV/0!</v>
      </c>
      <c r="AG157" s="96"/>
    </row>
    <row r="158" spans="1:36" s="52" customFormat="1" ht="37.5" hidden="1" x14ac:dyDescent="0.3">
      <c r="A158" s="47" t="s">
        <v>154</v>
      </c>
      <c r="B158" s="115" t="s">
        <v>82</v>
      </c>
      <c r="C158" s="59"/>
      <c r="D158" s="48">
        <f>SUM(D159:D161)</f>
        <v>3543000</v>
      </c>
      <c r="E158" s="48">
        <f t="shared" ref="E158:AA158" si="167">SUM(E159:E161)</f>
        <v>17375120</v>
      </c>
      <c r="F158" s="48">
        <f t="shared" si="167"/>
        <v>36994415</v>
      </c>
      <c r="G158" s="48">
        <f t="shared" si="167"/>
        <v>14750607</v>
      </c>
      <c r="H158" s="48">
        <f t="shared" si="167"/>
        <v>3197327</v>
      </c>
      <c r="I158" s="48">
        <f t="shared" si="167"/>
        <v>17247443</v>
      </c>
      <c r="J158" s="48">
        <f t="shared" si="167"/>
        <v>0</v>
      </c>
      <c r="K158" s="48">
        <f t="shared" si="167"/>
        <v>2699037</v>
      </c>
      <c r="L158" s="48">
        <f>SUM(L159:L161)</f>
        <v>38252173</v>
      </c>
      <c r="M158" s="48">
        <f>SUM(M159:M161)</f>
        <v>29655615</v>
      </c>
      <c r="N158" s="48">
        <f>SUM(N159:N161)</f>
        <v>0</v>
      </c>
      <c r="O158" s="48">
        <f>SUM(O159:O161)</f>
        <v>8596558</v>
      </c>
      <c r="P158" s="48">
        <f t="shared" ref="P158:S158" si="168">SUM(P159:P161)</f>
        <v>3552500</v>
      </c>
      <c r="Q158" s="48">
        <f t="shared" si="168"/>
        <v>3500000</v>
      </c>
      <c r="R158" s="48">
        <f t="shared" si="168"/>
        <v>0</v>
      </c>
      <c r="S158" s="48">
        <f t="shared" si="168"/>
        <v>52500</v>
      </c>
      <c r="T158" s="48">
        <f t="shared" si="167"/>
        <v>3500000</v>
      </c>
      <c r="U158" s="48">
        <f t="shared" si="167"/>
        <v>3500000</v>
      </c>
      <c r="V158" s="48">
        <f t="shared" si="167"/>
        <v>0</v>
      </c>
      <c r="W158" s="48">
        <f t="shared" si="167"/>
        <v>0</v>
      </c>
      <c r="X158" s="48">
        <f t="shared" si="167"/>
        <v>0</v>
      </c>
      <c r="Y158" s="48">
        <f t="shared" si="167"/>
        <v>0</v>
      </c>
      <c r="Z158" s="48">
        <f t="shared" si="167"/>
        <v>0</v>
      </c>
      <c r="AA158" s="48">
        <f t="shared" si="167"/>
        <v>0</v>
      </c>
      <c r="AB158" s="88">
        <f t="shared" si="166"/>
        <v>0</v>
      </c>
      <c r="AC158" s="88">
        <f t="shared" ref="AC158" si="169">Y158/M158*100</f>
        <v>0</v>
      </c>
      <c r="AD158" s="88"/>
      <c r="AE158" s="88">
        <f>AA158/O158*100</f>
        <v>0</v>
      </c>
      <c r="AF158" s="87">
        <f t="shared" si="150"/>
        <v>0</v>
      </c>
      <c r="AG158" s="94"/>
    </row>
    <row r="159" spans="1:36" s="52" customFormat="1" ht="37.5" hidden="1" x14ac:dyDescent="0.3">
      <c r="A159" s="80" t="s">
        <v>155</v>
      </c>
      <c r="B159" s="114" t="s">
        <v>76</v>
      </c>
      <c r="C159" s="60" t="s">
        <v>7</v>
      </c>
      <c r="D159" s="63">
        <v>63000</v>
      </c>
      <c r="E159" s="63">
        <v>828574</v>
      </c>
      <c r="F159" s="67">
        <v>5910113</v>
      </c>
      <c r="G159" s="63">
        <v>3692350</v>
      </c>
      <c r="H159" s="63">
        <v>66400</v>
      </c>
      <c r="I159" s="63">
        <v>0</v>
      </c>
      <c r="J159" s="63">
        <v>0</v>
      </c>
      <c r="K159" s="63">
        <v>878710</v>
      </c>
      <c r="L159" s="63">
        <f>M159+O159</f>
        <v>4421280</v>
      </c>
      <c r="M159" s="63">
        <v>0</v>
      </c>
      <c r="N159" s="63">
        <v>0</v>
      </c>
      <c r="O159" s="63">
        <v>4421280</v>
      </c>
      <c r="P159" s="63">
        <f>Q159+R159+S159</f>
        <v>52500</v>
      </c>
      <c r="Q159" s="63">
        <v>0</v>
      </c>
      <c r="R159" s="63">
        <v>0</v>
      </c>
      <c r="S159" s="63">
        <v>52500</v>
      </c>
      <c r="T159" s="61">
        <f t="shared" si="96"/>
        <v>0</v>
      </c>
      <c r="U159" s="63">
        <v>0</v>
      </c>
      <c r="V159" s="63">
        <v>0</v>
      </c>
      <c r="W159" s="63">
        <f>AA159</f>
        <v>0</v>
      </c>
      <c r="X159" s="63">
        <f>Y159+AA159</f>
        <v>0</v>
      </c>
      <c r="Y159" s="63">
        <v>0</v>
      </c>
      <c r="Z159" s="63">
        <v>0</v>
      </c>
      <c r="AA159" s="63">
        <v>0</v>
      </c>
      <c r="AB159" s="87">
        <f t="shared" si="166"/>
        <v>0</v>
      </c>
      <c r="AC159" s="87"/>
      <c r="AD159" s="87"/>
      <c r="AE159" s="87">
        <f t="shared" ref="AE159" si="170">AA159/O159*100</f>
        <v>0</v>
      </c>
      <c r="AF159" s="87" t="e">
        <f t="shared" si="150"/>
        <v>#DIV/0!</v>
      </c>
      <c r="AG159" s="96"/>
    </row>
    <row r="160" spans="1:36" s="52" customFormat="1" ht="75" hidden="1" x14ac:dyDescent="0.3">
      <c r="A160" s="80" t="s">
        <v>156</v>
      </c>
      <c r="B160" s="112" t="s">
        <v>45</v>
      </c>
      <c r="C160" s="60" t="s">
        <v>7</v>
      </c>
      <c r="D160" s="63">
        <v>0</v>
      </c>
      <c r="E160" s="63">
        <v>5546546</v>
      </c>
      <c r="F160" s="67">
        <v>12727702</v>
      </c>
      <c r="G160" s="63">
        <v>6858257</v>
      </c>
      <c r="H160" s="63">
        <v>1920427</v>
      </c>
      <c r="I160" s="63">
        <v>4247443</v>
      </c>
      <c r="J160" s="63">
        <v>0</v>
      </c>
      <c r="K160" s="63">
        <v>1820327</v>
      </c>
      <c r="L160" s="63">
        <f>M160+O160</f>
        <v>13917693</v>
      </c>
      <c r="M160" s="63">
        <v>9742415</v>
      </c>
      <c r="N160" s="63">
        <v>0</v>
      </c>
      <c r="O160" s="63">
        <v>4175278</v>
      </c>
      <c r="P160" s="63">
        <f>Q160+R160+S160</f>
        <v>0</v>
      </c>
      <c r="Q160" s="63">
        <v>0</v>
      </c>
      <c r="R160" s="63">
        <v>0</v>
      </c>
      <c r="S160" s="63">
        <v>0</v>
      </c>
      <c r="T160" s="61">
        <f t="shared" si="96"/>
        <v>0</v>
      </c>
      <c r="U160" s="63">
        <v>0</v>
      </c>
      <c r="V160" s="63">
        <v>0</v>
      </c>
      <c r="W160" s="63">
        <f t="shared" ref="W160:W161" si="171">AA160</f>
        <v>0</v>
      </c>
      <c r="X160" s="63">
        <f t="shared" ref="X160:X161" si="172">Y160+AA160</f>
        <v>0</v>
      </c>
      <c r="Y160" s="63">
        <v>0</v>
      </c>
      <c r="Z160" s="63">
        <v>0</v>
      </c>
      <c r="AA160" s="63">
        <v>0</v>
      </c>
      <c r="AB160" s="87">
        <f t="shared" si="166"/>
        <v>0</v>
      </c>
      <c r="AC160" s="87">
        <f>Y160/M160*100</f>
        <v>0</v>
      </c>
      <c r="AD160" s="87"/>
      <c r="AE160" s="87">
        <f>AA160/O160*100</f>
        <v>0</v>
      </c>
      <c r="AF160" s="87"/>
      <c r="AG160" s="96" t="s">
        <v>403</v>
      </c>
    </row>
    <row r="161" spans="1:33" s="52" customFormat="1" ht="37.5" hidden="1" x14ac:dyDescent="0.3">
      <c r="A161" s="80" t="s">
        <v>157</v>
      </c>
      <c r="B161" s="114" t="s">
        <v>83</v>
      </c>
      <c r="C161" s="60" t="s">
        <v>7</v>
      </c>
      <c r="D161" s="63">
        <v>3480000</v>
      </c>
      <c r="E161" s="63">
        <v>11000000</v>
      </c>
      <c r="F161" s="67">
        <v>18356600</v>
      </c>
      <c r="G161" s="63">
        <v>4200000</v>
      </c>
      <c r="H161" s="63">
        <v>1210500</v>
      </c>
      <c r="I161" s="63">
        <v>13000000</v>
      </c>
      <c r="J161" s="63">
        <v>0</v>
      </c>
      <c r="K161" s="63">
        <v>0</v>
      </c>
      <c r="L161" s="63">
        <f>M161+O161</f>
        <v>19913200</v>
      </c>
      <c r="M161" s="63">
        <v>19913200</v>
      </c>
      <c r="N161" s="63">
        <v>0</v>
      </c>
      <c r="O161" s="63">
        <v>0</v>
      </c>
      <c r="P161" s="63">
        <f>Q161+R161+S161</f>
        <v>3500000</v>
      </c>
      <c r="Q161" s="63">
        <v>3500000</v>
      </c>
      <c r="R161" s="63">
        <v>0</v>
      </c>
      <c r="S161" s="63">
        <v>0</v>
      </c>
      <c r="T161" s="61">
        <f t="shared" si="96"/>
        <v>3500000</v>
      </c>
      <c r="U161" s="63">
        <v>3500000</v>
      </c>
      <c r="V161" s="63">
        <v>0</v>
      </c>
      <c r="W161" s="63">
        <f t="shared" si="171"/>
        <v>0</v>
      </c>
      <c r="X161" s="63">
        <f t="shared" si="172"/>
        <v>0</v>
      </c>
      <c r="Y161" s="63">
        <v>0</v>
      </c>
      <c r="Z161" s="63">
        <v>0</v>
      </c>
      <c r="AA161" s="63">
        <v>0</v>
      </c>
      <c r="AB161" s="87">
        <f t="shared" si="166"/>
        <v>0</v>
      </c>
      <c r="AC161" s="87">
        <f>Y161/M161*100</f>
        <v>0</v>
      </c>
      <c r="AD161" s="87"/>
      <c r="AE161" s="87"/>
      <c r="AF161" s="87">
        <f>Y161/U161*100</f>
        <v>0</v>
      </c>
      <c r="AG161" s="96"/>
    </row>
    <row r="162" spans="1:33" s="52" customFormat="1" ht="37.5" hidden="1" x14ac:dyDescent="0.3">
      <c r="A162" s="47" t="s">
        <v>158</v>
      </c>
      <c r="B162" s="115" t="s">
        <v>84</v>
      </c>
      <c r="C162" s="59"/>
      <c r="D162" s="48">
        <f t="shared" ref="D162:E162" si="173">SUM(D163:D166)</f>
        <v>7328085</v>
      </c>
      <c r="E162" s="48">
        <f t="shared" si="173"/>
        <v>11285517</v>
      </c>
      <c r="F162" s="48">
        <f>SUM(F163:F167)</f>
        <v>29818763</v>
      </c>
      <c r="G162" s="48">
        <f t="shared" ref="G162:AA162" si="174">SUM(G163:G167)</f>
        <v>10776805</v>
      </c>
      <c r="H162" s="48">
        <f t="shared" si="174"/>
        <v>10127553</v>
      </c>
      <c r="I162" s="48">
        <f t="shared" si="174"/>
        <v>1250150</v>
      </c>
      <c r="J162" s="48">
        <f t="shared" si="174"/>
        <v>0</v>
      </c>
      <c r="K162" s="48">
        <f t="shared" si="174"/>
        <v>17354243</v>
      </c>
      <c r="L162" s="48">
        <f t="shared" si="174"/>
        <v>40235520</v>
      </c>
      <c r="M162" s="48">
        <f t="shared" si="174"/>
        <v>2253320</v>
      </c>
      <c r="N162" s="48">
        <f t="shared" si="174"/>
        <v>0</v>
      </c>
      <c r="O162" s="48">
        <f t="shared" si="174"/>
        <v>37982200</v>
      </c>
      <c r="P162" s="48">
        <f t="shared" si="174"/>
        <v>7296362</v>
      </c>
      <c r="Q162" s="48">
        <f t="shared" si="174"/>
        <v>525000</v>
      </c>
      <c r="R162" s="48">
        <f t="shared" si="174"/>
        <v>0</v>
      </c>
      <c r="S162" s="48">
        <f t="shared" si="174"/>
        <v>6771362</v>
      </c>
      <c r="T162" s="48">
        <f t="shared" si="174"/>
        <v>6839744.8700000001</v>
      </c>
      <c r="U162" s="48">
        <f t="shared" si="174"/>
        <v>968720</v>
      </c>
      <c r="V162" s="48">
        <f t="shared" si="174"/>
        <v>0</v>
      </c>
      <c r="W162" s="48">
        <f t="shared" si="174"/>
        <v>5871024.8700000001</v>
      </c>
      <c r="X162" s="48">
        <f t="shared" si="174"/>
        <v>5997024.8700000001</v>
      </c>
      <c r="Y162" s="48">
        <f t="shared" si="174"/>
        <v>126000</v>
      </c>
      <c r="Z162" s="48">
        <f t="shared" si="174"/>
        <v>0</v>
      </c>
      <c r="AA162" s="48">
        <f t="shared" si="174"/>
        <v>5871024.8700000001</v>
      </c>
      <c r="AB162" s="88">
        <f t="shared" si="166"/>
        <v>14.904802696721703</v>
      </c>
      <c r="AC162" s="88">
        <f>Y162/M162*100</f>
        <v>5.5917490636039267</v>
      </c>
      <c r="AD162" s="87"/>
      <c r="AE162" s="88">
        <f>AA162/O162*100</f>
        <v>15.457305974904035</v>
      </c>
      <c r="AF162" s="88">
        <f t="shared" si="150"/>
        <v>13.006854405813858</v>
      </c>
      <c r="AG162" s="94"/>
    </row>
    <row r="163" spans="1:33" s="52" customFormat="1" ht="56.25" hidden="1" x14ac:dyDescent="0.3">
      <c r="A163" s="80" t="s">
        <v>159</v>
      </c>
      <c r="B163" s="114" t="s">
        <v>65</v>
      </c>
      <c r="C163" s="60" t="s">
        <v>7</v>
      </c>
      <c r="D163" s="63">
        <v>5902510</v>
      </c>
      <c r="E163" s="63">
        <v>8321950</v>
      </c>
      <c r="F163" s="67">
        <v>21700357</v>
      </c>
      <c r="G163" s="63">
        <v>7889000</v>
      </c>
      <c r="H163" s="63">
        <v>9176550</v>
      </c>
      <c r="I163" s="63">
        <v>0</v>
      </c>
      <c r="J163" s="63">
        <v>0</v>
      </c>
      <c r="K163" s="63">
        <v>13787246</v>
      </c>
      <c r="L163" s="63">
        <f t="shared" ref="L163:L166" si="175">M163+O163</f>
        <v>31195200</v>
      </c>
      <c r="M163" s="63">
        <v>0</v>
      </c>
      <c r="N163" s="63">
        <v>0</v>
      </c>
      <c r="O163" s="63">
        <v>31195200</v>
      </c>
      <c r="P163" s="63">
        <f>Q163+R163+S163</f>
        <v>6140379</v>
      </c>
      <c r="Q163" s="63">
        <v>0</v>
      </c>
      <c r="R163" s="63">
        <v>0</v>
      </c>
      <c r="S163" s="63">
        <v>6140379</v>
      </c>
      <c r="T163" s="61">
        <f t="shared" si="96"/>
        <v>5607327</v>
      </c>
      <c r="U163" s="63">
        <v>0</v>
      </c>
      <c r="V163" s="63">
        <v>0</v>
      </c>
      <c r="W163" s="63">
        <f>AA163</f>
        <v>5607327</v>
      </c>
      <c r="X163" s="63">
        <f>Y163+AA163</f>
        <v>5607327</v>
      </c>
      <c r="Y163" s="63">
        <v>0</v>
      </c>
      <c r="Z163" s="63">
        <v>0</v>
      </c>
      <c r="AA163" s="63">
        <v>5607327</v>
      </c>
      <c r="AB163" s="87">
        <f t="shared" si="166"/>
        <v>17.974967302661948</v>
      </c>
      <c r="AC163" s="87"/>
      <c r="AD163" s="87"/>
      <c r="AE163" s="87">
        <f>AA163/O163*100</f>
        <v>17.974967302661948</v>
      </c>
      <c r="AF163" s="88" t="e">
        <f t="shared" si="150"/>
        <v>#DIV/0!</v>
      </c>
      <c r="AG163" s="94"/>
    </row>
    <row r="164" spans="1:33" s="52" customFormat="1" ht="37.5" hidden="1" x14ac:dyDescent="0.3">
      <c r="A164" s="80" t="s">
        <v>160</v>
      </c>
      <c r="B164" s="114" t="s">
        <v>85</v>
      </c>
      <c r="C164" s="60" t="s">
        <v>7</v>
      </c>
      <c r="D164" s="63">
        <v>1056825</v>
      </c>
      <c r="E164" s="63">
        <v>2768167</v>
      </c>
      <c r="F164" s="67">
        <v>6712797</v>
      </c>
      <c r="G164" s="63">
        <v>2887805</v>
      </c>
      <c r="H164" s="63">
        <v>951003</v>
      </c>
      <c r="I164" s="63">
        <v>686000</v>
      </c>
      <c r="J164" s="63">
        <v>0</v>
      </c>
      <c r="K164" s="63">
        <v>3138992</v>
      </c>
      <c r="L164" s="63">
        <f t="shared" si="175"/>
        <v>7747320</v>
      </c>
      <c r="M164" s="63">
        <v>1753320</v>
      </c>
      <c r="N164" s="63">
        <v>0</v>
      </c>
      <c r="O164" s="63">
        <v>5994000</v>
      </c>
      <c r="P164" s="63">
        <f>Q164+R164+S164</f>
        <v>924983</v>
      </c>
      <c r="Q164" s="63">
        <v>294000</v>
      </c>
      <c r="R164" s="63">
        <v>0</v>
      </c>
      <c r="S164" s="63">
        <v>630983</v>
      </c>
      <c r="T164" s="61">
        <f t="shared" ref="T164:T206" si="176">U164+V164+W164</f>
        <v>732417.87</v>
      </c>
      <c r="U164" s="63">
        <v>468720</v>
      </c>
      <c r="V164" s="63">
        <v>0</v>
      </c>
      <c r="W164" s="63">
        <f t="shared" ref="W164:W167" si="177">AA164</f>
        <v>263697.87</v>
      </c>
      <c r="X164" s="63">
        <f t="shared" ref="X164:X167" si="178">Y164+AA164</f>
        <v>389697.87</v>
      </c>
      <c r="Y164" s="63">
        <v>126000</v>
      </c>
      <c r="Z164" s="63">
        <v>0</v>
      </c>
      <c r="AA164" s="63">
        <v>263697.87</v>
      </c>
      <c r="AB164" s="87">
        <f t="shared" si="166"/>
        <v>5.0300990536082155</v>
      </c>
      <c r="AC164" s="87">
        <f t="shared" ref="AC164" si="179">Y164/M164*100</f>
        <v>7.1863664362466633</v>
      </c>
      <c r="AD164" s="87"/>
      <c r="AE164" s="87">
        <f>AA164/O164*100</f>
        <v>4.3993638638638632</v>
      </c>
      <c r="AF164" s="87">
        <f t="shared" si="150"/>
        <v>26.881720430107524</v>
      </c>
      <c r="AG164" s="96"/>
    </row>
    <row r="165" spans="1:33" s="52" customFormat="1" ht="20.25" hidden="1" customHeight="1" x14ac:dyDescent="0.3">
      <c r="A165" s="80" t="s">
        <v>161</v>
      </c>
      <c r="B165" s="114" t="s">
        <v>221</v>
      </c>
      <c r="C165" s="60" t="s">
        <v>7</v>
      </c>
      <c r="D165" s="63">
        <v>0</v>
      </c>
      <c r="E165" s="63"/>
      <c r="F165" s="67">
        <v>783959</v>
      </c>
      <c r="G165" s="63"/>
      <c r="H165" s="63"/>
      <c r="I165" s="63">
        <v>0</v>
      </c>
      <c r="J165" s="63">
        <v>0</v>
      </c>
      <c r="K165" s="63">
        <v>428005</v>
      </c>
      <c r="L165" s="63">
        <f t="shared" si="175"/>
        <v>793000</v>
      </c>
      <c r="M165" s="63">
        <v>0</v>
      </c>
      <c r="N165" s="63">
        <v>0</v>
      </c>
      <c r="O165" s="63">
        <v>793000</v>
      </c>
      <c r="P165" s="63">
        <f>Q165+R165+S165</f>
        <v>0</v>
      </c>
      <c r="Q165" s="63">
        <v>0</v>
      </c>
      <c r="R165" s="63">
        <v>0</v>
      </c>
      <c r="S165" s="63">
        <v>0</v>
      </c>
      <c r="T165" s="61">
        <f t="shared" si="176"/>
        <v>0</v>
      </c>
      <c r="U165" s="63">
        <v>0</v>
      </c>
      <c r="V165" s="63">
        <v>0</v>
      </c>
      <c r="W165" s="63">
        <f>AA165</f>
        <v>0</v>
      </c>
      <c r="X165" s="63">
        <f t="shared" si="178"/>
        <v>0</v>
      </c>
      <c r="Y165" s="63">
        <v>0</v>
      </c>
      <c r="Z165" s="63">
        <v>0</v>
      </c>
      <c r="AA165" s="63">
        <v>0</v>
      </c>
      <c r="AB165" s="87">
        <f t="shared" si="166"/>
        <v>0</v>
      </c>
      <c r="AC165" s="87"/>
      <c r="AD165" s="87"/>
      <c r="AE165" s="87">
        <f>AA165/O165*100</f>
        <v>0</v>
      </c>
      <c r="AF165" s="87" t="e">
        <f t="shared" si="150"/>
        <v>#DIV/0!</v>
      </c>
      <c r="AG165" s="94"/>
    </row>
    <row r="166" spans="1:33" s="52" customFormat="1" ht="56.25" hidden="1" x14ac:dyDescent="0.3">
      <c r="A166" s="80" t="s">
        <v>281</v>
      </c>
      <c r="B166" s="112" t="s">
        <v>275</v>
      </c>
      <c r="C166" s="60" t="s">
        <v>7</v>
      </c>
      <c r="D166" s="63">
        <v>368750</v>
      </c>
      <c r="E166" s="63">
        <v>195400</v>
      </c>
      <c r="F166" s="67">
        <v>564150</v>
      </c>
      <c r="G166" s="63">
        <v>0</v>
      </c>
      <c r="H166" s="63">
        <v>0</v>
      </c>
      <c r="I166" s="63">
        <v>564150</v>
      </c>
      <c r="J166" s="63">
        <v>0</v>
      </c>
      <c r="K166" s="63">
        <v>0</v>
      </c>
      <c r="L166" s="63">
        <f t="shared" si="175"/>
        <v>500000</v>
      </c>
      <c r="M166" s="63">
        <v>500000</v>
      </c>
      <c r="N166" s="63">
        <v>0</v>
      </c>
      <c r="O166" s="63">
        <v>0</v>
      </c>
      <c r="P166" s="63">
        <f>Q166+R166+S166</f>
        <v>231000</v>
      </c>
      <c r="Q166" s="63">
        <v>231000</v>
      </c>
      <c r="R166" s="63">
        <v>0</v>
      </c>
      <c r="S166" s="63">
        <v>0</v>
      </c>
      <c r="T166" s="61">
        <f t="shared" si="176"/>
        <v>500000</v>
      </c>
      <c r="U166" s="63">
        <v>500000</v>
      </c>
      <c r="V166" s="63">
        <v>0</v>
      </c>
      <c r="W166" s="63">
        <f t="shared" si="177"/>
        <v>0</v>
      </c>
      <c r="X166" s="63">
        <f t="shared" si="178"/>
        <v>0</v>
      </c>
      <c r="Y166" s="63">
        <v>0</v>
      </c>
      <c r="Z166" s="63">
        <v>0</v>
      </c>
      <c r="AA166" s="63">
        <v>0</v>
      </c>
      <c r="AB166" s="87">
        <f t="shared" si="166"/>
        <v>0</v>
      </c>
      <c r="AC166" s="87">
        <f>Y166/M166*100</f>
        <v>0</v>
      </c>
      <c r="AD166" s="87"/>
      <c r="AE166" s="87"/>
      <c r="AF166" s="87">
        <f t="shared" si="150"/>
        <v>0</v>
      </c>
      <c r="AG166" s="96"/>
    </row>
    <row r="167" spans="1:33" s="52" customFormat="1" ht="56.25" hidden="1" x14ac:dyDescent="0.3">
      <c r="A167" s="80" t="s">
        <v>349</v>
      </c>
      <c r="B167" s="112" t="s">
        <v>350</v>
      </c>
      <c r="C167" s="60" t="s">
        <v>7</v>
      </c>
      <c r="D167" s="63"/>
      <c r="E167" s="63"/>
      <c r="F167" s="67">
        <v>57500</v>
      </c>
      <c r="G167" s="63"/>
      <c r="H167" s="63"/>
      <c r="I167" s="63"/>
      <c r="J167" s="63"/>
      <c r="K167" s="63"/>
      <c r="L167" s="63">
        <v>0</v>
      </c>
      <c r="M167" s="63">
        <v>0</v>
      </c>
      <c r="N167" s="63">
        <v>0</v>
      </c>
      <c r="O167" s="63">
        <v>0</v>
      </c>
      <c r="P167" s="63">
        <f>Q167+R167+S167</f>
        <v>0</v>
      </c>
      <c r="Q167" s="63">
        <v>0</v>
      </c>
      <c r="R167" s="63">
        <v>0</v>
      </c>
      <c r="S167" s="63">
        <v>0</v>
      </c>
      <c r="T167" s="61">
        <f t="shared" si="176"/>
        <v>0</v>
      </c>
      <c r="U167" s="63">
        <v>0</v>
      </c>
      <c r="V167" s="63">
        <v>0</v>
      </c>
      <c r="W167" s="63">
        <f t="shared" si="177"/>
        <v>0</v>
      </c>
      <c r="X167" s="63">
        <f t="shared" si="178"/>
        <v>0</v>
      </c>
      <c r="Y167" s="63">
        <v>0</v>
      </c>
      <c r="Z167" s="63">
        <v>0</v>
      </c>
      <c r="AA167" s="63">
        <v>0</v>
      </c>
      <c r="AB167" s="99">
        <v>0</v>
      </c>
      <c r="AC167" s="99">
        <v>0</v>
      </c>
      <c r="AD167" s="99">
        <v>0</v>
      </c>
      <c r="AE167" s="99">
        <v>0</v>
      </c>
      <c r="AF167" s="88"/>
      <c r="AG167" s="94"/>
    </row>
    <row r="168" spans="1:33" s="52" customFormat="1" ht="56.25" hidden="1" x14ac:dyDescent="0.3">
      <c r="A168" s="47" t="s">
        <v>162</v>
      </c>
      <c r="B168" s="115" t="s">
        <v>86</v>
      </c>
      <c r="C168" s="59"/>
      <c r="D168" s="48">
        <f>SUM(D169:D170)</f>
        <v>31127389</v>
      </c>
      <c r="E168" s="48">
        <f t="shared" ref="E168:AA168" si="180">SUM(E169:E170)</f>
        <v>36386050</v>
      </c>
      <c r="F168" s="48">
        <f t="shared" si="180"/>
        <v>87408010</v>
      </c>
      <c r="G168" s="48">
        <f t="shared" si="180"/>
        <v>21515150</v>
      </c>
      <c r="H168" s="48">
        <f t="shared" si="180"/>
        <v>26936900</v>
      </c>
      <c r="I168" s="48">
        <f t="shared" si="180"/>
        <v>0</v>
      </c>
      <c r="J168" s="48">
        <f t="shared" si="180"/>
        <v>0</v>
      </c>
      <c r="K168" s="48">
        <f t="shared" si="180"/>
        <v>65207260</v>
      </c>
      <c r="L168" s="48">
        <f>SUM(L169:L170)</f>
        <v>113533400</v>
      </c>
      <c r="M168" s="48">
        <f>SUM(M169:M170)</f>
        <v>0</v>
      </c>
      <c r="N168" s="48">
        <f>SUM(N169:N170)</f>
        <v>0</v>
      </c>
      <c r="O168" s="48">
        <f>SUM(O169:O170)</f>
        <v>113533400</v>
      </c>
      <c r="P168" s="48">
        <f t="shared" ref="P168:S168" si="181">SUM(P169:P170)</f>
        <v>28763275</v>
      </c>
      <c r="Q168" s="48">
        <f t="shared" si="181"/>
        <v>0</v>
      </c>
      <c r="R168" s="48">
        <f t="shared" si="181"/>
        <v>0</v>
      </c>
      <c r="S168" s="48">
        <f t="shared" si="181"/>
        <v>28763275</v>
      </c>
      <c r="T168" s="48">
        <f t="shared" si="180"/>
        <v>20715394.670000002</v>
      </c>
      <c r="U168" s="48">
        <f t="shared" si="180"/>
        <v>0</v>
      </c>
      <c r="V168" s="48">
        <f t="shared" si="180"/>
        <v>0</v>
      </c>
      <c r="W168" s="48">
        <f t="shared" si="180"/>
        <v>20715394.670000002</v>
      </c>
      <c r="X168" s="48">
        <f t="shared" si="180"/>
        <v>20715394.670000002</v>
      </c>
      <c r="Y168" s="48">
        <f t="shared" si="180"/>
        <v>0</v>
      </c>
      <c r="Z168" s="48">
        <f t="shared" si="180"/>
        <v>0</v>
      </c>
      <c r="AA168" s="48">
        <f t="shared" si="180"/>
        <v>20715394.670000002</v>
      </c>
      <c r="AB168" s="88">
        <f t="shared" si="166"/>
        <v>18.246079717510444</v>
      </c>
      <c r="AC168" s="88"/>
      <c r="AD168" s="88"/>
      <c r="AE168" s="88">
        <f t="shared" ref="AE168:AE170" si="182">AA168/O168*100</f>
        <v>18.246079717510444</v>
      </c>
      <c r="AF168" s="88"/>
      <c r="AG168" s="94"/>
    </row>
    <row r="169" spans="1:33" s="52" customFormat="1" ht="56.25" hidden="1" x14ac:dyDescent="0.3">
      <c r="A169" s="80" t="s">
        <v>163</v>
      </c>
      <c r="B169" s="114" t="s">
        <v>250</v>
      </c>
      <c r="C169" s="60" t="s">
        <v>7</v>
      </c>
      <c r="D169" s="63">
        <v>15517729</v>
      </c>
      <c r="E169" s="63">
        <v>15555050</v>
      </c>
      <c r="F169" s="67">
        <v>38135270</v>
      </c>
      <c r="G169" s="63">
        <v>8381150</v>
      </c>
      <c r="H169" s="63">
        <v>15293900</v>
      </c>
      <c r="I169" s="63">
        <v>0</v>
      </c>
      <c r="J169" s="63">
        <v>0</v>
      </c>
      <c r="K169" s="63">
        <v>28839950</v>
      </c>
      <c r="L169" s="63">
        <f>M169+O169</f>
        <v>51859400</v>
      </c>
      <c r="M169" s="63">
        <v>0</v>
      </c>
      <c r="N169" s="63">
        <v>0</v>
      </c>
      <c r="O169" s="63">
        <v>51859400</v>
      </c>
      <c r="P169" s="63">
        <f>Q169+R169+S169</f>
        <v>13222775</v>
      </c>
      <c r="Q169" s="63">
        <v>0</v>
      </c>
      <c r="R169" s="63">
        <v>0</v>
      </c>
      <c r="S169" s="63">
        <v>13222775</v>
      </c>
      <c r="T169" s="61">
        <f t="shared" si="176"/>
        <v>10795836.380000001</v>
      </c>
      <c r="U169" s="63">
        <v>0</v>
      </c>
      <c r="V169" s="63">
        <v>0</v>
      </c>
      <c r="W169" s="63">
        <f>AA169</f>
        <v>10795836.380000001</v>
      </c>
      <c r="X169" s="63">
        <f>Y169+AA169</f>
        <v>10795836.380000001</v>
      </c>
      <c r="Y169" s="63">
        <v>0</v>
      </c>
      <c r="Z169" s="63">
        <v>0</v>
      </c>
      <c r="AA169" s="63">
        <v>10795836.380000001</v>
      </c>
      <c r="AB169" s="87">
        <f t="shared" si="166"/>
        <v>20.817511155161846</v>
      </c>
      <c r="AC169" s="88"/>
      <c r="AD169" s="88"/>
      <c r="AE169" s="87">
        <f t="shared" si="182"/>
        <v>20.817511155161846</v>
      </c>
      <c r="AF169" s="88"/>
      <c r="AG169" s="94"/>
    </row>
    <row r="170" spans="1:33" s="52" customFormat="1" ht="37.5" hidden="1" x14ac:dyDescent="0.3">
      <c r="A170" s="80" t="s">
        <v>164</v>
      </c>
      <c r="B170" s="114" t="s">
        <v>251</v>
      </c>
      <c r="C170" s="60" t="s">
        <v>7</v>
      </c>
      <c r="D170" s="63">
        <v>15609660</v>
      </c>
      <c r="E170" s="63">
        <v>20831000</v>
      </c>
      <c r="F170" s="67">
        <v>49272740</v>
      </c>
      <c r="G170" s="63">
        <v>13134000</v>
      </c>
      <c r="H170" s="63">
        <v>11643000</v>
      </c>
      <c r="I170" s="63">
        <v>0</v>
      </c>
      <c r="J170" s="63">
        <v>0</v>
      </c>
      <c r="K170" s="63">
        <v>36367310</v>
      </c>
      <c r="L170" s="63">
        <f>M170+O170</f>
        <v>61674000</v>
      </c>
      <c r="M170" s="63">
        <v>0</v>
      </c>
      <c r="N170" s="63">
        <v>0</v>
      </c>
      <c r="O170" s="63">
        <v>61674000</v>
      </c>
      <c r="P170" s="63">
        <f>Q170+R170+S170</f>
        <v>15540500</v>
      </c>
      <c r="Q170" s="63">
        <v>0</v>
      </c>
      <c r="R170" s="63">
        <v>0</v>
      </c>
      <c r="S170" s="63">
        <v>15540500</v>
      </c>
      <c r="T170" s="61">
        <f t="shared" si="176"/>
        <v>9919558.2899999991</v>
      </c>
      <c r="U170" s="63">
        <v>0</v>
      </c>
      <c r="V170" s="63">
        <v>0</v>
      </c>
      <c r="W170" s="63">
        <f>AA170</f>
        <v>9919558.2899999991</v>
      </c>
      <c r="X170" s="63">
        <f t="shared" ref="X170" si="183">Y170+AA170</f>
        <v>9919558.2899999991</v>
      </c>
      <c r="Y170" s="63">
        <v>0</v>
      </c>
      <c r="Z170" s="63">
        <v>0</v>
      </c>
      <c r="AA170" s="63">
        <v>9919558.2899999991</v>
      </c>
      <c r="AB170" s="87">
        <f t="shared" si="166"/>
        <v>16.083857525051073</v>
      </c>
      <c r="AC170" s="88"/>
      <c r="AD170" s="88"/>
      <c r="AE170" s="87">
        <f t="shared" si="182"/>
        <v>16.083857525051073</v>
      </c>
      <c r="AF170" s="88"/>
      <c r="AG170" s="94"/>
    </row>
    <row r="171" spans="1:33" s="50" customFormat="1" hidden="1" x14ac:dyDescent="0.3">
      <c r="A171" s="136" t="s">
        <v>35</v>
      </c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95"/>
    </row>
    <row r="172" spans="1:33" s="50" customFormat="1" ht="56.25" hidden="1" x14ac:dyDescent="0.3">
      <c r="A172" s="47" t="s">
        <v>49</v>
      </c>
      <c r="B172" s="134" t="s">
        <v>36</v>
      </c>
      <c r="C172" s="134"/>
      <c r="D172" s="46">
        <f t="shared" ref="D172:AA172" si="184">D173+D178+D188</f>
        <v>52088867</v>
      </c>
      <c r="E172" s="46">
        <f t="shared" si="184"/>
        <v>47095754</v>
      </c>
      <c r="F172" s="46">
        <f t="shared" si="184"/>
        <v>300569834.39999998</v>
      </c>
      <c r="G172" s="46">
        <f t="shared" si="184"/>
        <v>77765113</v>
      </c>
      <c r="H172" s="46">
        <f t="shared" si="184"/>
        <v>144199316</v>
      </c>
      <c r="I172" s="46">
        <f t="shared" si="184"/>
        <v>110902644</v>
      </c>
      <c r="J172" s="46">
        <f t="shared" si="184"/>
        <v>4504356</v>
      </c>
      <c r="K172" s="46">
        <f t="shared" si="184"/>
        <v>62232806.969999999</v>
      </c>
      <c r="L172" s="46">
        <f t="shared" si="184"/>
        <v>240975278</v>
      </c>
      <c r="M172" s="46">
        <f t="shared" si="184"/>
        <v>122673800</v>
      </c>
      <c r="N172" s="46">
        <f t="shared" si="184"/>
        <v>13732700</v>
      </c>
      <c r="O172" s="46">
        <f t="shared" si="184"/>
        <v>96435078</v>
      </c>
      <c r="P172" s="46">
        <f t="shared" si="184"/>
        <v>27056800</v>
      </c>
      <c r="Q172" s="46">
        <f t="shared" si="184"/>
        <v>3039770</v>
      </c>
      <c r="R172" s="46">
        <f t="shared" si="184"/>
        <v>763000</v>
      </c>
      <c r="S172" s="46">
        <f t="shared" si="184"/>
        <v>23254030</v>
      </c>
      <c r="T172" s="46">
        <f t="shared" si="184"/>
        <v>18607333.690000001</v>
      </c>
      <c r="U172" s="46">
        <f t="shared" si="184"/>
        <v>0</v>
      </c>
      <c r="V172" s="46">
        <f t="shared" si="184"/>
        <v>0</v>
      </c>
      <c r="W172" s="46">
        <f t="shared" si="184"/>
        <v>18607333.690000001</v>
      </c>
      <c r="X172" s="46">
        <f t="shared" si="184"/>
        <v>18607333.690000001</v>
      </c>
      <c r="Y172" s="46">
        <f t="shared" si="184"/>
        <v>0</v>
      </c>
      <c r="Z172" s="46">
        <f t="shared" si="184"/>
        <v>0</v>
      </c>
      <c r="AA172" s="46">
        <f t="shared" si="184"/>
        <v>18607333.690000001</v>
      </c>
      <c r="AB172" s="88">
        <f>X172/L172*100</f>
        <v>7.721677445268889</v>
      </c>
      <c r="AC172" s="88">
        <f>Y172/M172*100</f>
        <v>0</v>
      </c>
      <c r="AD172" s="88">
        <f>Z172/N172*100</f>
        <v>0</v>
      </c>
      <c r="AE172" s="88">
        <f>AA172/O172*100</f>
        <v>19.295192243220878</v>
      </c>
      <c r="AF172" s="87"/>
      <c r="AG172" s="96" t="s">
        <v>404</v>
      </c>
    </row>
    <row r="173" spans="1:33" s="50" customFormat="1" ht="51.75" hidden="1" customHeight="1" x14ac:dyDescent="0.3">
      <c r="A173" s="47" t="s">
        <v>25</v>
      </c>
      <c r="B173" s="111" t="s">
        <v>87</v>
      </c>
      <c r="C173" s="79"/>
      <c r="D173" s="46">
        <f t="shared" ref="D173:E173" si="185">SUM(D174:D176)</f>
        <v>26085035</v>
      </c>
      <c r="E173" s="46">
        <f t="shared" si="185"/>
        <v>20287400</v>
      </c>
      <c r="F173" s="46">
        <f t="shared" ref="F173:K173" si="186">SUM(F174:F176)</f>
        <v>69185361</v>
      </c>
      <c r="G173" s="46">
        <f t="shared" si="186"/>
        <v>24125200</v>
      </c>
      <c r="H173" s="46">
        <f t="shared" si="186"/>
        <v>25271500</v>
      </c>
      <c r="I173" s="46">
        <f t="shared" si="186"/>
        <v>0</v>
      </c>
      <c r="J173" s="46">
        <f t="shared" si="186"/>
        <v>0</v>
      </c>
      <c r="K173" s="46">
        <f t="shared" si="186"/>
        <v>47298033</v>
      </c>
      <c r="L173" s="46">
        <f>SUM(L174:L177)</f>
        <v>89941155</v>
      </c>
      <c r="M173" s="46">
        <f t="shared" ref="M173:Z173" si="187">SUM(M174:M177)</f>
        <v>0</v>
      </c>
      <c r="N173" s="46">
        <f t="shared" si="187"/>
        <v>0</v>
      </c>
      <c r="O173" s="46">
        <f t="shared" si="187"/>
        <v>89941155</v>
      </c>
      <c r="P173" s="46">
        <f t="shared" si="187"/>
        <v>22841247</v>
      </c>
      <c r="Q173" s="46">
        <f t="shared" si="187"/>
        <v>0</v>
      </c>
      <c r="R173" s="46">
        <f t="shared" si="187"/>
        <v>0</v>
      </c>
      <c r="S173" s="46">
        <f t="shared" si="187"/>
        <v>22841247</v>
      </c>
      <c r="T173" s="46">
        <f t="shared" si="187"/>
        <v>18607333.690000001</v>
      </c>
      <c r="U173" s="46">
        <f t="shared" si="187"/>
        <v>0</v>
      </c>
      <c r="V173" s="46">
        <f t="shared" si="187"/>
        <v>0</v>
      </c>
      <c r="W173" s="46">
        <f t="shared" si="187"/>
        <v>18607333.690000001</v>
      </c>
      <c r="X173" s="46">
        <f t="shared" si="187"/>
        <v>18607333.690000001</v>
      </c>
      <c r="Y173" s="46">
        <f t="shared" si="187"/>
        <v>0</v>
      </c>
      <c r="Z173" s="46">
        <f t="shared" si="187"/>
        <v>0</v>
      </c>
      <c r="AA173" s="46">
        <f>SUM(AA174:AA177)</f>
        <v>18607333.690000001</v>
      </c>
      <c r="AB173" s="88">
        <f t="shared" ref="AB173:AB190" si="188">X173/L173*100</f>
        <v>20.688341938682019</v>
      </c>
      <c r="AC173" s="88"/>
      <c r="AD173" s="88"/>
      <c r="AE173" s="88">
        <f t="shared" ref="AE173:AE186" si="189">AA173/O173*100</f>
        <v>20.688341938682019</v>
      </c>
      <c r="AF173" s="88"/>
      <c r="AG173" s="96" t="s">
        <v>404</v>
      </c>
    </row>
    <row r="174" spans="1:33" s="50" customFormat="1" ht="56.25" hidden="1" x14ac:dyDescent="0.3">
      <c r="A174" s="80" t="s">
        <v>71</v>
      </c>
      <c r="B174" s="112" t="s">
        <v>252</v>
      </c>
      <c r="C174" s="66" t="s">
        <v>3</v>
      </c>
      <c r="D174" s="67">
        <v>2571912</v>
      </c>
      <c r="E174" s="67">
        <v>350000</v>
      </c>
      <c r="F174" s="67">
        <v>5861627</v>
      </c>
      <c r="G174" s="67">
        <v>4350000</v>
      </c>
      <c r="H174" s="67">
        <v>3881200</v>
      </c>
      <c r="I174" s="67">
        <v>0</v>
      </c>
      <c r="J174" s="67">
        <v>0</v>
      </c>
      <c r="K174" s="67">
        <v>3739185</v>
      </c>
      <c r="L174" s="63">
        <f>SUM(M174:O174)</f>
        <v>5081755</v>
      </c>
      <c r="M174" s="63">
        <v>0</v>
      </c>
      <c r="N174" s="63">
        <v>0</v>
      </c>
      <c r="O174" s="63">
        <v>5081755</v>
      </c>
      <c r="P174" s="63">
        <f>Q174+R174+S174</f>
        <v>83300</v>
      </c>
      <c r="Q174" s="63">
        <v>0</v>
      </c>
      <c r="R174" s="63">
        <v>0</v>
      </c>
      <c r="S174" s="63">
        <v>83300</v>
      </c>
      <c r="T174" s="61">
        <f t="shared" si="176"/>
        <v>0</v>
      </c>
      <c r="U174" s="63">
        <v>0</v>
      </c>
      <c r="V174" s="63">
        <v>0</v>
      </c>
      <c r="W174" s="63">
        <f>AA174</f>
        <v>0</v>
      </c>
      <c r="X174" s="72">
        <f>SUM(Y174:AA174)</f>
        <v>0</v>
      </c>
      <c r="Y174" s="72">
        <v>0</v>
      </c>
      <c r="Z174" s="72">
        <v>0</v>
      </c>
      <c r="AA174" s="72">
        <v>0</v>
      </c>
      <c r="AB174" s="87">
        <f t="shared" si="188"/>
        <v>0</v>
      </c>
      <c r="AC174" s="88"/>
      <c r="AD174" s="88"/>
      <c r="AE174" s="87">
        <f t="shared" si="189"/>
        <v>0</v>
      </c>
      <c r="AF174" s="88"/>
      <c r="AG174" s="96" t="s">
        <v>404</v>
      </c>
    </row>
    <row r="175" spans="1:33" s="50" customFormat="1" ht="56.25" hidden="1" x14ac:dyDescent="0.3">
      <c r="A175" s="80" t="s">
        <v>185</v>
      </c>
      <c r="B175" s="117" t="s">
        <v>65</v>
      </c>
      <c r="C175" s="66" t="s">
        <v>3</v>
      </c>
      <c r="D175" s="67">
        <v>8019750</v>
      </c>
      <c r="E175" s="67">
        <v>10708700</v>
      </c>
      <c r="F175" s="67">
        <v>29420982</v>
      </c>
      <c r="G175" s="67">
        <v>10644400</v>
      </c>
      <c r="H175" s="67">
        <v>9794700</v>
      </c>
      <c r="I175" s="67">
        <v>0</v>
      </c>
      <c r="J175" s="67">
        <v>0</v>
      </c>
      <c r="K175" s="67">
        <v>18839775</v>
      </c>
      <c r="L175" s="63">
        <f t="shared" ref="L175:L177" si="190">SUM(M175:O175)</f>
        <v>38870000</v>
      </c>
      <c r="M175" s="63">
        <v>0</v>
      </c>
      <c r="N175" s="63">
        <v>0</v>
      </c>
      <c r="O175" s="63">
        <v>38870000</v>
      </c>
      <c r="P175" s="63">
        <f t="shared" ref="P175:P176" si="191">Q175+R175+S175</f>
        <v>7157547</v>
      </c>
      <c r="Q175" s="63">
        <v>0</v>
      </c>
      <c r="R175" s="63">
        <v>0</v>
      </c>
      <c r="S175" s="63">
        <v>7157547</v>
      </c>
      <c r="T175" s="61">
        <f t="shared" si="176"/>
        <v>4672004.1100000003</v>
      </c>
      <c r="U175" s="63">
        <v>0</v>
      </c>
      <c r="V175" s="63">
        <v>0</v>
      </c>
      <c r="W175" s="63">
        <f t="shared" ref="W175:W177" si="192">AA175</f>
        <v>4672004.1100000003</v>
      </c>
      <c r="X175" s="72">
        <f t="shared" ref="X175:X177" si="193">SUM(Y175:AA175)</f>
        <v>4672004.1100000003</v>
      </c>
      <c r="Y175" s="63">
        <v>0</v>
      </c>
      <c r="Z175" s="63">
        <v>0</v>
      </c>
      <c r="AA175" s="72">
        <v>4672004.1100000003</v>
      </c>
      <c r="AB175" s="87">
        <f t="shared" si="188"/>
        <v>12.019562927707744</v>
      </c>
      <c r="AC175" s="88"/>
      <c r="AD175" s="88"/>
      <c r="AE175" s="87">
        <f t="shared" si="189"/>
        <v>12.019562927707744</v>
      </c>
      <c r="AF175" s="88"/>
      <c r="AG175" s="96" t="s">
        <v>404</v>
      </c>
    </row>
    <row r="176" spans="1:33" s="50" customFormat="1" ht="56.25" hidden="1" x14ac:dyDescent="0.3">
      <c r="A176" s="80" t="s">
        <v>129</v>
      </c>
      <c r="B176" s="117" t="s">
        <v>78</v>
      </c>
      <c r="C176" s="66" t="s">
        <v>3</v>
      </c>
      <c r="D176" s="67">
        <v>15493373</v>
      </c>
      <c r="E176" s="67">
        <v>9228700</v>
      </c>
      <c r="F176" s="67">
        <v>33902752</v>
      </c>
      <c r="G176" s="67">
        <v>9130800</v>
      </c>
      <c r="H176" s="67">
        <v>11595600</v>
      </c>
      <c r="I176" s="67">
        <v>0</v>
      </c>
      <c r="J176" s="67">
        <v>0</v>
      </c>
      <c r="K176" s="67">
        <v>24719073</v>
      </c>
      <c r="L176" s="63">
        <f t="shared" si="190"/>
        <v>45989400</v>
      </c>
      <c r="M176" s="63">
        <v>0</v>
      </c>
      <c r="N176" s="63">
        <v>0</v>
      </c>
      <c r="O176" s="63">
        <v>45989400</v>
      </c>
      <c r="P176" s="63">
        <f t="shared" si="191"/>
        <v>15600400</v>
      </c>
      <c r="Q176" s="63">
        <v>0</v>
      </c>
      <c r="R176" s="63">
        <v>0</v>
      </c>
      <c r="S176" s="63">
        <v>15600400</v>
      </c>
      <c r="T176" s="61">
        <f t="shared" si="176"/>
        <v>13935329.58</v>
      </c>
      <c r="U176" s="63">
        <v>0</v>
      </c>
      <c r="V176" s="63">
        <v>0</v>
      </c>
      <c r="W176" s="63">
        <f t="shared" si="192"/>
        <v>13935329.58</v>
      </c>
      <c r="X176" s="72">
        <f t="shared" si="193"/>
        <v>13935329.58</v>
      </c>
      <c r="Y176" s="63">
        <v>0</v>
      </c>
      <c r="Z176" s="63">
        <v>0</v>
      </c>
      <c r="AA176" s="72">
        <v>13935329.58</v>
      </c>
      <c r="AB176" s="87">
        <f t="shared" si="188"/>
        <v>30.301177184307686</v>
      </c>
      <c r="AC176" s="88"/>
      <c r="AD176" s="88"/>
      <c r="AE176" s="87">
        <f t="shared" si="189"/>
        <v>30.301177184307686</v>
      </c>
      <c r="AF176" s="88"/>
      <c r="AG176" s="96" t="s">
        <v>404</v>
      </c>
    </row>
    <row r="177" spans="1:33" s="50" customFormat="1" ht="56.25" hidden="1" x14ac:dyDescent="0.3">
      <c r="A177" s="80" t="s">
        <v>378</v>
      </c>
      <c r="B177" s="117" t="s">
        <v>260</v>
      </c>
      <c r="C177" s="66" t="s">
        <v>3</v>
      </c>
      <c r="D177" s="67"/>
      <c r="E177" s="67"/>
      <c r="F177" s="67"/>
      <c r="G177" s="67"/>
      <c r="H177" s="67"/>
      <c r="I177" s="67"/>
      <c r="J177" s="67"/>
      <c r="K177" s="67"/>
      <c r="L177" s="63">
        <f t="shared" si="190"/>
        <v>0</v>
      </c>
      <c r="M177" s="63">
        <v>0</v>
      </c>
      <c r="N177" s="63">
        <v>0</v>
      </c>
      <c r="O177" s="63">
        <v>0</v>
      </c>
      <c r="P177" s="63"/>
      <c r="Q177" s="63"/>
      <c r="R177" s="63"/>
      <c r="S177" s="63"/>
      <c r="T177" s="61">
        <f t="shared" si="176"/>
        <v>0</v>
      </c>
      <c r="U177" s="63">
        <v>0</v>
      </c>
      <c r="V177" s="63">
        <v>0</v>
      </c>
      <c r="W177" s="63">
        <f t="shared" si="192"/>
        <v>0</v>
      </c>
      <c r="X177" s="72">
        <f t="shared" si="193"/>
        <v>0</v>
      </c>
      <c r="Y177" s="63">
        <v>0</v>
      </c>
      <c r="Z177" s="63">
        <v>0</v>
      </c>
      <c r="AA177" s="72">
        <v>0</v>
      </c>
      <c r="AB177" s="87"/>
      <c r="AC177" s="87"/>
      <c r="AD177" s="87"/>
      <c r="AE177" s="88"/>
      <c r="AF177" s="88"/>
      <c r="AG177" s="96" t="s">
        <v>404</v>
      </c>
    </row>
    <row r="178" spans="1:33" s="52" customFormat="1" ht="56.25" hidden="1" x14ac:dyDescent="0.3">
      <c r="A178" s="47" t="s">
        <v>26</v>
      </c>
      <c r="B178" s="118" t="s">
        <v>88</v>
      </c>
      <c r="C178" s="68"/>
      <c r="D178" s="46">
        <f t="shared" ref="D178:AA178" si="194">D179+D184</f>
        <v>26003832</v>
      </c>
      <c r="E178" s="46">
        <f t="shared" si="194"/>
        <v>24583014</v>
      </c>
      <c r="F178" s="46">
        <f t="shared" si="194"/>
        <v>217811667</v>
      </c>
      <c r="G178" s="46">
        <f t="shared" si="194"/>
        <v>47705673</v>
      </c>
      <c r="H178" s="46">
        <f t="shared" si="194"/>
        <v>113534773</v>
      </c>
      <c r="I178" s="46">
        <f t="shared" si="194"/>
        <v>110902644</v>
      </c>
      <c r="J178" s="46">
        <f t="shared" si="194"/>
        <v>0</v>
      </c>
      <c r="K178" s="46">
        <f t="shared" si="194"/>
        <v>14753263</v>
      </c>
      <c r="L178" s="46">
        <f>L179+L184</f>
        <v>135411400</v>
      </c>
      <c r="M178" s="46">
        <f>M179+M184</f>
        <v>121394300</v>
      </c>
      <c r="N178" s="46">
        <f>N179+N184</f>
        <v>0</v>
      </c>
      <c r="O178" s="46">
        <f>O180+O184</f>
        <v>5883400</v>
      </c>
      <c r="P178" s="46">
        <f t="shared" ref="P178:S178" si="195">P179+P184</f>
        <v>3452553</v>
      </c>
      <c r="Q178" s="46">
        <f t="shared" si="195"/>
        <v>3039770</v>
      </c>
      <c r="R178" s="46">
        <f t="shared" si="195"/>
        <v>0</v>
      </c>
      <c r="S178" s="46">
        <f t="shared" si="195"/>
        <v>412783</v>
      </c>
      <c r="T178" s="46">
        <f t="shared" si="194"/>
        <v>0</v>
      </c>
      <c r="U178" s="46">
        <f t="shared" si="194"/>
        <v>0</v>
      </c>
      <c r="V178" s="46">
        <f t="shared" si="194"/>
        <v>0</v>
      </c>
      <c r="W178" s="46">
        <f t="shared" si="194"/>
        <v>0</v>
      </c>
      <c r="X178" s="46">
        <f t="shared" si="194"/>
        <v>0</v>
      </c>
      <c r="Y178" s="46">
        <f t="shared" si="194"/>
        <v>0</v>
      </c>
      <c r="Z178" s="46">
        <f t="shared" si="194"/>
        <v>0</v>
      </c>
      <c r="AA178" s="46">
        <f t="shared" si="194"/>
        <v>0</v>
      </c>
      <c r="AB178" s="88">
        <f t="shared" si="188"/>
        <v>0</v>
      </c>
      <c r="AC178" s="88">
        <f>Y178/M178*100</f>
        <v>0</v>
      </c>
      <c r="AD178" s="87"/>
      <c r="AE178" s="88">
        <f t="shared" si="189"/>
        <v>0</v>
      </c>
      <c r="AF178" s="88"/>
      <c r="AG178" s="96" t="s">
        <v>404</v>
      </c>
    </row>
    <row r="179" spans="1:33" s="50" customFormat="1" ht="93.75" hidden="1" x14ac:dyDescent="0.3">
      <c r="A179" s="80" t="s">
        <v>72</v>
      </c>
      <c r="B179" s="117" t="s">
        <v>253</v>
      </c>
      <c r="C179" s="66"/>
      <c r="D179" s="67">
        <f>SUM(D180:D183)</f>
        <v>0</v>
      </c>
      <c r="E179" s="67">
        <f t="shared" ref="E179:W179" si="196">SUM(E180:E183)</f>
        <v>15492100</v>
      </c>
      <c r="F179" s="67">
        <f>SUM(F180:F183)</f>
        <v>64056471</v>
      </c>
      <c r="G179" s="67">
        <f t="shared" si="196"/>
        <v>24978400</v>
      </c>
      <c r="H179" s="67">
        <f t="shared" si="196"/>
        <v>58601500</v>
      </c>
      <c r="I179" s="67">
        <f t="shared" si="196"/>
        <v>12393700</v>
      </c>
      <c r="J179" s="67">
        <f t="shared" si="196"/>
        <v>0</v>
      </c>
      <c r="K179" s="67">
        <f t="shared" si="196"/>
        <v>3118400</v>
      </c>
      <c r="L179" s="67">
        <f>SUM(L180:L183)</f>
        <v>45318100</v>
      </c>
      <c r="M179" s="67">
        <f t="shared" ref="M179:O179" si="197">SUM(M180:M183)</f>
        <v>36254400</v>
      </c>
      <c r="N179" s="67">
        <f t="shared" si="197"/>
        <v>0</v>
      </c>
      <c r="O179" s="67">
        <f t="shared" si="197"/>
        <v>9063700</v>
      </c>
      <c r="P179" s="63">
        <f>Q179+R179+S179</f>
        <v>0</v>
      </c>
      <c r="Q179" s="67">
        <v>0</v>
      </c>
      <c r="R179" s="67">
        <v>0</v>
      </c>
      <c r="S179" s="67">
        <v>0</v>
      </c>
      <c r="T179" s="67">
        <f t="shared" si="196"/>
        <v>0</v>
      </c>
      <c r="U179" s="67">
        <v>0</v>
      </c>
      <c r="V179" s="67">
        <f t="shared" si="196"/>
        <v>0</v>
      </c>
      <c r="W179" s="67">
        <f t="shared" si="196"/>
        <v>0</v>
      </c>
      <c r="X179" s="67">
        <f t="shared" ref="X179:Z179" si="198">SUM(X180:X183)</f>
        <v>0</v>
      </c>
      <c r="Y179" s="67">
        <f t="shared" si="198"/>
        <v>0</v>
      </c>
      <c r="Z179" s="67">
        <f t="shared" si="198"/>
        <v>0</v>
      </c>
      <c r="AA179" s="67">
        <v>0</v>
      </c>
      <c r="AB179" s="87">
        <f t="shared" si="188"/>
        <v>0</v>
      </c>
      <c r="AC179" s="87">
        <f>Y179/M179*100</f>
        <v>0</v>
      </c>
      <c r="AD179" s="87"/>
      <c r="AE179" s="88">
        <f t="shared" si="189"/>
        <v>0</v>
      </c>
      <c r="AF179" s="88"/>
      <c r="AG179" s="96" t="s">
        <v>404</v>
      </c>
    </row>
    <row r="180" spans="1:33" s="50" customFormat="1" ht="93.75" hidden="1" x14ac:dyDescent="0.3">
      <c r="A180" s="141"/>
      <c r="B180" s="117" t="s">
        <v>395</v>
      </c>
      <c r="C180" s="66" t="s">
        <v>3</v>
      </c>
      <c r="D180" s="67">
        <v>0</v>
      </c>
      <c r="E180" s="67">
        <v>15492100</v>
      </c>
      <c r="F180" s="67">
        <v>37296738</v>
      </c>
      <c r="G180" s="67">
        <v>15492100</v>
      </c>
      <c r="H180" s="67">
        <v>20656400</v>
      </c>
      <c r="I180" s="67">
        <v>12393700</v>
      </c>
      <c r="J180" s="67">
        <v>0</v>
      </c>
      <c r="K180" s="67">
        <v>3098400</v>
      </c>
      <c r="L180" s="63">
        <f>SUM(M180:O180)</f>
        <v>4649800</v>
      </c>
      <c r="M180" s="67">
        <v>3719800</v>
      </c>
      <c r="N180" s="63">
        <v>0</v>
      </c>
      <c r="O180" s="67">
        <v>930000</v>
      </c>
      <c r="P180" s="63">
        <f>Q180+R180+S180</f>
        <v>0</v>
      </c>
      <c r="Q180" s="63">
        <v>0</v>
      </c>
      <c r="R180" s="63">
        <v>0</v>
      </c>
      <c r="S180" s="63">
        <v>0</v>
      </c>
      <c r="T180" s="61">
        <f t="shared" si="176"/>
        <v>0</v>
      </c>
      <c r="U180" s="67">
        <v>0</v>
      </c>
      <c r="V180" s="63">
        <v>0</v>
      </c>
      <c r="W180" s="63">
        <f t="shared" ref="W180:W190" si="199">AA180</f>
        <v>0</v>
      </c>
      <c r="X180" s="67">
        <f t="shared" ref="X180:X187" si="200">SUM(Y180:AA180)</f>
        <v>0</v>
      </c>
      <c r="Y180" s="63">
        <v>0</v>
      </c>
      <c r="Z180" s="63">
        <v>0</v>
      </c>
      <c r="AA180" s="63">
        <v>0</v>
      </c>
      <c r="AB180" s="87">
        <f t="shared" si="188"/>
        <v>0</v>
      </c>
      <c r="AC180" s="87">
        <f>Y180/M180*100</f>
        <v>0</v>
      </c>
      <c r="AD180" s="87"/>
      <c r="AE180" s="88">
        <f t="shared" si="189"/>
        <v>0</v>
      </c>
      <c r="AF180" s="88"/>
      <c r="AG180" s="96" t="s">
        <v>404</v>
      </c>
    </row>
    <row r="181" spans="1:33" s="50" customFormat="1" ht="93.75" hidden="1" x14ac:dyDescent="0.3">
      <c r="A181" s="141"/>
      <c r="B181" s="117" t="s">
        <v>381</v>
      </c>
      <c r="C181" s="66" t="s">
        <v>3</v>
      </c>
      <c r="D181" s="67"/>
      <c r="E181" s="67"/>
      <c r="F181" s="67">
        <v>405</v>
      </c>
      <c r="G181" s="67"/>
      <c r="H181" s="67"/>
      <c r="I181" s="67"/>
      <c r="J181" s="67"/>
      <c r="K181" s="67"/>
      <c r="L181" s="63">
        <f>SUM(M181:O181)</f>
        <v>12403900</v>
      </c>
      <c r="M181" s="67">
        <v>9923100</v>
      </c>
      <c r="N181" s="63">
        <v>0</v>
      </c>
      <c r="O181" s="67">
        <v>2480800</v>
      </c>
      <c r="P181" s="63">
        <f t="shared" ref="P181:P190" si="201">Q181+R181+S181</f>
        <v>0</v>
      </c>
      <c r="Q181" s="63">
        <v>0</v>
      </c>
      <c r="R181" s="63">
        <v>0</v>
      </c>
      <c r="S181" s="63">
        <v>0</v>
      </c>
      <c r="T181" s="61">
        <f t="shared" si="176"/>
        <v>0</v>
      </c>
      <c r="U181" s="67">
        <v>0</v>
      </c>
      <c r="V181" s="63">
        <v>0</v>
      </c>
      <c r="W181" s="63">
        <f t="shared" si="199"/>
        <v>0</v>
      </c>
      <c r="X181" s="67">
        <f t="shared" si="200"/>
        <v>0</v>
      </c>
      <c r="Y181" s="63">
        <v>0</v>
      </c>
      <c r="Z181" s="63">
        <v>0</v>
      </c>
      <c r="AA181" s="63">
        <v>0</v>
      </c>
      <c r="AB181" s="87">
        <f t="shared" si="188"/>
        <v>0</v>
      </c>
      <c r="AC181" s="87">
        <f>Y181/M181*100</f>
        <v>0</v>
      </c>
      <c r="AD181" s="87"/>
      <c r="AE181" s="88">
        <f t="shared" si="189"/>
        <v>0</v>
      </c>
      <c r="AF181" s="88"/>
      <c r="AG181" s="96" t="s">
        <v>404</v>
      </c>
    </row>
    <row r="182" spans="1:33" s="50" customFormat="1" ht="93.75" hidden="1" x14ac:dyDescent="0.3">
      <c r="A182" s="141"/>
      <c r="B182" s="117" t="s">
        <v>382</v>
      </c>
      <c r="C182" s="66" t="s">
        <v>3</v>
      </c>
      <c r="D182" s="67">
        <v>0</v>
      </c>
      <c r="E182" s="67"/>
      <c r="F182" s="67">
        <f t="shared" ref="F182:F187" si="202">E182+D182</f>
        <v>0</v>
      </c>
      <c r="G182" s="67"/>
      <c r="H182" s="67"/>
      <c r="I182" s="67">
        <v>0</v>
      </c>
      <c r="J182" s="67">
        <v>0</v>
      </c>
      <c r="K182" s="67">
        <v>0</v>
      </c>
      <c r="L182" s="63">
        <f t="shared" ref="L182" si="203">SUM(M182:O182)</f>
        <v>6075100</v>
      </c>
      <c r="M182" s="67">
        <v>4860100</v>
      </c>
      <c r="N182" s="63">
        <v>0</v>
      </c>
      <c r="O182" s="67">
        <v>1215000</v>
      </c>
      <c r="P182" s="63">
        <f t="shared" si="201"/>
        <v>0</v>
      </c>
      <c r="Q182" s="63">
        <v>0</v>
      </c>
      <c r="R182" s="63">
        <v>0</v>
      </c>
      <c r="S182" s="63">
        <v>0</v>
      </c>
      <c r="T182" s="61">
        <f t="shared" si="176"/>
        <v>0</v>
      </c>
      <c r="U182" s="67">
        <v>0</v>
      </c>
      <c r="V182" s="63">
        <v>0</v>
      </c>
      <c r="W182" s="63">
        <f t="shared" si="199"/>
        <v>0</v>
      </c>
      <c r="X182" s="67">
        <f t="shared" si="200"/>
        <v>0</v>
      </c>
      <c r="Y182" s="63">
        <v>0</v>
      </c>
      <c r="Z182" s="63">
        <v>0</v>
      </c>
      <c r="AA182" s="63">
        <v>0</v>
      </c>
      <c r="AB182" s="87">
        <f t="shared" si="188"/>
        <v>0</v>
      </c>
      <c r="AC182" s="87">
        <f>Y182/M182*100</f>
        <v>0</v>
      </c>
      <c r="AD182" s="87"/>
      <c r="AE182" s="88">
        <f t="shared" si="189"/>
        <v>0</v>
      </c>
      <c r="AF182" s="88"/>
      <c r="AG182" s="96" t="s">
        <v>404</v>
      </c>
    </row>
    <row r="183" spans="1:33" s="50" customFormat="1" ht="56.25" hidden="1" x14ac:dyDescent="0.3">
      <c r="A183" s="141"/>
      <c r="B183" s="117" t="s">
        <v>383</v>
      </c>
      <c r="C183" s="66" t="s">
        <v>3</v>
      </c>
      <c r="D183" s="67">
        <v>0</v>
      </c>
      <c r="E183" s="67">
        <v>0</v>
      </c>
      <c r="F183" s="67">
        <v>26759328</v>
      </c>
      <c r="G183" s="67">
        <v>9486300</v>
      </c>
      <c r="H183" s="67">
        <v>37945100</v>
      </c>
      <c r="I183" s="67">
        <v>0</v>
      </c>
      <c r="J183" s="67">
        <v>0</v>
      </c>
      <c r="K183" s="67">
        <v>20000</v>
      </c>
      <c r="L183" s="63">
        <f>SUM(M183:O183)</f>
        <v>22189300</v>
      </c>
      <c r="M183" s="67">
        <v>17751400</v>
      </c>
      <c r="N183" s="63">
        <v>0</v>
      </c>
      <c r="O183" s="67">
        <v>4437900</v>
      </c>
      <c r="P183" s="63">
        <f t="shared" si="201"/>
        <v>0</v>
      </c>
      <c r="Q183" s="63">
        <v>0</v>
      </c>
      <c r="R183" s="63">
        <v>0</v>
      </c>
      <c r="S183" s="63">
        <v>0</v>
      </c>
      <c r="T183" s="61">
        <f t="shared" si="176"/>
        <v>0</v>
      </c>
      <c r="U183" s="63">
        <v>0</v>
      </c>
      <c r="V183" s="63">
        <v>0</v>
      </c>
      <c r="W183" s="63">
        <f t="shared" si="199"/>
        <v>0</v>
      </c>
      <c r="X183" s="67">
        <f t="shared" si="200"/>
        <v>0</v>
      </c>
      <c r="Y183" s="63">
        <v>0</v>
      </c>
      <c r="Z183" s="63">
        <v>0</v>
      </c>
      <c r="AA183" s="63">
        <v>0</v>
      </c>
      <c r="AB183" s="87">
        <f t="shared" si="188"/>
        <v>0</v>
      </c>
      <c r="AC183" s="87">
        <f t="shared" ref="AC183:AC189" si="204">Y183/M183*100</f>
        <v>0</v>
      </c>
      <c r="AD183" s="87"/>
      <c r="AE183" s="88">
        <f t="shared" si="189"/>
        <v>0</v>
      </c>
      <c r="AF183" s="88"/>
      <c r="AG183" s="96" t="s">
        <v>404</v>
      </c>
    </row>
    <row r="184" spans="1:33" s="50" customFormat="1" ht="37.5" hidden="1" x14ac:dyDescent="0.3">
      <c r="A184" s="80" t="s">
        <v>315</v>
      </c>
      <c r="B184" s="112" t="s">
        <v>254</v>
      </c>
      <c r="C184" s="66"/>
      <c r="D184" s="67">
        <f t="shared" ref="D184:O184" si="205">SUM(D185:D187)</f>
        <v>26003832</v>
      </c>
      <c r="E184" s="67">
        <f t="shared" si="205"/>
        <v>9090914</v>
      </c>
      <c r="F184" s="67">
        <f t="shared" si="205"/>
        <v>153755196</v>
      </c>
      <c r="G184" s="67">
        <f t="shared" si="205"/>
        <v>22727273</v>
      </c>
      <c r="H184" s="67">
        <f t="shared" si="205"/>
        <v>54933273</v>
      </c>
      <c r="I184" s="67">
        <f t="shared" si="205"/>
        <v>98508944</v>
      </c>
      <c r="J184" s="67">
        <f t="shared" si="205"/>
        <v>0</v>
      </c>
      <c r="K184" s="67">
        <f t="shared" si="205"/>
        <v>11634863</v>
      </c>
      <c r="L184" s="67">
        <f t="shared" si="205"/>
        <v>90093300</v>
      </c>
      <c r="M184" s="67">
        <f t="shared" si="205"/>
        <v>85139900</v>
      </c>
      <c r="N184" s="67">
        <f t="shared" si="205"/>
        <v>0</v>
      </c>
      <c r="O184" s="67">
        <f t="shared" si="205"/>
        <v>4953400</v>
      </c>
      <c r="P184" s="67">
        <f t="shared" ref="P184:S184" si="206">SUM(P185:P187)</f>
        <v>3452553</v>
      </c>
      <c r="Q184" s="67">
        <f t="shared" si="206"/>
        <v>3039770</v>
      </c>
      <c r="R184" s="67">
        <f t="shared" si="206"/>
        <v>0</v>
      </c>
      <c r="S184" s="67">
        <f t="shared" si="206"/>
        <v>412783</v>
      </c>
      <c r="T184" s="67">
        <f t="shared" ref="T184:AA184" si="207">SUM(T185:T187)</f>
        <v>0</v>
      </c>
      <c r="U184" s="67">
        <v>0</v>
      </c>
      <c r="V184" s="67">
        <f t="shared" si="207"/>
        <v>0</v>
      </c>
      <c r="W184" s="67">
        <f t="shared" si="207"/>
        <v>0</v>
      </c>
      <c r="X184" s="67">
        <f t="shared" si="207"/>
        <v>0</v>
      </c>
      <c r="Y184" s="67">
        <f t="shared" si="207"/>
        <v>0</v>
      </c>
      <c r="Z184" s="67">
        <f t="shared" si="207"/>
        <v>0</v>
      </c>
      <c r="AA184" s="67">
        <f t="shared" si="207"/>
        <v>0</v>
      </c>
      <c r="AB184" s="87">
        <f t="shared" si="188"/>
        <v>0</v>
      </c>
      <c r="AC184" s="87">
        <f t="shared" si="204"/>
        <v>0</v>
      </c>
      <c r="AD184" s="87"/>
      <c r="AE184" s="88">
        <f t="shared" si="189"/>
        <v>0</v>
      </c>
      <c r="AF184" s="88"/>
      <c r="AG184" s="96" t="s">
        <v>403</v>
      </c>
    </row>
    <row r="185" spans="1:33" s="50" customFormat="1" ht="75" hidden="1" x14ac:dyDescent="0.3">
      <c r="A185" s="138"/>
      <c r="B185" s="112" t="s">
        <v>319</v>
      </c>
      <c r="C185" s="66" t="s">
        <v>6</v>
      </c>
      <c r="D185" s="67">
        <v>82009</v>
      </c>
      <c r="E185" s="67">
        <v>0</v>
      </c>
      <c r="F185" s="67">
        <v>66113667</v>
      </c>
      <c r="G185" s="67">
        <v>0</v>
      </c>
      <c r="H185" s="67">
        <v>45211500</v>
      </c>
      <c r="I185" s="67">
        <v>36517601</v>
      </c>
      <c r="J185" s="67">
        <v>0</v>
      </c>
      <c r="K185" s="67">
        <v>4595421</v>
      </c>
      <c r="L185" s="63">
        <f>SUM(M185:O185)</f>
        <v>45030650</v>
      </c>
      <c r="M185" s="63">
        <f>40077250+4953400</f>
        <v>45030650</v>
      </c>
      <c r="N185" s="63">
        <v>0</v>
      </c>
      <c r="O185" s="63">
        <v>0</v>
      </c>
      <c r="P185" s="63">
        <f t="shared" si="201"/>
        <v>0</v>
      </c>
      <c r="Q185" s="63">
        <v>0</v>
      </c>
      <c r="R185" s="63">
        <v>0</v>
      </c>
      <c r="S185" s="63">
        <v>0</v>
      </c>
      <c r="T185" s="61">
        <f t="shared" si="176"/>
        <v>0</v>
      </c>
      <c r="U185" s="63">
        <v>0</v>
      </c>
      <c r="V185" s="63">
        <v>0</v>
      </c>
      <c r="W185" s="63">
        <f t="shared" si="199"/>
        <v>0</v>
      </c>
      <c r="X185" s="67">
        <f t="shared" si="200"/>
        <v>0</v>
      </c>
      <c r="Y185" s="63">
        <v>0</v>
      </c>
      <c r="Z185" s="63">
        <v>0</v>
      </c>
      <c r="AA185" s="63">
        <v>0</v>
      </c>
      <c r="AB185" s="87">
        <f t="shared" si="188"/>
        <v>0</v>
      </c>
      <c r="AC185" s="87">
        <f>Y185/M185*100</f>
        <v>0</v>
      </c>
      <c r="AD185" s="87"/>
      <c r="AE185" s="88"/>
      <c r="AF185" s="88"/>
      <c r="AG185" s="96" t="s">
        <v>404</v>
      </c>
    </row>
    <row r="186" spans="1:33" s="50" customFormat="1" ht="75" hidden="1" x14ac:dyDescent="0.3">
      <c r="A186" s="139"/>
      <c r="B186" s="112" t="s">
        <v>320</v>
      </c>
      <c r="C186" s="66" t="s">
        <v>4</v>
      </c>
      <c r="D186" s="67">
        <v>25921823</v>
      </c>
      <c r="E186" s="67">
        <v>9090914</v>
      </c>
      <c r="F186" s="67">
        <v>87641529</v>
      </c>
      <c r="G186" s="67">
        <v>22727273</v>
      </c>
      <c r="H186" s="67">
        <v>9703773</v>
      </c>
      <c r="I186" s="67">
        <v>61991343</v>
      </c>
      <c r="J186" s="67">
        <v>0</v>
      </c>
      <c r="K186" s="67">
        <v>7039442</v>
      </c>
      <c r="L186" s="63">
        <f t="shared" ref="L186:L187" si="208">SUM(M186:O186)</f>
        <v>45030650</v>
      </c>
      <c r="M186" s="63">
        <v>40077250</v>
      </c>
      <c r="N186" s="63">
        <v>0</v>
      </c>
      <c r="O186" s="63">
        <v>4953400</v>
      </c>
      <c r="P186" s="63">
        <f t="shared" si="201"/>
        <v>3452553</v>
      </c>
      <c r="Q186" s="63">
        <v>3039770</v>
      </c>
      <c r="R186" s="63">
        <v>0</v>
      </c>
      <c r="S186" s="63">
        <v>412783</v>
      </c>
      <c r="T186" s="61">
        <f t="shared" si="176"/>
        <v>0</v>
      </c>
      <c r="U186" s="63">
        <v>0</v>
      </c>
      <c r="V186" s="63">
        <v>0</v>
      </c>
      <c r="W186" s="63">
        <f t="shared" si="199"/>
        <v>0</v>
      </c>
      <c r="X186" s="67">
        <f t="shared" si="200"/>
        <v>0</v>
      </c>
      <c r="Y186" s="63">
        <v>0</v>
      </c>
      <c r="Z186" s="63">
        <v>0</v>
      </c>
      <c r="AA186" s="63">
        <v>0</v>
      </c>
      <c r="AB186" s="87">
        <f t="shared" si="188"/>
        <v>0</v>
      </c>
      <c r="AC186" s="87">
        <f t="shared" si="204"/>
        <v>0</v>
      </c>
      <c r="AD186" s="87"/>
      <c r="AE186" s="88">
        <f t="shared" si="189"/>
        <v>0</v>
      </c>
      <c r="AF186" s="88"/>
      <c r="AG186" s="96" t="s">
        <v>403</v>
      </c>
    </row>
    <row r="187" spans="1:33" s="50" customFormat="1" ht="56.25" hidden="1" x14ac:dyDescent="0.3">
      <c r="A187" s="140"/>
      <c r="B187" s="112" t="s">
        <v>299</v>
      </c>
      <c r="C187" s="66" t="s">
        <v>4</v>
      </c>
      <c r="D187" s="67">
        <v>0</v>
      </c>
      <c r="E187" s="67">
        <v>0</v>
      </c>
      <c r="F187" s="67">
        <f t="shared" si="202"/>
        <v>0</v>
      </c>
      <c r="G187" s="67">
        <v>0</v>
      </c>
      <c r="H187" s="67">
        <v>18000</v>
      </c>
      <c r="I187" s="67">
        <v>0</v>
      </c>
      <c r="J187" s="67">
        <v>0</v>
      </c>
      <c r="K187" s="67">
        <v>0</v>
      </c>
      <c r="L187" s="63">
        <f t="shared" si="208"/>
        <v>32000</v>
      </c>
      <c r="M187" s="63">
        <v>32000</v>
      </c>
      <c r="N187" s="63">
        <v>0</v>
      </c>
      <c r="O187" s="63">
        <v>0</v>
      </c>
      <c r="P187" s="63">
        <f t="shared" si="201"/>
        <v>0</v>
      </c>
      <c r="Q187" s="63">
        <v>0</v>
      </c>
      <c r="R187" s="63">
        <v>0</v>
      </c>
      <c r="S187" s="63">
        <v>0</v>
      </c>
      <c r="T187" s="61">
        <f t="shared" si="176"/>
        <v>0</v>
      </c>
      <c r="U187" s="67">
        <v>0</v>
      </c>
      <c r="V187" s="63">
        <v>0</v>
      </c>
      <c r="W187" s="63">
        <f t="shared" si="199"/>
        <v>0</v>
      </c>
      <c r="X187" s="67">
        <f t="shared" si="200"/>
        <v>0</v>
      </c>
      <c r="Y187" s="63">
        <v>0</v>
      </c>
      <c r="Z187" s="63">
        <v>0</v>
      </c>
      <c r="AA187" s="63">
        <v>0</v>
      </c>
      <c r="AB187" s="87">
        <f t="shared" si="188"/>
        <v>0</v>
      </c>
      <c r="AC187" s="87">
        <f t="shared" si="204"/>
        <v>0</v>
      </c>
      <c r="AD187" s="87"/>
      <c r="AE187" s="88"/>
      <c r="AF187" s="88"/>
      <c r="AG187" s="96" t="s">
        <v>404</v>
      </c>
    </row>
    <row r="188" spans="1:33" s="52" customFormat="1" ht="93.75" hidden="1" x14ac:dyDescent="0.3">
      <c r="A188" s="47" t="s">
        <v>50</v>
      </c>
      <c r="B188" s="111" t="s">
        <v>89</v>
      </c>
      <c r="C188" s="68"/>
      <c r="D188" s="46">
        <f>SUM(D189:D190)</f>
        <v>0</v>
      </c>
      <c r="E188" s="46">
        <f t="shared" ref="E188:K188" si="209">SUM(E189:E190)</f>
        <v>2225340</v>
      </c>
      <c r="F188" s="46">
        <f t="shared" si="209"/>
        <v>13572806.4</v>
      </c>
      <c r="G188" s="46">
        <f t="shared" si="209"/>
        <v>5934240</v>
      </c>
      <c r="H188" s="46">
        <f t="shared" si="209"/>
        <v>5393043</v>
      </c>
      <c r="I188" s="46">
        <f t="shared" si="209"/>
        <v>0</v>
      </c>
      <c r="J188" s="46">
        <f t="shared" si="209"/>
        <v>4504356</v>
      </c>
      <c r="K188" s="46">
        <f t="shared" si="209"/>
        <v>181510.97</v>
      </c>
      <c r="L188" s="46">
        <f>SUM(L189:L190)</f>
        <v>15622723</v>
      </c>
      <c r="M188" s="46">
        <f>SUM(M189:M190)</f>
        <v>1279500</v>
      </c>
      <c r="N188" s="46">
        <f>SUM(N189:N190)</f>
        <v>13732700</v>
      </c>
      <c r="O188" s="46">
        <f>SUM(O189:O190)</f>
        <v>610523</v>
      </c>
      <c r="P188" s="46">
        <f t="shared" ref="P188:S188" si="210">SUM(P189:P190)</f>
        <v>763000</v>
      </c>
      <c r="Q188" s="46">
        <f t="shared" si="210"/>
        <v>0</v>
      </c>
      <c r="R188" s="46">
        <f t="shared" si="210"/>
        <v>763000</v>
      </c>
      <c r="S188" s="46">
        <f t="shared" si="210"/>
        <v>0</v>
      </c>
      <c r="T188" s="46">
        <f t="shared" ref="T188:AA188" si="211">SUM(T189:T190)</f>
        <v>0</v>
      </c>
      <c r="U188" s="46">
        <f t="shared" si="211"/>
        <v>0</v>
      </c>
      <c r="V188" s="46">
        <f t="shared" si="211"/>
        <v>0</v>
      </c>
      <c r="W188" s="46">
        <f t="shared" si="211"/>
        <v>0</v>
      </c>
      <c r="X188" s="46">
        <f t="shared" si="211"/>
        <v>0</v>
      </c>
      <c r="Y188" s="46">
        <f t="shared" si="211"/>
        <v>0</v>
      </c>
      <c r="Z188" s="46">
        <f t="shared" si="211"/>
        <v>0</v>
      </c>
      <c r="AA188" s="46">
        <f t="shared" si="211"/>
        <v>0</v>
      </c>
      <c r="AB188" s="88">
        <f t="shared" si="188"/>
        <v>0</v>
      </c>
      <c r="AC188" s="88">
        <f t="shared" si="204"/>
        <v>0</v>
      </c>
      <c r="AD188" s="88">
        <f t="shared" ref="AD188" si="212">Z188/N188*100</f>
        <v>0</v>
      </c>
      <c r="AE188" s="88">
        <f>AA188/O188*100</f>
        <v>0</v>
      </c>
      <c r="AF188" s="88"/>
      <c r="AG188" s="96" t="s">
        <v>404</v>
      </c>
    </row>
    <row r="189" spans="1:33" s="50" customFormat="1" ht="56.25" hidden="1" x14ac:dyDescent="0.3">
      <c r="A189" s="132" t="s">
        <v>94</v>
      </c>
      <c r="B189" s="130" t="s">
        <v>47</v>
      </c>
      <c r="C189" s="66" t="s">
        <v>7</v>
      </c>
      <c r="D189" s="67">
        <v>0</v>
      </c>
      <c r="E189" s="67">
        <v>0</v>
      </c>
      <c r="F189" s="67">
        <v>1418054.4</v>
      </c>
      <c r="G189" s="67">
        <v>0</v>
      </c>
      <c r="H189" s="67">
        <v>1400523</v>
      </c>
      <c r="I189" s="67">
        <v>0</v>
      </c>
      <c r="J189" s="67">
        <v>0</v>
      </c>
      <c r="K189" s="67">
        <v>181510.97</v>
      </c>
      <c r="L189" s="63">
        <f>SUM(M189:O189)</f>
        <v>1890023</v>
      </c>
      <c r="M189" s="63">
        <v>1279500</v>
      </c>
      <c r="N189" s="67">
        <v>0</v>
      </c>
      <c r="O189" s="63">
        <v>610523</v>
      </c>
      <c r="P189" s="63">
        <f t="shared" si="201"/>
        <v>0</v>
      </c>
      <c r="Q189" s="63">
        <v>0</v>
      </c>
      <c r="R189" s="63">
        <v>0</v>
      </c>
      <c r="S189" s="63">
        <v>0</v>
      </c>
      <c r="T189" s="61">
        <f t="shared" si="176"/>
        <v>0</v>
      </c>
      <c r="U189" s="63">
        <v>0</v>
      </c>
      <c r="V189" s="63">
        <v>0</v>
      </c>
      <c r="W189" s="63">
        <f t="shared" si="199"/>
        <v>0</v>
      </c>
      <c r="X189" s="63">
        <f>SUM(Y189:AA189)</f>
        <v>0</v>
      </c>
      <c r="Y189" s="63">
        <v>0</v>
      </c>
      <c r="Z189" s="63">
        <v>0</v>
      </c>
      <c r="AA189" s="63">
        <v>0</v>
      </c>
      <c r="AB189" s="87">
        <f t="shared" si="188"/>
        <v>0</v>
      </c>
      <c r="AC189" s="87">
        <f t="shared" si="204"/>
        <v>0</v>
      </c>
      <c r="AD189" s="87"/>
      <c r="AE189" s="87">
        <f>AA189/O189*100</f>
        <v>0</v>
      </c>
      <c r="AF189" s="88"/>
      <c r="AG189" s="96" t="s">
        <v>404</v>
      </c>
    </row>
    <row r="190" spans="1:33" s="50" customFormat="1" hidden="1" x14ac:dyDescent="0.3">
      <c r="A190" s="133"/>
      <c r="B190" s="131"/>
      <c r="C190" s="66" t="s">
        <v>6</v>
      </c>
      <c r="D190" s="67">
        <v>0</v>
      </c>
      <c r="E190" s="67">
        <v>2225340</v>
      </c>
      <c r="F190" s="67">
        <v>12154752</v>
      </c>
      <c r="G190" s="67">
        <v>5934240</v>
      </c>
      <c r="H190" s="67">
        <v>3992520</v>
      </c>
      <c r="I190" s="67">
        <v>0</v>
      </c>
      <c r="J190" s="67">
        <v>4504356</v>
      </c>
      <c r="K190" s="67">
        <v>0</v>
      </c>
      <c r="L190" s="63">
        <f>SUM(M190:O190)</f>
        <v>13732700</v>
      </c>
      <c r="M190" s="63">
        <v>0</v>
      </c>
      <c r="N190" s="63">
        <v>13732700</v>
      </c>
      <c r="O190" s="63">
        <v>0</v>
      </c>
      <c r="P190" s="63">
        <f t="shared" si="201"/>
        <v>763000</v>
      </c>
      <c r="Q190" s="63">
        <v>0</v>
      </c>
      <c r="R190" s="63">
        <v>763000</v>
      </c>
      <c r="S190" s="63">
        <v>0</v>
      </c>
      <c r="T190" s="61">
        <f t="shared" si="176"/>
        <v>0</v>
      </c>
      <c r="U190" s="63">
        <v>0</v>
      </c>
      <c r="V190" s="63">
        <v>0</v>
      </c>
      <c r="W190" s="63">
        <f t="shared" si="199"/>
        <v>0</v>
      </c>
      <c r="X190" s="63">
        <f>SUM(Y190:AA190)</f>
        <v>0</v>
      </c>
      <c r="Y190" s="63">
        <v>0</v>
      </c>
      <c r="Z190" s="63">
        <v>0</v>
      </c>
      <c r="AA190" s="63">
        <v>0</v>
      </c>
      <c r="AB190" s="87">
        <f t="shared" si="188"/>
        <v>0</v>
      </c>
      <c r="AC190" s="87"/>
      <c r="AD190" s="87">
        <f t="shared" ref="AD190" si="213">Z190/N190*100</f>
        <v>0</v>
      </c>
      <c r="AE190" s="87"/>
      <c r="AF190" s="88"/>
      <c r="AG190" s="96"/>
    </row>
    <row r="191" spans="1:33" s="50" customFormat="1" ht="122.25" hidden="1" customHeight="1" x14ac:dyDescent="0.3">
      <c r="A191" s="47" t="s">
        <v>131</v>
      </c>
      <c r="B191" s="134" t="s">
        <v>37</v>
      </c>
      <c r="C191" s="134"/>
      <c r="D191" s="46">
        <f t="shared" ref="D191:AA191" si="214">D192+D195+D203</f>
        <v>2382422</v>
      </c>
      <c r="E191" s="46">
        <f t="shared" si="214"/>
        <v>1861100</v>
      </c>
      <c r="F191" s="46">
        <f t="shared" si="214"/>
        <v>7187482</v>
      </c>
      <c r="G191" s="46">
        <f t="shared" si="214"/>
        <v>2730162</v>
      </c>
      <c r="H191" s="46">
        <f t="shared" si="214"/>
        <v>1695300</v>
      </c>
      <c r="I191" s="46">
        <f t="shared" si="214"/>
        <v>67500</v>
      </c>
      <c r="J191" s="46">
        <f t="shared" si="214"/>
        <v>0</v>
      </c>
      <c r="K191" s="46">
        <f t="shared" si="214"/>
        <v>4173365</v>
      </c>
      <c r="L191" s="46">
        <f t="shared" si="214"/>
        <v>4766400</v>
      </c>
      <c r="M191" s="46">
        <f t="shared" si="214"/>
        <v>1359600</v>
      </c>
      <c r="N191" s="46">
        <f t="shared" si="214"/>
        <v>0</v>
      </c>
      <c r="O191" s="46">
        <f t="shared" si="214"/>
        <v>3406800</v>
      </c>
      <c r="P191" s="46">
        <f t="shared" si="214"/>
        <v>508533</v>
      </c>
      <c r="Q191" s="46">
        <f t="shared" si="214"/>
        <v>0</v>
      </c>
      <c r="R191" s="46">
        <f t="shared" si="214"/>
        <v>0</v>
      </c>
      <c r="S191" s="46">
        <f t="shared" si="214"/>
        <v>508533</v>
      </c>
      <c r="T191" s="46">
        <f t="shared" si="214"/>
        <v>18597.23</v>
      </c>
      <c r="U191" s="46">
        <f t="shared" si="214"/>
        <v>0</v>
      </c>
      <c r="V191" s="46">
        <f t="shared" si="214"/>
        <v>0</v>
      </c>
      <c r="W191" s="46">
        <f t="shared" si="214"/>
        <v>18597.23</v>
      </c>
      <c r="X191" s="46">
        <f t="shared" si="214"/>
        <v>18597.23</v>
      </c>
      <c r="Y191" s="46">
        <f t="shared" si="214"/>
        <v>0</v>
      </c>
      <c r="Z191" s="46">
        <f t="shared" si="214"/>
        <v>0</v>
      </c>
      <c r="AA191" s="46">
        <f t="shared" si="214"/>
        <v>18597.23</v>
      </c>
      <c r="AB191" s="88">
        <f t="shared" ref="AB191:AC193" si="215">X191/L191*100</f>
        <v>0.39017350621013758</v>
      </c>
      <c r="AC191" s="88">
        <f t="shared" si="215"/>
        <v>0</v>
      </c>
      <c r="AD191" s="87"/>
      <c r="AE191" s="88">
        <f t="shared" ref="AE191:AE194" si="216">AA191/O191*100</f>
        <v>0.54588558177762125</v>
      </c>
      <c r="AF191" s="88"/>
      <c r="AG191" s="96" t="s">
        <v>404</v>
      </c>
    </row>
    <row r="192" spans="1:33" s="52" customFormat="1" ht="56.25" hidden="1" x14ac:dyDescent="0.3">
      <c r="A192" s="47" t="s">
        <v>132</v>
      </c>
      <c r="B192" s="111" t="s">
        <v>90</v>
      </c>
      <c r="C192" s="68"/>
      <c r="D192" s="46">
        <f>SUM(D193:D194)</f>
        <v>728100</v>
      </c>
      <c r="E192" s="46">
        <f t="shared" ref="E192:AA192" si="217">SUM(E193:E194)</f>
        <v>1188600</v>
      </c>
      <c r="F192" s="46">
        <f t="shared" si="217"/>
        <v>2260111</v>
      </c>
      <c r="G192" s="46">
        <f t="shared" si="217"/>
        <v>1092100</v>
      </c>
      <c r="H192" s="46">
        <f t="shared" si="217"/>
        <v>1552800</v>
      </c>
      <c r="I192" s="46">
        <f t="shared" si="217"/>
        <v>67500</v>
      </c>
      <c r="J192" s="46">
        <f t="shared" si="217"/>
        <v>0</v>
      </c>
      <c r="K192" s="46">
        <f t="shared" si="217"/>
        <v>1849200</v>
      </c>
      <c r="L192" s="46">
        <f>SUM(L193:L194)</f>
        <v>4766400</v>
      </c>
      <c r="M192" s="46">
        <f>SUM(M193:M194)</f>
        <v>1359600</v>
      </c>
      <c r="N192" s="46">
        <f>SUM(N193:N194)</f>
        <v>0</v>
      </c>
      <c r="O192" s="46">
        <f>SUM(O193:O194)</f>
        <v>3406800</v>
      </c>
      <c r="P192" s="46">
        <f t="shared" ref="P192:S192" si="218">SUM(P193:P194)</f>
        <v>508533</v>
      </c>
      <c r="Q192" s="46">
        <f t="shared" si="218"/>
        <v>0</v>
      </c>
      <c r="R192" s="46">
        <f t="shared" si="218"/>
        <v>0</v>
      </c>
      <c r="S192" s="46">
        <f t="shared" si="218"/>
        <v>508533</v>
      </c>
      <c r="T192" s="46">
        <f t="shared" si="217"/>
        <v>18597.23</v>
      </c>
      <c r="U192" s="46">
        <f t="shared" si="217"/>
        <v>0</v>
      </c>
      <c r="V192" s="46">
        <f t="shared" si="217"/>
        <v>0</v>
      </c>
      <c r="W192" s="46">
        <f t="shared" si="217"/>
        <v>18597.23</v>
      </c>
      <c r="X192" s="46">
        <f t="shared" si="217"/>
        <v>18597.23</v>
      </c>
      <c r="Y192" s="46">
        <f t="shared" si="217"/>
        <v>0</v>
      </c>
      <c r="Z192" s="46">
        <f t="shared" si="217"/>
        <v>0</v>
      </c>
      <c r="AA192" s="46">
        <f t="shared" si="217"/>
        <v>18597.23</v>
      </c>
      <c r="AB192" s="88">
        <f t="shared" si="215"/>
        <v>0.39017350621013758</v>
      </c>
      <c r="AC192" s="88">
        <f t="shared" si="215"/>
        <v>0</v>
      </c>
      <c r="AD192" s="87"/>
      <c r="AE192" s="88">
        <f t="shared" si="216"/>
        <v>0.54588558177762125</v>
      </c>
      <c r="AF192" s="88"/>
      <c r="AG192" s="96" t="s">
        <v>404</v>
      </c>
    </row>
    <row r="193" spans="1:33" s="50" customFormat="1" ht="56.25" hidden="1" x14ac:dyDescent="0.3">
      <c r="A193" s="80" t="s">
        <v>133</v>
      </c>
      <c r="B193" s="112" t="s">
        <v>255</v>
      </c>
      <c r="C193" s="66" t="s">
        <v>38</v>
      </c>
      <c r="D193" s="67">
        <v>0</v>
      </c>
      <c r="E193" s="67">
        <v>96500</v>
      </c>
      <c r="F193" s="67">
        <f t="shared" ref="F193:F200" si="219">E193+D193</f>
        <v>96500</v>
      </c>
      <c r="G193" s="67">
        <v>0</v>
      </c>
      <c r="H193" s="67">
        <v>96400</v>
      </c>
      <c r="I193" s="67">
        <v>67500</v>
      </c>
      <c r="J193" s="67">
        <v>0</v>
      </c>
      <c r="K193" s="67">
        <v>29000</v>
      </c>
      <c r="L193" s="63">
        <f t="shared" ref="L193:L194" si="220">M193+O193</f>
        <v>126600</v>
      </c>
      <c r="M193" s="63">
        <v>88600</v>
      </c>
      <c r="N193" s="63">
        <v>0</v>
      </c>
      <c r="O193" s="63">
        <v>38000</v>
      </c>
      <c r="P193" s="63">
        <f>Q193+R193+S193</f>
        <v>0</v>
      </c>
      <c r="Q193" s="63">
        <v>0</v>
      </c>
      <c r="R193" s="63">
        <v>0</v>
      </c>
      <c r="S193" s="63">
        <v>0</v>
      </c>
      <c r="T193" s="61">
        <f t="shared" si="176"/>
        <v>0</v>
      </c>
      <c r="U193" s="63">
        <v>0</v>
      </c>
      <c r="V193" s="63">
        <v>0</v>
      </c>
      <c r="W193" s="63">
        <f>AA193</f>
        <v>0</v>
      </c>
      <c r="X193" s="61">
        <f t="shared" ref="X193:X194" si="221">Y193+AA193</f>
        <v>0</v>
      </c>
      <c r="Y193" s="61">
        <v>0</v>
      </c>
      <c r="Z193" s="61">
        <v>0</v>
      </c>
      <c r="AA193" s="61">
        <v>0</v>
      </c>
      <c r="AB193" s="87">
        <f t="shared" si="215"/>
        <v>0</v>
      </c>
      <c r="AC193" s="87">
        <f t="shared" si="215"/>
        <v>0</v>
      </c>
      <c r="AD193" s="87"/>
      <c r="AE193" s="87">
        <f t="shared" si="216"/>
        <v>0</v>
      </c>
      <c r="AF193" s="88"/>
      <c r="AG193" s="96" t="s">
        <v>404</v>
      </c>
    </row>
    <row r="194" spans="1:33" s="50" customFormat="1" ht="56.25" hidden="1" x14ac:dyDescent="0.3">
      <c r="A194" s="80" t="s">
        <v>134</v>
      </c>
      <c r="B194" s="112" t="s">
        <v>91</v>
      </c>
      <c r="C194" s="66" t="s">
        <v>4</v>
      </c>
      <c r="D194" s="67">
        <v>728100</v>
      </c>
      <c r="E194" s="67">
        <v>1092100</v>
      </c>
      <c r="F194" s="67">
        <v>2163611</v>
      </c>
      <c r="G194" s="67">
        <v>1092100</v>
      </c>
      <c r="H194" s="67">
        <v>1456400</v>
      </c>
      <c r="I194" s="67">
        <v>0</v>
      </c>
      <c r="J194" s="67">
        <v>0</v>
      </c>
      <c r="K194" s="67">
        <v>1820200</v>
      </c>
      <c r="L194" s="63">
        <f t="shared" si="220"/>
        <v>4639800</v>
      </c>
      <c r="M194" s="63">
        <v>1271000</v>
      </c>
      <c r="N194" s="63">
        <v>0</v>
      </c>
      <c r="O194" s="63">
        <f>3051000+317800</f>
        <v>3368800</v>
      </c>
      <c r="P194" s="63">
        <f>Q194+R194+S194</f>
        <v>508533</v>
      </c>
      <c r="Q194" s="63">
        <v>0</v>
      </c>
      <c r="R194" s="63">
        <v>0</v>
      </c>
      <c r="S194" s="63">
        <v>508533</v>
      </c>
      <c r="T194" s="61">
        <f t="shared" si="176"/>
        <v>18597.23</v>
      </c>
      <c r="U194" s="63">
        <v>0</v>
      </c>
      <c r="V194" s="63">
        <v>0</v>
      </c>
      <c r="W194" s="63">
        <f t="shared" ref="W194:W211" si="222">AA194</f>
        <v>18597.23</v>
      </c>
      <c r="X194" s="61">
        <f t="shared" si="221"/>
        <v>18597.23</v>
      </c>
      <c r="Y194" s="61">
        <v>0</v>
      </c>
      <c r="Z194" s="61">
        <v>0</v>
      </c>
      <c r="AA194" s="61">
        <v>18597.23</v>
      </c>
      <c r="AB194" s="87">
        <f t="shared" ref="AB194" si="223">X194/L194*100</f>
        <v>0.40081964739859471</v>
      </c>
      <c r="AC194" s="87">
        <f t="shared" ref="AC194" si="224">Y194/M194*100</f>
        <v>0</v>
      </c>
      <c r="AD194" s="87"/>
      <c r="AE194" s="87">
        <f t="shared" si="216"/>
        <v>0.5520431607694134</v>
      </c>
      <c r="AF194" s="88"/>
      <c r="AG194" s="96" t="s">
        <v>404</v>
      </c>
    </row>
    <row r="195" spans="1:33" s="52" customFormat="1" ht="37.5" hidden="1" x14ac:dyDescent="0.3">
      <c r="A195" s="47" t="s">
        <v>135</v>
      </c>
      <c r="B195" s="111" t="s">
        <v>92</v>
      </c>
      <c r="C195" s="68"/>
      <c r="D195" s="46">
        <f t="shared" ref="D195:E195" si="225">SUM(D196:D201)</f>
        <v>1601822</v>
      </c>
      <c r="E195" s="46">
        <f t="shared" si="225"/>
        <v>0</v>
      </c>
      <c r="F195" s="46">
        <f t="shared" ref="F195:AA195" si="226">SUM(F196:F202)</f>
        <v>4069871</v>
      </c>
      <c r="G195" s="46">
        <f t="shared" si="226"/>
        <v>1505562</v>
      </c>
      <c r="H195" s="46">
        <f t="shared" si="226"/>
        <v>0</v>
      </c>
      <c r="I195" s="46">
        <f t="shared" si="226"/>
        <v>0</v>
      </c>
      <c r="J195" s="46">
        <f t="shared" si="226"/>
        <v>0</v>
      </c>
      <c r="K195" s="46">
        <f t="shared" si="226"/>
        <v>1599165</v>
      </c>
      <c r="L195" s="46">
        <f t="shared" si="226"/>
        <v>0</v>
      </c>
      <c r="M195" s="46">
        <f t="shared" si="226"/>
        <v>0</v>
      </c>
      <c r="N195" s="46">
        <f t="shared" si="226"/>
        <v>0</v>
      </c>
      <c r="O195" s="46">
        <f t="shared" si="226"/>
        <v>0</v>
      </c>
      <c r="P195" s="46"/>
      <c r="Q195" s="46"/>
      <c r="R195" s="46"/>
      <c r="S195" s="46"/>
      <c r="T195" s="46">
        <f t="shared" si="226"/>
        <v>0</v>
      </c>
      <c r="U195" s="46">
        <f t="shared" si="226"/>
        <v>0</v>
      </c>
      <c r="V195" s="46">
        <f t="shared" si="226"/>
        <v>0</v>
      </c>
      <c r="W195" s="46">
        <f t="shared" si="226"/>
        <v>0</v>
      </c>
      <c r="X195" s="46">
        <f t="shared" si="226"/>
        <v>0</v>
      </c>
      <c r="Y195" s="46">
        <f t="shared" si="226"/>
        <v>0</v>
      </c>
      <c r="Z195" s="46">
        <f t="shared" si="226"/>
        <v>0</v>
      </c>
      <c r="AA195" s="46">
        <f t="shared" si="226"/>
        <v>0</v>
      </c>
      <c r="AB195" s="88"/>
      <c r="AC195" s="88"/>
      <c r="AD195" s="88"/>
      <c r="AE195" s="88"/>
      <c r="AF195" s="88" t="e">
        <f t="shared" ref="AF195:AF206" si="227">Y195/U195*100</f>
        <v>#DIV/0!</v>
      </c>
      <c r="AG195" s="94"/>
    </row>
    <row r="196" spans="1:33" s="50" customFormat="1" ht="56.25" hidden="1" x14ac:dyDescent="0.3">
      <c r="A196" s="80" t="s">
        <v>136</v>
      </c>
      <c r="B196" s="112" t="s">
        <v>256</v>
      </c>
      <c r="C196" s="66" t="s">
        <v>7</v>
      </c>
      <c r="D196" s="67">
        <v>0</v>
      </c>
      <c r="E196" s="67">
        <v>0</v>
      </c>
      <c r="F196" s="67">
        <v>322000</v>
      </c>
      <c r="G196" s="67">
        <v>322000</v>
      </c>
      <c r="H196" s="67">
        <v>0</v>
      </c>
      <c r="I196" s="67">
        <v>0</v>
      </c>
      <c r="J196" s="67">
        <v>0</v>
      </c>
      <c r="K196" s="67">
        <v>0</v>
      </c>
      <c r="L196" s="63">
        <f>SUM(M196:O196)</f>
        <v>0</v>
      </c>
      <c r="M196" s="63">
        <v>0</v>
      </c>
      <c r="N196" s="63">
        <v>0</v>
      </c>
      <c r="O196" s="63">
        <v>0</v>
      </c>
      <c r="P196" s="63"/>
      <c r="Q196" s="63"/>
      <c r="R196" s="63"/>
      <c r="S196" s="63"/>
      <c r="T196" s="61">
        <f t="shared" si="176"/>
        <v>0</v>
      </c>
      <c r="U196" s="63">
        <v>0</v>
      </c>
      <c r="V196" s="63">
        <v>0</v>
      </c>
      <c r="W196" s="63">
        <f t="shared" si="222"/>
        <v>0</v>
      </c>
      <c r="X196" s="61">
        <f>Y196+AA196</f>
        <v>0</v>
      </c>
      <c r="Y196" s="61">
        <v>0</v>
      </c>
      <c r="Z196" s="61">
        <v>0</v>
      </c>
      <c r="AA196" s="61">
        <v>0</v>
      </c>
      <c r="AB196" s="87"/>
      <c r="AC196" s="87"/>
      <c r="AD196" s="87"/>
      <c r="AE196" s="87"/>
      <c r="AF196" s="88" t="e">
        <f t="shared" si="227"/>
        <v>#DIV/0!</v>
      </c>
      <c r="AG196" s="95"/>
    </row>
    <row r="197" spans="1:33" s="50" customFormat="1" ht="56.25" hidden="1" x14ac:dyDescent="0.3">
      <c r="A197" s="80" t="s">
        <v>137</v>
      </c>
      <c r="B197" s="112" t="s">
        <v>257</v>
      </c>
      <c r="C197" s="66" t="s">
        <v>4</v>
      </c>
      <c r="D197" s="67">
        <v>0</v>
      </c>
      <c r="E197" s="67">
        <v>0</v>
      </c>
      <c r="F197" s="67">
        <v>1968924</v>
      </c>
      <c r="G197" s="67">
        <v>1055672</v>
      </c>
      <c r="H197" s="67">
        <v>0</v>
      </c>
      <c r="I197" s="67">
        <v>0</v>
      </c>
      <c r="J197" s="67">
        <v>0</v>
      </c>
      <c r="K197" s="67">
        <v>0</v>
      </c>
      <c r="L197" s="63">
        <f t="shared" ref="L197:L202" si="228">SUM(M197:O197)</f>
        <v>0</v>
      </c>
      <c r="M197" s="63">
        <v>0</v>
      </c>
      <c r="N197" s="63">
        <v>0</v>
      </c>
      <c r="O197" s="63">
        <v>0</v>
      </c>
      <c r="P197" s="63"/>
      <c r="Q197" s="63"/>
      <c r="R197" s="63"/>
      <c r="S197" s="63"/>
      <c r="T197" s="61">
        <f t="shared" si="176"/>
        <v>0</v>
      </c>
      <c r="U197" s="63">
        <v>0</v>
      </c>
      <c r="V197" s="63">
        <v>0</v>
      </c>
      <c r="W197" s="63">
        <f t="shared" si="222"/>
        <v>0</v>
      </c>
      <c r="X197" s="61">
        <f t="shared" ref="X197:X206" si="229">Y197+AA197</f>
        <v>0</v>
      </c>
      <c r="Y197" s="61">
        <v>0</v>
      </c>
      <c r="Z197" s="61">
        <v>0</v>
      </c>
      <c r="AA197" s="61">
        <v>0</v>
      </c>
      <c r="AB197" s="87"/>
      <c r="AC197" s="87"/>
      <c r="AD197" s="87"/>
      <c r="AE197" s="87"/>
      <c r="AF197" s="88" t="e">
        <f t="shared" si="227"/>
        <v>#DIV/0!</v>
      </c>
      <c r="AG197" s="95"/>
    </row>
    <row r="198" spans="1:33" s="50" customFormat="1" ht="75" hidden="1" x14ac:dyDescent="0.3">
      <c r="A198" s="80" t="s">
        <v>138</v>
      </c>
      <c r="B198" s="112" t="s">
        <v>295</v>
      </c>
      <c r="C198" s="66" t="s">
        <v>4</v>
      </c>
      <c r="D198" s="63">
        <v>531428</v>
      </c>
      <c r="E198" s="67"/>
      <c r="F198" s="67">
        <v>527368</v>
      </c>
      <c r="G198" s="67"/>
      <c r="H198" s="67"/>
      <c r="I198" s="67">
        <v>0</v>
      </c>
      <c r="J198" s="67">
        <v>0</v>
      </c>
      <c r="K198" s="67">
        <v>528771</v>
      </c>
      <c r="L198" s="63">
        <f t="shared" si="228"/>
        <v>0</v>
      </c>
      <c r="M198" s="63">
        <v>0</v>
      </c>
      <c r="N198" s="63">
        <v>0</v>
      </c>
      <c r="O198" s="63">
        <v>0</v>
      </c>
      <c r="P198" s="63"/>
      <c r="Q198" s="63"/>
      <c r="R198" s="63"/>
      <c r="S198" s="63"/>
      <c r="T198" s="61">
        <f t="shared" si="176"/>
        <v>0</v>
      </c>
      <c r="U198" s="63">
        <v>0</v>
      </c>
      <c r="V198" s="63">
        <v>0</v>
      </c>
      <c r="W198" s="63">
        <f t="shared" si="222"/>
        <v>0</v>
      </c>
      <c r="X198" s="61">
        <f t="shared" si="229"/>
        <v>0</v>
      </c>
      <c r="Y198" s="61">
        <v>0</v>
      </c>
      <c r="Z198" s="61">
        <v>0</v>
      </c>
      <c r="AA198" s="61">
        <v>0</v>
      </c>
      <c r="AB198" s="87"/>
      <c r="AC198" s="87"/>
      <c r="AD198" s="87"/>
      <c r="AE198" s="87"/>
      <c r="AF198" s="88" t="e">
        <f t="shared" si="227"/>
        <v>#DIV/0!</v>
      </c>
      <c r="AG198" s="95"/>
    </row>
    <row r="199" spans="1:33" s="50" customFormat="1" hidden="1" x14ac:dyDescent="0.3">
      <c r="A199" s="80" t="s">
        <v>186</v>
      </c>
      <c r="B199" s="112" t="s">
        <v>296</v>
      </c>
      <c r="C199" s="66" t="s">
        <v>4</v>
      </c>
      <c r="D199" s="63">
        <v>993394</v>
      </c>
      <c r="E199" s="67"/>
      <c r="F199" s="67">
        <f t="shared" si="219"/>
        <v>993394</v>
      </c>
      <c r="G199" s="67"/>
      <c r="H199" s="67"/>
      <c r="I199" s="67">
        <v>0</v>
      </c>
      <c r="J199" s="67">
        <v>0</v>
      </c>
      <c r="K199" s="67">
        <v>993394</v>
      </c>
      <c r="L199" s="63">
        <f t="shared" si="228"/>
        <v>0</v>
      </c>
      <c r="M199" s="63">
        <v>0</v>
      </c>
      <c r="N199" s="63">
        <v>0</v>
      </c>
      <c r="O199" s="63">
        <v>0</v>
      </c>
      <c r="P199" s="63"/>
      <c r="Q199" s="63"/>
      <c r="R199" s="63"/>
      <c r="S199" s="63"/>
      <c r="T199" s="61">
        <f t="shared" si="176"/>
        <v>0</v>
      </c>
      <c r="U199" s="63">
        <v>0</v>
      </c>
      <c r="V199" s="63">
        <v>0</v>
      </c>
      <c r="W199" s="63">
        <f t="shared" si="222"/>
        <v>0</v>
      </c>
      <c r="X199" s="61">
        <f t="shared" si="229"/>
        <v>0</v>
      </c>
      <c r="Y199" s="61">
        <v>0</v>
      </c>
      <c r="Z199" s="61">
        <v>0</v>
      </c>
      <c r="AA199" s="61">
        <v>0</v>
      </c>
      <c r="AB199" s="87"/>
      <c r="AC199" s="87"/>
      <c r="AD199" s="87"/>
      <c r="AE199" s="87"/>
      <c r="AF199" s="88" t="e">
        <f t="shared" si="227"/>
        <v>#DIV/0!</v>
      </c>
      <c r="AG199" s="96"/>
    </row>
    <row r="200" spans="1:33" s="50" customFormat="1" ht="93.75" hidden="1" x14ac:dyDescent="0.3">
      <c r="A200" s="80" t="s">
        <v>293</v>
      </c>
      <c r="B200" s="112" t="s">
        <v>297</v>
      </c>
      <c r="C200" s="66" t="s">
        <v>3</v>
      </c>
      <c r="D200" s="67">
        <v>77000</v>
      </c>
      <c r="E200" s="67"/>
      <c r="F200" s="67">
        <f t="shared" si="219"/>
        <v>77000</v>
      </c>
      <c r="G200" s="67"/>
      <c r="H200" s="67"/>
      <c r="I200" s="67">
        <v>0</v>
      </c>
      <c r="J200" s="67">
        <v>0</v>
      </c>
      <c r="K200" s="67">
        <v>77000</v>
      </c>
      <c r="L200" s="63">
        <f t="shared" si="228"/>
        <v>0</v>
      </c>
      <c r="M200" s="63">
        <v>0</v>
      </c>
      <c r="N200" s="63">
        <v>0</v>
      </c>
      <c r="O200" s="63">
        <v>0</v>
      </c>
      <c r="P200" s="63"/>
      <c r="Q200" s="63"/>
      <c r="R200" s="63"/>
      <c r="S200" s="63"/>
      <c r="T200" s="61">
        <f t="shared" si="176"/>
        <v>0</v>
      </c>
      <c r="U200" s="63">
        <v>0</v>
      </c>
      <c r="V200" s="63">
        <v>0</v>
      </c>
      <c r="W200" s="63">
        <f t="shared" si="222"/>
        <v>0</v>
      </c>
      <c r="X200" s="61">
        <f t="shared" si="229"/>
        <v>0</v>
      </c>
      <c r="Y200" s="61">
        <v>0</v>
      </c>
      <c r="Z200" s="61">
        <v>0</v>
      </c>
      <c r="AA200" s="61">
        <v>0</v>
      </c>
      <c r="AB200" s="87"/>
      <c r="AC200" s="87"/>
      <c r="AD200" s="87"/>
      <c r="AE200" s="87"/>
      <c r="AF200" s="88" t="e">
        <f t="shared" si="227"/>
        <v>#DIV/0!</v>
      </c>
      <c r="AG200" s="95"/>
    </row>
    <row r="201" spans="1:33" s="50" customFormat="1" ht="37.5" hidden="1" x14ac:dyDescent="0.3">
      <c r="A201" s="80" t="s">
        <v>294</v>
      </c>
      <c r="B201" s="112" t="s">
        <v>258</v>
      </c>
      <c r="C201" s="66" t="s">
        <v>4</v>
      </c>
      <c r="D201" s="67">
        <v>0</v>
      </c>
      <c r="E201" s="67">
        <v>0</v>
      </c>
      <c r="F201" s="67">
        <v>99999</v>
      </c>
      <c r="G201" s="67">
        <v>127890</v>
      </c>
      <c r="H201" s="67">
        <v>0</v>
      </c>
      <c r="I201" s="67">
        <v>0</v>
      </c>
      <c r="J201" s="67">
        <v>0</v>
      </c>
      <c r="K201" s="67">
        <v>0</v>
      </c>
      <c r="L201" s="63">
        <f t="shared" si="228"/>
        <v>0</v>
      </c>
      <c r="M201" s="63">
        <v>0</v>
      </c>
      <c r="N201" s="63">
        <v>0</v>
      </c>
      <c r="O201" s="63">
        <v>0</v>
      </c>
      <c r="P201" s="63"/>
      <c r="Q201" s="63"/>
      <c r="R201" s="63"/>
      <c r="S201" s="63"/>
      <c r="T201" s="61">
        <f t="shared" si="176"/>
        <v>0</v>
      </c>
      <c r="U201" s="63">
        <v>0</v>
      </c>
      <c r="V201" s="63">
        <v>0</v>
      </c>
      <c r="W201" s="63">
        <f t="shared" si="222"/>
        <v>0</v>
      </c>
      <c r="X201" s="61">
        <f t="shared" si="229"/>
        <v>0</v>
      </c>
      <c r="Y201" s="61">
        <v>0</v>
      </c>
      <c r="Z201" s="61">
        <v>0</v>
      </c>
      <c r="AA201" s="61">
        <v>0</v>
      </c>
      <c r="AB201" s="87"/>
      <c r="AC201" s="87"/>
      <c r="AD201" s="87"/>
      <c r="AE201" s="87"/>
      <c r="AF201" s="88" t="e">
        <f t="shared" si="227"/>
        <v>#DIV/0!</v>
      </c>
      <c r="AG201" s="95"/>
    </row>
    <row r="202" spans="1:33" s="50" customFormat="1" ht="56.25" hidden="1" x14ac:dyDescent="0.3">
      <c r="A202" s="80" t="s">
        <v>366</v>
      </c>
      <c r="B202" s="112" t="s">
        <v>367</v>
      </c>
      <c r="C202" s="66" t="s">
        <v>4</v>
      </c>
      <c r="D202" s="67"/>
      <c r="E202" s="67"/>
      <c r="F202" s="67">
        <v>81186</v>
      </c>
      <c r="G202" s="67"/>
      <c r="H202" s="67"/>
      <c r="I202" s="67"/>
      <c r="J202" s="67"/>
      <c r="K202" s="67"/>
      <c r="L202" s="63">
        <f t="shared" si="228"/>
        <v>0</v>
      </c>
      <c r="M202" s="63">
        <v>0</v>
      </c>
      <c r="N202" s="63">
        <v>0</v>
      </c>
      <c r="O202" s="63">
        <v>0</v>
      </c>
      <c r="P202" s="63"/>
      <c r="Q202" s="63"/>
      <c r="R202" s="63"/>
      <c r="S202" s="63"/>
      <c r="T202" s="61">
        <f t="shared" si="176"/>
        <v>0</v>
      </c>
      <c r="U202" s="63">
        <v>0</v>
      </c>
      <c r="V202" s="63">
        <v>0</v>
      </c>
      <c r="W202" s="63">
        <f t="shared" si="222"/>
        <v>0</v>
      </c>
      <c r="X202" s="61">
        <f t="shared" si="229"/>
        <v>0</v>
      </c>
      <c r="Y202" s="61">
        <v>0</v>
      </c>
      <c r="Z202" s="61">
        <v>0</v>
      </c>
      <c r="AA202" s="61">
        <v>0</v>
      </c>
      <c r="AB202" s="87"/>
      <c r="AC202" s="87"/>
      <c r="AD202" s="87"/>
      <c r="AE202" s="87"/>
      <c r="AF202" s="88" t="e">
        <f t="shared" si="227"/>
        <v>#DIV/0!</v>
      </c>
      <c r="AG202" s="95"/>
    </row>
    <row r="203" spans="1:33" s="52" customFormat="1" ht="75" hidden="1" x14ac:dyDescent="0.3">
      <c r="A203" s="47" t="s">
        <v>139</v>
      </c>
      <c r="B203" s="111" t="s">
        <v>130</v>
      </c>
      <c r="C203" s="68"/>
      <c r="D203" s="46">
        <f>SUM(D204:D206)</f>
        <v>52500</v>
      </c>
      <c r="E203" s="46">
        <f t="shared" ref="E203:AA203" si="230">SUM(E204:E206)</f>
        <v>672500</v>
      </c>
      <c r="F203" s="46">
        <f>F204+F205+F206</f>
        <v>857500</v>
      </c>
      <c r="G203" s="46">
        <f t="shared" ref="G203:K203" si="231">G204+G205+G206</f>
        <v>132500</v>
      </c>
      <c r="H203" s="46">
        <f t="shared" si="231"/>
        <v>142500</v>
      </c>
      <c r="I203" s="46">
        <f t="shared" si="231"/>
        <v>0</v>
      </c>
      <c r="J203" s="46">
        <f t="shared" si="231"/>
        <v>0</v>
      </c>
      <c r="K203" s="46">
        <f t="shared" si="231"/>
        <v>725000</v>
      </c>
      <c r="L203" s="46">
        <f>SUM(L204:L206)</f>
        <v>0</v>
      </c>
      <c r="M203" s="46">
        <f>SUM(M204:M206)</f>
        <v>0</v>
      </c>
      <c r="N203" s="46">
        <f>SUM(N204:N206)</f>
        <v>0</v>
      </c>
      <c r="O203" s="46">
        <f>SUM(O204:O206)</f>
        <v>0</v>
      </c>
      <c r="P203" s="46"/>
      <c r="Q203" s="46"/>
      <c r="R203" s="46"/>
      <c r="S203" s="46"/>
      <c r="T203" s="46">
        <f t="shared" si="230"/>
        <v>0</v>
      </c>
      <c r="U203" s="46">
        <f t="shared" si="230"/>
        <v>0</v>
      </c>
      <c r="V203" s="46">
        <f t="shared" si="230"/>
        <v>0</v>
      </c>
      <c r="W203" s="46">
        <f t="shared" si="230"/>
        <v>0</v>
      </c>
      <c r="X203" s="46">
        <f>SUM(X204:X206)</f>
        <v>0</v>
      </c>
      <c r="Y203" s="46">
        <f t="shared" si="230"/>
        <v>0</v>
      </c>
      <c r="Z203" s="46">
        <f t="shared" si="230"/>
        <v>0</v>
      </c>
      <c r="AA203" s="46">
        <f t="shared" si="230"/>
        <v>0</v>
      </c>
      <c r="AB203" s="88"/>
      <c r="AC203" s="88"/>
      <c r="AD203" s="88"/>
      <c r="AE203" s="88"/>
      <c r="AF203" s="88" t="e">
        <f t="shared" si="227"/>
        <v>#DIV/0!</v>
      </c>
      <c r="AG203" s="94"/>
    </row>
    <row r="204" spans="1:33" s="50" customFormat="1" hidden="1" x14ac:dyDescent="0.3">
      <c r="A204" s="173" t="s">
        <v>140</v>
      </c>
      <c r="B204" s="174" t="s">
        <v>259</v>
      </c>
      <c r="C204" s="66" t="s">
        <v>7</v>
      </c>
      <c r="D204" s="67">
        <v>52500</v>
      </c>
      <c r="E204" s="67">
        <v>352500</v>
      </c>
      <c r="F204" s="67">
        <v>537500</v>
      </c>
      <c r="G204" s="67">
        <v>132500</v>
      </c>
      <c r="H204" s="67">
        <v>142500</v>
      </c>
      <c r="I204" s="67">
        <v>0</v>
      </c>
      <c r="J204" s="67">
        <v>0</v>
      </c>
      <c r="K204" s="67">
        <v>405000</v>
      </c>
      <c r="L204" s="63">
        <f>M204+O204</f>
        <v>0</v>
      </c>
      <c r="M204" s="63">
        <v>0</v>
      </c>
      <c r="N204" s="63">
        <v>0</v>
      </c>
      <c r="O204" s="63">
        <v>0</v>
      </c>
      <c r="P204" s="63"/>
      <c r="Q204" s="63"/>
      <c r="R204" s="63"/>
      <c r="S204" s="63"/>
      <c r="T204" s="61">
        <f t="shared" si="176"/>
        <v>0</v>
      </c>
      <c r="U204" s="67">
        <v>0</v>
      </c>
      <c r="V204" s="67">
        <v>0</v>
      </c>
      <c r="W204" s="63">
        <f t="shared" si="222"/>
        <v>0</v>
      </c>
      <c r="X204" s="61">
        <f t="shared" si="229"/>
        <v>0</v>
      </c>
      <c r="Y204" s="61">
        <v>0</v>
      </c>
      <c r="Z204" s="61">
        <v>0</v>
      </c>
      <c r="AA204" s="61">
        <v>0</v>
      </c>
      <c r="AB204" s="87"/>
      <c r="AC204" s="87"/>
      <c r="AD204" s="87"/>
      <c r="AE204" s="87"/>
      <c r="AF204" s="88" t="e">
        <f t="shared" si="227"/>
        <v>#DIV/0!</v>
      </c>
      <c r="AG204" s="96"/>
    </row>
    <row r="205" spans="1:33" s="50" customFormat="1" ht="80.25" hidden="1" customHeight="1" x14ac:dyDescent="0.3">
      <c r="A205" s="173"/>
      <c r="B205" s="174"/>
      <c r="C205" s="60" t="s">
        <v>28</v>
      </c>
      <c r="D205" s="63">
        <v>0</v>
      </c>
      <c r="E205" s="63">
        <v>300000</v>
      </c>
      <c r="F205" s="67">
        <f>I205+J205+K205</f>
        <v>300000</v>
      </c>
      <c r="G205" s="63">
        <v>0</v>
      </c>
      <c r="H205" s="63">
        <v>0</v>
      </c>
      <c r="I205" s="63">
        <v>0</v>
      </c>
      <c r="J205" s="63">
        <v>0</v>
      </c>
      <c r="K205" s="63">
        <v>300000</v>
      </c>
      <c r="L205" s="63">
        <f>M205+O205</f>
        <v>0</v>
      </c>
      <c r="M205" s="63">
        <v>0</v>
      </c>
      <c r="N205" s="63">
        <v>0</v>
      </c>
      <c r="O205" s="63">
        <v>0</v>
      </c>
      <c r="P205" s="63"/>
      <c r="Q205" s="63"/>
      <c r="R205" s="63"/>
      <c r="S205" s="63"/>
      <c r="T205" s="61">
        <f t="shared" si="176"/>
        <v>0</v>
      </c>
      <c r="U205" s="67">
        <v>0</v>
      </c>
      <c r="V205" s="67">
        <v>0</v>
      </c>
      <c r="W205" s="63">
        <f t="shared" si="222"/>
        <v>0</v>
      </c>
      <c r="X205" s="61">
        <f t="shared" si="229"/>
        <v>0</v>
      </c>
      <c r="Y205" s="61">
        <v>0</v>
      </c>
      <c r="Z205" s="61">
        <v>0</v>
      </c>
      <c r="AA205" s="61">
        <v>0</v>
      </c>
      <c r="AB205" s="87"/>
      <c r="AC205" s="87"/>
      <c r="AD205" s="87"/>
      <c r="AE205" s="87"/>
      <c r="AF205" s="88" t="e">
        <f t="shared" si="227"/>
        <v>#DIV/0!</v>
      </c>
      <c r="AG205" s="96"/>
    </row>
    <row r="206" spans="1:33" s="50" customFormat="1" hidden="1" x14ac:dyDescent="0.3">
      <c r="A206" s="173"/>
      <c r="B206" s="174"/>
      <c r="C206" s="60" t="s">
        <v>8</v>
      </c>
      <c r="D206" s="63">
        <v>0</v>
      </c>
      <c r="E206" s="63">
        <v>20000</v>
      </c>
      <c r="F206" s="67">
        <f>I206+J206+K206</f>
        <v>20000</v>
      </c>
      <c r="G206" s="63">
        <v>0</v>
      </c>
      <c r="H206" s="63">
        <v>0</v>
      </c>
      <c r="I206" s="63">
        <v>0</v>
      </c>
      <c r="J206" s="63">
        <v>0</v>
      </c>
      <c r="K206" s="63">
        <v>20000</v>
      </c>
      <c r="L206" s="63">
        <f>M206+O206</f>
        <v>0</v>
      </c>
      <c r="M206" s="63">
        <v>0</v>
      </c>
      <c r="N206" s="63">
        <v>0</v>
      </c>
      <c r="O206" s="63">
        <v>0</v>
      </c>
      <c r="P206" s="63"/>
      <c r="Q206" s="63"/>
      <c r="R206" s="63"/>
      <c r="S206" s="63"/>
      <c r="T206" s="61">
        <f t="shared" si="176"/>
        <v>0</v>
      </c>
      <c r="U206" s="67">
        <v>0</v>
      </c>
      <c r="V206" s="67">
        <v>0</v>
      </c>
      <c r="W206" s="63">
        <f t="shared" si="222"/>
        <v>0</v>
      </c>
      <c r="X206" s="61">
        <f t="shared" si="229"/>
        <v>0</v>
      </c>
      <c r="Y206" s="61">
        <v>0</v>
      </c>
      <c r="Z206" s="61">
        <v>0</v>
      </c>
      <c r="AA206" s="61">
        <v>0</v>
      </c>
      <c r="AB206" s="87"/>
      <c r="AC206" s="87"/>
      <c r="AD206" s="87"/>
      <c r="AE206" s="87"/>
      <c r="AF206" s="88" t="e">
        <f t="shared" si="227"/>
        <v>#DIV/0!</v>
      </c>
      <c r="AG206" s="96"/>
    </row>
    <row r="207" spans="1:33" s="52" customFormat="1" ht="37.5" hidden="1" x14ac:dyDescent="0.3">
      <c r="A207" s="47" t="s">
        <v>262</v>
      </c>
      <c r="B207" s="120" t="s">
        <v>93</v>
      </c>
      <c r="C207" s="59"/>
      <c r="D207" s="48">
        <f>D208</f>
        <v>0</v>
      </c>
      <c r="E207" s="48">
        <f t="shared" ref="E207:Z207" si="232">E208</f>
        <v>0</v>
      </c>
      <c r="F207" s="48">
        <f t="shared" si="232"/>
        <v>3921740</v>
      </c>
      <c r="G207" s="48">
        <f t="shared" si="232"/>
        <v>1196500</v>
      </c>
      <c r="H207" s="48">
        <f t="shared" si="232"/>
        <v>1256500</v>
      </c>
      <c r="I207" s="48">
        <f t="shared" si="232"/>
        <v>0</v>
      </c>
      <c r="J207" s="48">
        <f t="shared" si="232"/>
        <v>0</v>
      </c>
      <c r="K207" s="48">
        <f t="shared" si="232"/>
        <v>99000</v>
      </c>
      <c r="L207" s="48">
        <f>L208</f>
        <v>7047800</v>
      </c>
      <c r="M207" s="48">
        <f>M208</f>
        <v>0</v>
      </c>
      <c r="N207" s="48">
        <f>N208</f>
        <v>0</v>
      </c>
      <c r="O207" s="48">
        <f>O208</f>
        <v>7047800</v>
      </c>
      <c r="P207" s="48">
        <f t="shared" ref="P207:S207" si="233">P208</f>
        <v>0</v>
      </c>
      <c r="Q207" s="48">
        <f t="shared" si="233"/>
        <v>0</v>
      </c>
      <c r="R207" s="48">
        <f t="shared" si="233"/>
        <v>0</v>
      </c>
      <c r="S207" s="48">
        <f t="shared" si="233"/>
        <v>0</v>
      </c>
      <c r="T207" s="48">
        <f t="shared" si="232"/>
        <v>0</v>
      </c>
      <c r="U207" s="48">
        <f t="shared" si="232"/>
        <v>0</v>
      </c>
      <c r="V207" s="48">
        <f t="shared" si="232"/>
        <v>0</v>
      </c>
      <c r="W207" s="48">
        <f t="shared" si="232"/>
        <v>0</v>
      </c>
      <c r="X207" s="48">
        <f t="shared" si="232"/>
        <v>0</v>
      </c>
      <c r="Y207" s="48">
        <f t="shared" si="232"/>
        <v>0</v>
      </c>
      <c r="Z207" s="48">
        <f t="shared" si="232"/>
        <v>0</v>
      </c>
      <c r="AA207" s="48">
        <f t="shared" ref="AA207" si="234">AA208</f>
        <v>0</v>
      </c>
      <c r="AB207" s="88">
        <f t="shared" ref="AB207:AB212" si="235">X207/L207*100</f>
        <v>0</v>
      </c>
      <c r="AC207" s="88"/>
      <c r="AD207" s="87"/>
      <c r="AE207" s="88">
        <f t="shared" ref="AE207:AE212" si="236">AA207/O207*100</f>
        <v>0</v>
      </c>
      <c r="AF207" s="88"/>
      <c r="AG207" s="94"/>
    </row>
    <row r="208" spans="1:33" s="50" customFormat="1" ht="56.25" hidden="1" x14ac:dyDescent="0.3">
      <c r="A208" s="80" t="s">
        <v>265</v>
      </c>
      <c r="B208" s="121" t="s">
        <v>261</v>
      </c>
      <c r="C208" s="60" t="s">
        <v>38</v>
      </c>
      <c r="D208" s="63">
        <v>0</v>
      </c>
      <c r="E208" s="63">
        <v>0</v>
      </c>
      <c r="F208" s="67">
        <v>3921740</v>
      </c>
      <c r="G208" s="63">
        <v>1196500</v>
      </c>
      <c r="H208" s="63">
        <v>1256500</v>
      </c>
      <c r="I208" s="63">
        <v>0</v>
      </c>
      <c r="J208" s="63">
        <v>0</v>
      </c>
      <c r="K208" s="63">
        <v>99000</v>
      </c>
      <c r="L208" s="63">
        <f>M208+O208</f>
        <v>7047800</v>
      </c>
      <c r="M208" s="63">
        <v>0</v>
      </c>
      <c r="N208" s="63">
        <v>0</v>
      </c>
      <c r="O208" s="63">
        <v>7047800</v>
      </c>
      <c r="P208" s="63">
        <f t="shared" ref="P208:P211" si="237">Q208+R208+S208</f>
        <v>0</v>
      </c>
      <c r="Q208" s="63">
        <v>0</v>
      </c>
      <c r="R208" s="63">
        <v>0</v>
      </c>
      <c r="S208" s="63">
        <v>0</v>
      </c>
      <c r="T208" s="61">
        <f t="shared" ref="T208:T219" si="238">U208+V208+W208</f>
        <v>0</v>
      </c>
      <c r="U208" s="63">
        <v>0</v>
      </c>
      <c r="V208" s="63">
        <v>0</v>
      </c>
      <c r="W208" s="63">
        <f t="shared" si="222"/>
        <v>0</v>
      </c>
      <c r="X208" s="63">
        <f>Y208+AA208</f>
        <v>0</v>
      </c>
      <c r="Y208" s="63">
        <v>0</v>
      </c>
      <c r="Z208" s="63">
        <v>0</v>
      </c>
      <c r="AA208" s="63">
        <v>0</v>
      </c>
      <c r="AB208" s="87">
        <f t="shared" si="235"/>
        <v>0</v>
      </c>
      <c r="AC208" s="87"/>
      <c r="AD208" s="87"/>
      <c r="AE208" s="87">
        <f t="shared" si="236"/>
        <v>0</v>
      </c>
      <c r="AF208" s="88"/>
      <c r="AG208" s="96"/>
    </row>
    <row r="209" spans="1:33" s="50" customFormat="1" ht="93.75" hidden="1" x14ac:dyDescent="0.3">
      <c r="A209" s="47" t="s">
        <v>351</v>
      </c>
      <c r="B209" s="120" t="s">
        <v>263</v>
      </c>
      <c r="C209" s="59"/>
      <c r="D209" s="73">
        <f>SUM(D210:D211)</f>
        <v>8343200</v>
      </c>
      <c r="E209" s="73">
        <f t="shared" ref="E209:AA209" si="239">SUM(E210:E211)</f>
        <v>9327750</v>
      </c>
      <c r="F209" s="73">
        <f t="shared" si="239"/>
        <v>26765650</v>
      </c>
      <c r="G209" s="73">
        <f t="shared" si="239"/>
        <v>9222250</v>
      </c>
      <c r="H209" s="73">
        <f t="shared" si="239"/>
        <v>8909750</v>
      </c>
      <c r="I209" s="73">
        <f t="shared" si="239"/>
        <v>0</v>
      </c>
      <c r="J209" s="73">
        <f t="shared" si="239"/>
        <v>0</v>
      </c>
      <c r="K209" s="73">
        <f t="shared" si="239"/>
        <v>17489550</v>
      </c>
      <c r="L209" s="73">
        <f>SUM(L210:L211)</f>
        <v>34138500</v>
      </c>
      <c r="M209" s="73">
        <f>SUM(M210:M211)</f>
        <v>0</v>
      </c>
      <c r="N209" s="73">
        <f>SUM(N210:N211)</f>
        <v>0</v>
      </c>
      <c r="O209" s="73">
        <f>SUM(O210:O211)</f>
        <v>34138500</v>
      </c>
      <c r="P209" s="73">
        <f t="shared" ref="P209:S209" si="240">SUM(P210:P211)</f>
        <v>6715612</v>
      </c>
      <c r="Q209" s="73">
        <f t="shared" si="240"/>
        <v>0</v>
      </c>
      <c r="R209" s="73">
        <f t="shared" si="240"/>
        <v>0</v>
      </c>
      <c r="S209" s="73">
        <f t="shared" si="240"/>
        <v>6715612</v>
      </c>
      <c r="T209" s="73">
        <f t="shared" si="239"/>
        <v>4454480</v>
      </c>
      <c r="U209" s="73">
        <f t="shared" si="239"/>
        <v>0</v>
      </c>
      <c r="V209" s="73">
        <f t="shared" si="239"/>
        <v>0</v>
      </c>
      <c r="W209" s="73">
        <f t="shared" si="239"/>
        <v>4454480</v>
      </c>
      <c r="X209" s="73">
        <f t="shared" si="239"/>
        <v>4454480</v>
      </c>
      <c r="Y209" s="73">
        <f t="shared" si="239"/>
        <v>0</v>
      </c>
      <c r="Z209" s="73">
        <f t="shared" si="239"/>
        <v>0</v>
      </c>
      <c r="AA209" s="73">
        <f t="shared" si="239"/>
        <v>4454480</v>
      </c>
      <c r="AB209" s="88">
        <f t="shared" si="235"/>
        <v>13.048259296688489</v>
      </c>
      <c r="AC209" s="88"/>
      <c r="AD209" s="88"/>
      <c r="AE209" s="88">
        <f t="shared" si="236"/>
        <v>13.048259296688489</v>
      </c>
      <c r="AF209" s="88"/>
      <c r="AG209" s="95"/>
    </row>
    <row r="210" spans="1:33" s="50" customFormat="1" hidden="1" x14ac:dyDescent="0.3">
      <c r="A210" s="132" t="s">
        <v>352</v>
      </c>
      <c r="B210" s="125" t="s">
        <v>264</v>
      </c>
      <c r="C210" s="60" t="s">
        <v>38</v>
      </c>
      <c r="D210" s="74">
        <v>3236500</v>
      </c>
      <c r="E210" s="74">
        <v>3929800</v>
      </c>
      <c r="F210" s="67">
        <v>11087800</v>
      </c>
      <c r="G210" s="74">
        <v>3824300</v>
      </c>
      <c r="H210" s="74">
        <v>3876500</v>
      </c>
      <c r="I210" s="74">
        <v>0</v>
      </c>
      <c r="J210" s="74">
        <v>0</v>
      </c>
      <c r="K210" s="74">
        <v>7088200</v>
      </c>
      <c r="L210" s="63">
        <f>SUM(M210:O210)</f>
        <v>14084000</v>
      </c>
      <c r="M210" s="63">
        <v>0</v>
      </c>
      <c r="N210" s="63">
        <v>0</v>
      </c>
      <c r="O210" s="63">
        <v>14084000</v>
      </c>
      <c r="P210" s="63">
        <f t="shared" si="237"/>
        <v>2524382</v>
      </c>
      <c r="Q210" s="63">
        <v>0</v>
      </c>
      <c r="R210" s="63">
        <v>0</v>
      </c>
      <c r="S210" s="63">
        <v>2524382</v>
      </c>
      <c r="T210" s="61">
        <f t="shared" si="238"/>
        <v>1692600</v>
      </c>
      <c r="U210" s="63">
        <v>0</v>
      </c>
      <c r="V210" s="63">
        <v>0</v>
      </c>
      <c r="W210" s="63">
        <f t="shared" si="222"/>
        <v>1692600</v>
      </c>
      <c r="X210" s="63">
        <f>SUM(Y210:AA210)</f>
        <v>1692600</v>
      </c>
      <c r="Y210" s="63">
        <v>0</v>
      </c>
      <c r="Z210" s="63">
        <v>0</v>
      </c>
      <c r="AA210" s="63">
        <v>1692600</v>
      </c>
      <c r="AB210" s="87">
        <f t="shared" si="235"/>
        <v>12.017892644135189</v>
      </c>
      <c r="AC210" s="87"/>
      <c r="AD210" s="87"/>
      <c r="AE210" s="87">
        <f t="shared" si="236"/>
        <v>12.017892644135189</v>
      </c>
      <c r="AF210" s="88"/>
      <c r="AG210" s="95"/>
    </row>
    <row r="211" spans="1:33" s="50" customFormat="1" hidden="1" x14ac:dyDescent="0.3">
      <c r="A211" s="133"/>
      <c r="B211" s="126"/>
      <c r="C211" s="60" t="s">
        <v>6</v>
      </c>
      <c r="D211" s="74">
        <v>5106700</v>
      </c>
      <c r="E211" s="74">
        <v>5397950</v>
      </c>
      <c r="F211" s="67">
        <v>15677850</v>
      </c>
      <c r="G211" s="74">
        <v>5397950</v>
      </c>
      <c r="H211" s="74">
        <v>5033250</v>
      </c>
      <c r="I211" s="74">
        <v>0</v>
      </c>
      <c r="J211" s="74">
        <v>0</v>
      </c>
      <c r="K211" s="74">
        <v>10401350</v>
      </c>
      <c r="L211" s="63">
        <f>SUM(M211:O211)</f>
        <v>20054500</v>
      </c>
      <c r="M211" s="63">
        <v>0</v>
      </c>
      <c r="N211" s="63">
        <v>0</v>
      </c>
      <c r="O211" s="63">
        <v>20054500</v>
      </c>
      <c r="P211" s="63">
        <f t="shared" si="237"/>
        <v>4191230</v>
      </c>
      <c r="Q211" s="63">
        <v>0</v>
      </c>
      <c r="R211" s="63">
        <v>0</v>
      </c>
      <c r="S211" s="63">
        <v>4191230</v>
      </c>
      <c r="T211" s="61">
        <f t="shared" si="238"/>
        <v>2761880</v>
      </c>
      <c r="U211" s="63">
        <v>0</v>
      </c>
      <c r="V211" s="63">
        <v>0</v>
      </c>
      <c r="W211" s="63">
        <f t="shared" si="222"/>
        <v>2761880</v>
      </c>
      <c r="X211" s="63">
        <f>SUM(Y211:AA211)</f>
        <v>2761880</v>
      </c>
      <c r="Y211" s="63">
        <v>0</v>
      </c>
      <c r="Z211" s="63">
        <v>0</v>
      </c>
      <c r="AA211" s="63">
        <v>2761880</v>
      </c>
      <c r="AB211" s="87">
        <f t="shared" si="235"/>
        <v>13.77187164975442</v>
      </c>
      <c r="AC211" s="87"/>
      <c r="AD211" s="87"/>
      <c r="AE211" s="87">
        <f t="shared" si="236"/>
        <v>13.77187164975442</v>
      </c>
      <c r="AF211" s="88"/>
      <c r="AG211" s="95"/>
    </row>
    <row r="212" spans="1:33" s="75" customFormat="1" hidden="1" x14ac:dyDescent="0.3">
      <c r="A212" s="175" t="s">
        <v>165</v>
      </c>
      <c r="B212" s="175"/>
      <c r="C212" s="175"/>
      <c r="D212" s="46" t="e">
        <f>#REF!+#REF!+#REF!+#REF!+#REF!+D191</f>
        <v>#REF!</v>
      </c>
      <c r="E212" s="46" t="e">
        <f>#REF!+#REF!+#REF!+#REF!+#REF!+E191</f>
        <v>#REF!</v>
      </c>
      <c r="F212" s="46" t="e">
        <f>#REF!+#REF!+#REF!+#REF!+#REF!+F191</f>
        <v>#REF!</v>
      </c>
      <c r="G212" s="46" t="e">
        <f>#REF!+#REF!+#REF!+#REF!+#REF!+G191</f>
        <v>#REF!</v>
      </c>
      <c r="H212" s="46" t="e">
        <f>#REF!+#REF!+#REF!+#REF!+#REF!+H191</f>
        <v>#REF!</v>
      </c>
      <c r="I212" s="46" t="e">
        <f>#REF!+#REF!+#REF!+#REF!+#REF!+I191</f>
        <v>#REF!</v>
      </c>
      <c r="J212" s="46" t="e">
        <f>#REF!+#REF!+#REF!+#REF!+#REF!+J191</f>
        <v>#REF!</v>
      </c>
      <c r="K212" s="46" t="e">
        <f>#REF!+#REF!+#REF!+#REF!+#REF!+K191</f>
        <v>#REF!</v>
      </c>
      <c r="L212" s="46" t="e">
        <f>#REF!+#REF!+#REF!+#REF!+#REF!+L191</f>
        <v>#REF!</v>
      </c>
      <c r="M212" s="46" t="e">
        <f>#REF!+#REF!+#REF!+#REF!+#REF!+M191</f>
        <v>#REF!</v>
      </c>
      <c r="N212" s="46" t="e">
        <f>#REF!+#REF!+#REF!+#REF!+#REF!+N191</f>
        <v>#REF!</v>
      </c>
      <c r="O212" s="46" t="e">
        <f>#REF!+#REF!+#REF!+#REF!+#REF!+O191</f>
        <v>#REF!</v>
      </c>
      <c r="P212" s="46" t="e">
        <f>#REF!+#REF!+#REF!+#REF!+#REF!+P191</f>
        <v>#REF!</v>
      </c>
      <c r="Q212" s="46" t="e">
        <f>#REF!+#REF!+#REF!+#REF!+#REF!+Q191</f>
        <v>#REF!</v>
      </c>
      <c r="R212" s="46" t="e">
        <f>#REF!+#REF!+#REF!+#REF!+#REF!+R191</f>
        <v>#REF!</v>
      </c>
      <c r="S212" s="46" t="e">
        <f>#REF!+#REF!+#REF!+#REF!+#REF!+S191</f>
        <v>#REF!</v>
      </c>
      <c r="T212" s="46" t="e">
        <f>#REF!+#REF!+#REF!+#REF!+#REF!+T191</f>
        <v>#REF!</v>
      </c>
      <c r="U212" s="46" t="e">
        <f>#REF!+#REF!+#REF!+#REF!+#REF!+U191</f>
        <v>#REF!</v>
      </c>
      <c r="V212" s="46" t="e">
        <f>#REF!+#REF!+#REF!+#REF!+#REF!+V191</f>
        <v>#REF!</v>
      </c>
      <c r="W212" s="46" t="e">
        <f>#REF!+#REF!+#REF!+#REF!+#REF!+W191</f>
        <v>#REF!</v>
      </c>
      <c r="X212" s="46" t="e">
        <f>#REF!+#REF!+#REF!+#REF!+#REF!+X191</f>
        <v>#REF!</v>
      </c>
      <c r="Y212" s="46" t="e">
        <f>#REF!+#REF!+#REF!+#REF!+#REF!+Y191</f>
        <v>#REF!</v>
      </c>
      <c r="Z212" s="46" t="e">
        <f>#REF!+#REF!+#REF!+#REF!+#REF!+Z191</f>
        <v>#REF!</v>
      </c>
      <c r="AA212" s="46" t="e">
        <f>#REF!+#REF!+#REF!+#REF!+#REF!+AA191</f>
        <v>#REF!</v>
      </c>
      <c r="AB212" s="88" t="e">
        <f t="shared" si="235"/>
        <v>#REF!</v>
      </c>
      <c r="AC212" s="88" t="e">
        <f>Y212/M212*100</f>
        <v>#REF!</v>
      </c>
      <c r="AD212" s="88" t="e">
        <f>Z212/N212*100</f>
        <v>#REF!</v>
      </c>
      <c r="AE212" s="88" t="e">
        <f t="shared" si="236"/>
        <v>#REF!</v>
      </c>
      <c r="AF212" s="88" t="e">
        <f t="shared" ref="AF212:AF217" si="241">Y212/U212*100</f>
        <v>#REF!</v>
      </c>
      <c r="AG212" s="95"/>
    </row>
    <row r="213" spans="1:33" s="75" customFormat="1" hidden="1" x14ac:dyDescent="0.3">
      <c r="A213" s="171" t="s">
        <v>267</v>
      </c>
      <c r="B213" s="172"/>
      <c r="C213" s="172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  <c r="AB213" s="172"/>
      <c r="AC213" s="172"/>
      <c r="AD213" s="172"/>
      <c r="AE213" s="172"/>
      <c r="AF213" s="172"/>
      <c r="AG213" s="95"/>
    </row>
    <row r="214" spans="1:33" s="75" customFormat="1" ht="93.75" hidden="1" x14ac:dyDescent="0.3">
      <c r="A214" s="47" t="s">
        <v>146</v>
      </c>
      <c r="B214" s="119" t="s">
        <v>266</v>
      </c>
      <c r="C214" s="51"/>
      <c r="D214" s="48">
        <f>D215+D217</f>
        <v>9866010</v>
      </c>
      <c r="E214" s="48">
        <f t="shared" ref="E214:AA214" si="242">E215+E217</f>
        <v>7039080</v>
      </c>
      <c r="F214" s="48">
        <f>F215+F217</f>
        <v>24166624</v>
      </c>
      <c r="G214" s="48">
        <f t="shared" si="242"/>
        <v>5803980</v>
      </c>
      <c r="H214" s="48">
        <f t="shared" si="242"/>
        <v>9380020</v>
      </c>
      <c r="I214" s="48">
        <f t="shared" si="242"/>
        <v>17051200</v>
      </c>
      <c r="J214" s="48">
        <f t="shared" si="242"/>
        <v>0</v>
      </c>
      <c r="K214" s="48">
        <f t="shared" si="242"/>
        <v>26384</v>
      </c>
      <c r="L214" s="48">
        <f>L215+L217</f>
        <v>104779000</v>
      </c>
      <c r="M214" s="48">
        <f>M215+M217</f>
        <v>104779000</v>
      </c>
      <c r="N214" s="48">
        <f>N215+N217</f>
        <v>0</v>
      </c>
      <c r="O214" s="48">
        <f>O215+O217</f>
        <v>0</v>
      </c>
      <c r="P214" s="48">
        <f t="shared" ref="P214:S214" si="243">P215+P217</f>
        <v>16236320</v>
      </c>
      <c r="Q214" s="48">
        <f t="shared" si="243"/>
        <v>16236320</v>
      </c>
      <c r="R214" s="48">
        <f t="shared" si="243"/>
        <v>0</v>
      </c>
      <c r="S214" s="48">
        <f t="shared" si="243"/>
        <v>0</v>
      </c>
      <c r="T214" s="48">
        <f t="shared" si="242"/>
        <v>10591000</v>
      </c>
      <c r="U214" s="48">
        <f t="shared" si="242"/>
        <v>10591000</v>
      </c>
      <c r="V214" s="48">
        <f t="shared" si="242"/>
        <v>0</v>
      </c>
      <c r="W214" s="48">
        <f t="shared" si="242"/>
        <v>0</v>
      </c>
      <c r="X214" s="48">
        <f t="shared" si="242"/>
        <v>7197651.5199999996</v>
      </c>
      <c r="Y214" s="48">
        <f t="shared" si="242"/>
        <v>7197651.5199999996</v>
      </c>
      <c r="Z214" s="48">
        <f t="shared" si="242"/>
        <v>0</v>
      </c>
      <c r="AA214" s="48">
        <f t="shared" si="242"/>
        <v>0</v>
      </c>
      <c r="AB214" s="88">
        <f t="shared" ref="AB214:AC219" si="244">X214/L214*100</f>
        <v>6.869364586415216</v>
      </c>
      <c r="AC214" s="88">
        <f t="shared" si="244"/>
        <v>6.869364586415216</v>
      </c>
      <c r="AD214" s="87"/>
      <c r="AE214" s="88"/>
      <c r="AF214" s="88">
        <f t="shared" si="241"/>
        <v>67.960074780473974</v>
      </c>
      <c r="AG214" s="95"/>
    </row>
    <row r="215" spans="1:33" s="75" customFormat="1" ht="56.25" hidden="1" x14ac:dyDescent="0.3">
      <c r="A215" s="47" t="s">
        <v>147</v>
      </c>
      <c r="B215" s="122" t="s">
        <v>268</v>
      </c>
      <c r="C215" s="59"/>
      <c r="D215" s="48">
        <f>D216</f>
        <v>9866010</v>
      </c>
      <c r="E215" s="48">
        <f t="shared" ref="E215:AA215" si="245">E216</f>
        <v>7039080</v>
      </c>
      <c r="F215" s="48">
        <f>F216</f>
        <v>24166624</v>
      </c>
      <c r="G215" s="48">
        <f t="shared" si="245"/>
        <v>5803980</v>
      </c>
      <c r="H215" s="48">
        <f t="shared" si="245"/>
        <v>9380020</v>
      </c>
      <c r="I215" s="48">
        <f t="shared" si="245"/>
        <v>17051200</v>
      </c>
      <c r="J215" s="48">
        <f t="shared" si="245"/>
        <v>0</v>
      </c>
      <c r="K215" s="48">
        <f t="shared" si="245"/>
        <v>26384</v>
      </c>
      <c r="L215" s="48">
        <f>L216</f>
        <v>32088300</v>
      </c>
      <c r="M215" s="48">
        <f>M216</f>
        <v>32088300</v>
      </c>
      <c r="N215" s="48">
        <f>N216</f>
        <v>0</v>
      </c>
      <c r="O215" s="48">
        <f>O216</f>
        <v>0</v>
      </c>
      <c r="P215" s="48">
        <f t="shared" ref="P215:S215" si="246">P216</f>
        <v>10321120</v>
      </c>
      <c r="Q215" s="48">
        <f t="shared" si="246"/>
        <v>10321120</v>
      </c>
      <c r="R215" s="48">
        <f t="shared" si="246"/>
        <v>0</v>
      </c>
      <c r="S215" s="48">
        <f t="shared" si="246"/>
        <v>0</v>
      </c>
      <c r="T215" s="48">
        <f t="shared" si="245"/>
        <v>7000000</v>
      </c>
      <c r="U215" s="48">
        <f t="shared" si="245"/>
        <v>7000000</v>
      </c>
      <c r="V215" s="48">
        <f t="shared" si="245"/>
        <v>0</v>
      </c>
      <c r="W215" s="48">
        <f t="shared" si="245"/>
        <v>0</v>
      </c>
      <c r="X215" s="48">
        <f t="shared" si="245"/>
        <v>5074663.8899999997</v>
      </c>
      <c r="Y215" s="48">
        <f t="shared" si="245"/>
        <v>5074663.8899999997</v>
      </c>
      <c r="Z215" s="48">
        <f t="shared" si="245"/>
        <v>0</v>
      </c>
      <c r="AA215" s="48">
        <f t="shared" si="245"/>
        <v>0</v>
      </c>
      <c r="AB215" s="88">
        <f t="shared" si="244"/>
        <v>15.814686007049298</v>
      </c>
      <c r="AC215" s="88">
        <f t="shared" si="244"/>
        <v>15.814686007049298</v>
      </c>
      <c r="AD215" s="87"/>
      <c r="AE215" s="88"/>
      <c r="AF215" s="88">
        <f t="shared" si="241"/>
        <v>72.495198428571427</v>
      </c>
      <c r="AG215" s="95"/>
    </row>
    <row r="216" spans="1:33" s="75" customFormat="1" ht="56.25" hidden="1" x14ac:dyDescent="0.3">
      <c r="A216" s="80" t="s">
        <v>270</v>
      </c>
      <c r="B216" s="89" t="s">
        <v>269</v>
      </c>
      <c r="C216" s="60" t="s">
        <v>271</v>
      </c>
      <c r="D216" s="63">
        <v>9866010</v>
      </c>
      <c r="E216" s="63">
        <v>7039080</v>
      </c>
      <c r="F216" s="63">
        <v>24166624</v>
      </c>
      <c r="G216" s="63">
        <v>5803980</v>
      </c>
      <c r="H216" s="63">
        <v>9380020</v>
      </c>
      <c r="I216" s="63">
        <v>17051200</v>
      </c>
      <c r="J216" s="63">
        <v>0</v>
      </c>
      <c r="K216" s="63">
        <v>26384</v>
      </c>
      <c r="L216" s="63">
        <f>SUM(M216:O216)</f>
        <v>32088300</v>
      </c>
      <c r="M216" s="63">
        <v>32088300</v>
      </c>
      <c r="N216" s="63">
        <v>0</v>
      </c>
      <c r="O216" s="63">
        <v>0</v>
      </c>
      <c r="P216" s="63">
        <f>Q216+R216+S216</f>
        <v>10321120</v>
      </c>
      <c r="Q216" s="63">
        <v>10321120</v>
      </c>
      <c r="R216" s="63">
        <v>0</v>
      </c>
      <c r="S216" s="63">
        <v>0</v>
      </c>
      <c r="T216" s="61">
        <f t="shared" si="238"/>
        <v>7000000</v>
      </c>
      <c r="U216" s="61">
        <v>7000000</v>
      </c>
      <c r="V216" s="63">
        <v>0</v>
      </c>
      <c r="W216" s="63">
        <f>AA216</f>
        <v>0</v>
      </c>
      <c r="X216" s="76">
        <f>SUM(Y216:AA216)</f>
        <v>5074663.8899999997</v>
      </c>
      <c r="Y216" s="76">
        <v>5074663.8899999997</v>
      </c>
      <c r="Z216" s="76">
        <v>0</v>
      </c>
      <c r="AA216" s="76">
        <v>0</v>
      </c>
      <c r="AB216" s="87">
        <f t="shared" si="244"/>
        <v>15.814686007049298</v>
      </c>
      <c r="AC216" s="87">
        <f t="shared" si="244"/>
        <v>15.814686007049298</v>
      </c>
      <c r="AD216" s="87"/>
      <c r="AE216" s="87"/>
      <c r="AF216" s="87">
        <f t="shared" si="241"/>
        <v>72.495198428571427</v>
      </c>
      <c r="AG216" s="96"/>
    </row>
    <row r="217" spans="1:33" s="75" customFormat="1" ht="112.5" hidden="1" x14ac:dyDescent="0.3">
      <c r="A217" s="47" t="s">
        <v>148</v>
      </c>
      <c r="B217" s="122" t="s">
        <v>272</v>
      </c>
      <c r="C217" s="59"/>
      <c r="D217" s="48">
        <f>D218</f>
        <v>0</v>
      </c>
      <c r="E217" s="48">
        <f t="shared" ref="E217:AA217" si="247">E218</f>
        <v>0</v>
      </c>
      <c r="F217" s="48">
        <f t="shared" si="247"/>
        <v>0</v>
      </c>
      <c r="G217" s="48">
        <f t="shared" si="247"/>
        <v>0</v>
      </c>
      <c r="H217" s="48">
        <f t="shared" si="247"/>
        <v>0</v>
      </c>
      <c r="I217" s="48">
        <f t="shared" si="247"/>
        <v>0</v>
      </c>
      <c r="J217" s="48">
        <f t="shared" si="247"/>
        <v>0</v>
      </c>
      <c r="K217" s="48">
        <f t="shared" si="247"/>
        <v>0</v>
      </c>
      <c r="L217" s="48">
        <f>L218+L219</f>
        <v>72690700</v>
      </c>
      <c r="M217" s="48">
        <f t="shared" ref="M217:S217" si="248">M218+M219</f>
        <v>72690700</v>
      </c>
      <c r="N217" s="48">
        <f t="shared" si="248"/>
        <v>0</v>
      </c>
      <c r="O217" s="48">
        <f t="shared" si="248"/>
        <v>0</v>
      </c>
      <c r="P217" s="48">
        <f>P218+P219</f>
        <v>5915200</v>
      </c>
      <c r="Q217" s="48">
        <f t="shared" si="248"/>
        <v>5915200</v>
      </c>
      <c r="R217" s="48">
        <f t="shared" si="248"/>
        <v>0</v>
      </c>
      <c r="S217" s="48">
        <f t="shared" si="248"/>
        <v>0</v>
      </c>
      <c r="T217" s="48">
        <f t="shared" ref="T217" si="249">T218+T219</f>
        <v>3591000</v>
      </c>
      <c r="U217" s="48">
        <f t="shared" ref="U217" si="250">U218+U219</f>
        <v>3591000</v>
      </c>
      <c r="V217" s="48">
        <f t="shared" ref="V217" si="251">V218+V219</f>
        <v>0</v>
      </c>
      <c r="W217" s="48">
        <f t="shared" ref="W217" si="252">W218+W219</f>
        <v>0</v>
      </c>
      <c r="X217" s="48">
        <f t="shared" si="247"/>
        <v>2122987.63</v>
      </c>
      <c r="Y217" s="48">
        <f t="shared" si="247"/>
        <v>2122987.63</v>
      </c>
      <c r="Z217" s="48">
        <f t="shared" si="247"/>
        <v>0</v>
      </c>
      <c r="AA217" s="48">
        <f t="shared" si="247"/>
        <v>0</v>
      </c>
      <c r="AB217" s="88">
        <f t="shared" si="244"/>
        <v>2.9205766762460672</v>
      </c>
      <c r="AC217" s="88">
        <f t="shared" si="244"/>
        <v>2.9205766762460672</v>
      </c>
      <c r="AD217" s="87"/>
      <c r="AE217" s="87"/>
      <c r="AF217" s="88">
        <f t="shared" si="241"/>
        <v>59.119677805625173</v>
      </c>
      <c r="AG217" s="95"/>
    </row>
    <row r="218" spans="1:33" s="75" customFormat="1" ht="58.5" hidden="1" customHeight="1" x14ac:dyDescent="0.3">
      <c r="A218" s="132" t="s">
        <v>274</v>
      </c>
      <c r="B218" s="168" t="s">
        <v>273</v>
      </c>
      <c r="C218" s="60" t="s">
        <v>271</v>
      </c>
      <c r="D218" s="48"/>
      <c r="E218" s="48"/>
      <c r="F218" s="48"/>
      <c r="G218" s="48"/>
      <c r="H218" s="48"/>
      <c r="I218" s="48"/>
      <c r="J218" s="48"/>
      <c r="K218" s="48"/>
      <c r="L218" s="63">
        <f>SUM(M218:O218)</f>
        <v>30055500</v>
      </c>
      <c r="M218" s="63">
        <v>30055500</v>
      </c>
      <c r="N218" s="63">
        <v>0</v>
      </c>
      <c r="O218" s="63">
        <v>0</v>
      </c>
      <c r="P218" s="63">
        <f>Q218+R218+S218</f>
        <v>5915200</v>
      </c>
      <c r="Q218" s="63">
        <v>5915200</v>
      </c>
      <c r="R218" s="63">
        <v>0</v>
      </c>
      <c r="S218" s="63">
        <v>0</v>
      </c>
      <c r="T218" s="61">
        <f t="shared" si="238"/>
        <v>3591000</v>
      </c>
      <c r="U218" s="61">
        <v>3591000</v>
      </c>
      <c r="V218" s="63">
        <v>0</v>
      </c>
      <c r="W218" s="63">
        <f t="shared" ref="W218" si="253">AA218</f>
        <v>0</v>
      </c>
      <c r="X218" s="76">
        <f>SUM(Y218:AA218)</f>
        <v>2122987.63</v>
      </c>
      <c r="Y218" s="76">
        <v>2122987.63</v>
      </c>
      <c r="Z218" s="76">
        <v>0</v>
      </c>
      <c r="AA218" s="76">
        <v>0</v>
      </c>
      <c r="AB218" s="87">
        <f t="shared" si="244"/>
        <v>7.0635578513084125</v>
      </c>
      <c r="AC218" s="87">
        <f t="shared" si="244"/>
        <v>7.0635578513084125</v>
      </c>
      <c r="AD218" s="87"/>
      <c r="AE218" s="87"/>
      <c r="AF218" s="87">
        <f t="shared" ref="AF218" si="254">Y218/U218*100</f>
        <v>59.119677805625173</v>
      </c>
      <c r="AG218" s="95"/>
    </row>
    <row r="219" spans="1:33" s="75" customFormat="1" ht="73.5" hidden="1" customHeight="1" x14ac:dyDescent="0.3">
      <c r="A219" s="144"/>
      <c r="B219" s="169"/>
      <c r="C219" s="60" t="s">
        <v>6</v>
      </c>
      <c r="D219" s="63">
        <v>5142744</v>
      </c>
      <c r="E219" s="63">
        <v>6576084</v>
      </c>
      <c r="F219" s="63">
        <v>58360481</v>
      </c>
      <c r="G219" s="63">
        <v>5626085</v>
      </c>
      <c r="H219" s="63">
        <v>36838887</v>
      </c>
      <c r="I219" s="63">
        <v>41762448</v>
      </c>
      <c r="J219" s="63">
        <v>0</v>
      </c>
      <c r="K219" s="63">
        <v>0</v>
      </c>
      <c r="L219" s="63">
        <f>SUM(M219:O219)</f>
        <v>42635200</v>
      </c>
      <c r="M219" s="63">
        <v>42635200</v>
      </c>
      <c r="N219" s="63">
        <v>0</v>
      </c>
      <c r="O219" s="63">
        <v>0</v>
      </c>
      <c r="P219" s="63">
        <f>Q220+R219+S219</f>
        <v>0</v>
      </c>
      <c r="Q219" s="63">
        <v>0</v>
      </c>
      <c r="R219" s="63">
        <v>0</v>
      </c>
      <c r="S219" s="63">
        <v>0</v>
      </c>
      <c r="T219" s="61">
        <f t="shared" si="238"/>
        <v>0</v>
      </c>
      <c r="U219" s="61">
        <v>0</v>
      </c>
      <c r="V219" s="63">
        <v>0</v>
      </c>
      <c r="W219" s="63">
        <v>0</v>
      </c>
      <c r="X219" s="63">
        <v>0</v>
      </c>
      <c r="Y219" s="63">
        <v>0</v>
      </c>
      <c r="Z219" s="63">
        <v>0</v>
      </c>
      <c r="AA219" s="63">
        <v>0</v>
      </c>
      <c r="AB219" s="87">
        <f t="shared" si="244"/>
        <v>0</v>
      </c>
      <c r="AC219" s="87">
        <f t="shared" si="244"/>
        <v>0</v>
      </c>
      <c r="AD219" s="87"/>
      <c r="AE219" s="87"/>
      <c r="AF219" s="87"/>
      <c r="AG219" s="95"/>
    </row>
    <row r="220" spans="1:33" s="75" customFormat="1" x14ac:dyDescent="0.3">
      <c r="A220" s="77"/>
      <c r="B220" s="123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78"/>
      <c r="Y220" s="78"/>
      <c r="Z220" s="78"/>
      <c r="AA220" s="78"/>
      <c r="AB220" s="100"/>
      <c r="AC220" s="100"/>
      <c r="AD220" s="100"/>
      <c r="AE220" s="100"/>
      <c r="AF220" s="100"/>
      <c r="AG220" s="101"/>
    </row>
    <row r="221" spans="1:33" s="75" customFormat="1" x14ac:dyDescent="0.3">
      <c r="A221" s="77"/>
      <c r="B221" s="123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78"/>
      <c r="Y221" s="78"/>
      <c r="Z221" s="78"/>
      <c r="AA221" s="78"/>
      <c r="AB221" s="100"/>
      <c r="AC221" s="100"/>
      <c r="AD221" s="100"/>
      <c r="AE221" s="100"/>
      <c r="AF221" s="100"/>
      <c r="AG221" s="101"/>
    </row>
    <row r="222" spans="1:33" s="75" customFormat="1" x14ac:dyDescent="0.3">
      <c r="A222" s="77"/>
      <c r="B222" s="123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78"/>
      <c r="Y222" s="78"/>
      <c r="Z222" s="78"/>
      <c r="AA222" s="78"/>
      <c r="AB222" s="100"/>
      <c r="AC222" s="100"/>
      <c r="AD222" s="100"/>
      <c r="AE222" s="100"/>
      <c r="AF222" s="100"/>
      <c r="AG222" s="101"/>
    </row>
    <row r="223" spans="1:33" s="75" customFormat="1" x14ac:dyDescent="0.3">
      <c r="A223" s="77"/>
      <c r="B223" s="123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78"/>
      <c r="Y223" s="78"/>
      <c r="Z223" s="78"/>
      <c r="AA223" s="78"/>
      <c r="AB223" s="100"/>
      <c r="AC223" s="100"/>
      <c r="AD223" s="100"/>
      <c r="AE223" s="100"/>
      <c r="AF223" s="100"/>
      <c r="AG223" s="101"/>
    </row>
    <row r="224" spans="1:33" s="75" customFormat="1" x14ac:dyDescent="0.3">
      <c r="A224" s="77"/>
      <c r="B224" s="123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78"/>
      <c r="Y224" s="78"/>
      <c r="Z224" s="78"/>
      <c r="AA224" s="78"/>
      <c r="AB224" s="100"/>
      <c r="AC224" s="100"/>
      <c r="AD224" s="100"/>
      <c r="AE224" s="100"/>
      <c r="AF224" s="100"/>
      <c r="AG224" s="101"/>
    </row>
    <row r="225" spans="1:33" s="75" customFormat="1" x14ac:dyDescent="0.3">
      <c r="A225" s="77"/>
      <c r="B225" s="123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78"/>
      <c r="Y225" s="78"/>
      <c r="Z225" s="78"/>
      <c r="AA225" s="78"/>
      <c r="AB225" s="100"/>
      <c r="AC225" s="100"/>
      <c r="AD225" s="100"/>
      <c r="AE225" s="100"/>
      <c r="AF225" s="100"/>
      <c r="AG225" s="101"/>
    </row>
    <row r="226" spans="1:33" s="75" customFormat="1" x14ac:dyDescent="0.3">
      <c r="A226" s="77"/>
      <c r="B226" s="123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78"/>
      <c r="Y226" s="78"/>
      <c r="Z226" s="78"/>
      <c r="AA226" s="78"/>
      <c r="AB226" s="100"/>
      <c r="AC226" s="100"/>
      <c r="AD226" s="100"/>
      <c r="AE226" s="100"/>
      <c r="AF226" s="100"/>
      <c r="AG226" s="101"/>
    </row>
    <row r="227" spans="1:33" s="75" customFormat="1" x14ac:dyDescent="0.3">
      <c r="A227" s="77"/>
      <c r="B227" s="123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78"/>
      <c r="Y227" s="78"/>
      <c r="Z227" s="78"/>
      <c r="AA227" s="78"/>
      <c r="AB227" s="100"/>
      <c r="AC227" s="100"/>
      <c r="AD227" s="100"/>
      <c r="AE227" s="100"/>
      <c r="AF227" s="100"/>
      <c r="AG227" s="101"/>
    </row>
    <row r="228" spans="1:33" s="75" customFormat="1" x14ac:dyDescent="0.3">
      <c r="A228" s="77"/>
      <c r="B228" s="123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78"/>
      <c r="Y228" s="78"/>
      <c r="Z228" s="78"/>
      <c r="AA228" s="78"/>
      <c r="AB228" s="100"/>
      <c r="AC228" s="100"/>
      <c r="AD228" s="100"/>
      <c r="AE228" s="100"/>
      <c r="AF228" s="100"/>
      <c r="AG228" s="101"/>
    </row>
    <row r="229" spans="1:33" s="75" customFormat="1" x14ac:dyDescent="0.3">
      <c r="A229" s="77"/>
      <c r="B229" s="123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78"/>
      <c r="Y229" s="78"/>
      <c r="Z229" s="78"/>
      <c r="AA229" s="78"/>
      <c r="AB229" s="100"/>
      <c r="AC229" s="100"/>
      <c r="AD229" s="100"/>
      <c r="AE229" s="100"/>
      <c r="AF229" s="100"/>
      <c r="AG229" s="101"/>
    </row>
    <row r="230" spans="1:33" s="75" customFormat="1" x14ac:dyDescent="0.3">
      <c r="A230" s="77"/>
      <c r="B230" s="123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78"/>
      <c r="Y230" s="78"/>
      <c r="Z230" s="78"/>
      <c r="AA230" s="78"/>
      <c r="AB230" s="100"/>
      <c r="AC230" s="100"/>
      <c r="AD230" s="100"/>
      <c r="AE230" s="100"/>
      <c r="AF230" s="100"/>
      <c r="AG230" s="101"/>
    </row>
    <row r="231" spans="1:33" s="75" customFormat="1" x14ac:dyDescent="0.3">
      <c r="A231" s="77"/>
      <c r="B231" s="123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78"/>
      <c r="Y231" s="78"/>
      <c r="Z231" s="78"/>
      <c r="AA231" s="78"/>
      <c r="AB231" s="100"/>
      <c r="AC231" s="100"/>
      <c r="AD231" s="100"/>
      <c r="AE231" s="100"/>
      <c r="AF231" s="100"/>
      <c r="AG231" s="101"/>
    </row>
    <row r="232" spans="1:33" s="75" customFormat="1" x14ac:dyDescent="0.3">
      <c r="A232" s="77"/>
      <c r="B232" s="123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78"/>
      <c r="Y232" s="78"/>
      <c r="Z232" s="78"/>
      <c r="AA232" s="78"/>
      <c r="AB232" s="100"/>
      <c r="AC232" s="100"/>
      <c r="AD232" s="100"/>
      <c r="AE232" s="100"/>
      <c r="AF232" s="100"/>
      <c r="AG232" s="101"/>
    </row>
    <row r="233" spans="1:33" s="75" customFormat="1" x14ac:dyDescent="0.3">
      <c r="A233" s="77"/>
      <c r="B233" s="123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78"/>
      <c r="Y233" s="78"/>
      <c r="Z233" s="78"/>
      <c r="AA233" s="78"/>
      <c r="AB233" s="100"/>
      <c r="AC233" s="100"/>
      <c r="AD233" s="100"/>
      <c r="AE233" s="100"/>
      <c r="AF233" s="100"/>
      <c r="AG233" s="101"/>
    </row>
    <row r="234" spans="1:33" s="75" customFormat="1" x14ac:dyDescent="0.3">
      <c r="A234" s="77"/>
      <c r="B234" s="123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78"/>
      <c r="Y234" s="78"/>
      <c r="Z234" s="78"/>
      <c r="AA234" s="78"/>
      <c r="AB234" s="100"/>
      <c r="AC234" s="100"/>
      <c r="AD234" s="100"/>
      <c r="AE234" s="100"/>
      <c r="AF234" s="100"/>
      <c r="AG234" s="101"/>
    </row>
    <row r="235" spans="1:33" s="75" customFormat="1" x14ac:dyDescent="0.3">
      <c r="A235" s="77"/>
      <c r="B235" s="123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78"/>
      <c r="Y235" s="78"/>
      <c r="Z235" s="78"/>
      <c r="AA235" s="78"/>
      <c r="AB235" s="100"/>
      <c r="AC235" s="100"/>
      <c r="AD235" s="100"/>
      <c r="AE235" s="100"/>
      <c r="AF235" s="100"/>
      <c r="AG235" s="101"/>
    </row>
    <row r="236" spans="1:33" s="75" customFormat="1" x14ac:dyDescent="0.3">
      <c r="A236" s="77"/>
      <c r="B236" s="123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78"/>
      <c r="Y236" s="78"/>
      <c r="Z236" s="78"/>
      <c r="AA236" s="78"/>
      <c r="AB236" s="100"/>
      <c r="AC236" s="100"/>
      <c r="AD236" s="100"/>
      <c r="AE236" s="100"/>
      <c r="AF236" s="100"/>
      <c r="AG236" s="101"/>
    </row>
    <row r="237" spans="1:33" s="75" customFormat="1" x14ac:dyDescent="0.3">
      <c r="A237" s="77"/>
      <c r="B237" s="123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78"/>
      <c r="Y237" s="78"/>
      <c r="Z237" s="78"/>
      <c r="AA237" s="78"/>
      <c r="AB237" s="100"/>
      <c r="AC237" s="100"/>
      <c r="AD237" s="100"/>
      <c r="AE237" s="100"/>
      <c r="AF237" s="100"/>
      <c r="AG237" s="101"/>
    </row>
    <row r="238" spans="1:33" s="75" customFormat="1" x14ac:dyDescent="0.3">
      <c r="A238" s="77"/>
      <c r="B238" s="123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78"/>
      <c r="Y238" s="78"/>
      <c r="Z238" s="78"/>
      <c r="AA238" s="78"/>
      <c r="AB238" s="100"/>
      <c r="AC238" s="100"/>
      <c r="AD238" s="100"/>
      <c r="AE238" s="100"/>
      <c r="AF238" s="100"/>
      <c r="AG238" s="101"/>
    </row>
    <row r="239" spans="1:33" s="75" customFormat="1" x14ac:dyDescent="0.3">
      <c r="A239" s="77"/>
      <c r="B239" s="123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78"/>
      <c r="Y239" s="78"/>
      <c r="Z239" s="78"/>
      <c r="AA239" s="78"/>
      <c r="AB239" s="100"/>
      <c r="AC239" s="100"/>
      <c r="AD239" s="100"/>
      <c r="AE239" s="100"/>
      <c r="AF239" s="100"/>
      <c r="AG239" s="101"/>
    </row>
    <row r="240" spans="1:33" s="75" customFormat="1" x14ac:dyDescent="0.3">
      <c r="A240" s="77"/>
      <c r="B240" s="123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78"/>
      <c r="Y240" s="78"/>
      <c r="Z240" s="78"/>
      <c r="AA240" s="78"/>
      <c r="AB240" s="100"/>
      <c r="AC240" s="100"/>
      <c r="AD240" s="100"/>
      <c r="AE240" s="100"/>
      <c r="AF240" s="100"/>
      <c r="AG240" s="101"/>
    </row>
    <row r="241" spans="1:33" s="75" customFormat="1" x14ac:dyDescent="0.3">
      <c r="A241" s="77"/>
      <c r="B241" s="123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78"/>
      <c r="Y241" s="78"/>
      <c r="Z241" s="78"/>
      <c r="AA241" s="78"/>
      <c r="AB241" s="100"/>
      <c r="AC241" s="100"/>
      <c r="AD241" s="100"/>
      <c r="AE241" s="100"/>
      <c r="AF241" s="100"/>
      <c r="AG241" s="101"/>
    </row>
    <row r="242" spans="1:33" s="75" customFormat="1" x14ac:dyDescent="0.3">
      <c r="A242" s="77"/>
      <c r="B242" s="123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78"/>
      <c r="Y242" s="78"/>
      <c r="Z242" s="78"/>
      <c r="AA242" s="78"/>
      <c r="AB242" s="100"/>
      <c r="AC242" s="100"/>
      <c r="AD242" s="100"/>
      <c r="AE242" s="100"/>
      <c r="AF242" s="100"/>
      <c r="AG242" s="101"/>
    </row>
    <row r="243" spans="1:33" s="75" customFormat="1" x14ac:dyDescent="0.3">
      <c r="A243" s="77"/>
      <c r="B243" s="123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78"/>
      <c r="Y243" s="78"/>
      <c r="Z243" s="78"/>
      <c r="AA243" s="78"/>
      <c r="AB243" s="100"/>
      <c r="AC243" s="100"/>
      <c r="AD243" s="100"/>
      <c r="AE243" s="100"/>
      <c r="AF243" s="100"/>
      <c r="AG243" s="101"/>
    </row>
    <row r="244" spans="1:33" s="75" customFormat="1" x14ac:dyDescent="0.3">
      <c r="A244" s="77"/>
      <c r="B244" s="123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78"/>
      <c r="Y244" s="78"/>
      <c r="Z244" s="78"/>
      <c r="AA244" s="78"/>
      <c r="AB244" s="100"/>
      <c r="AC244" s="100"/>
      <c r="AD244" s="100"/>
      <c r="AE244" s="100"/>
      <c r="AF244" s="100"/>
      <c r="AG244" s="101"/>
    </row>
    <row r="245" spans="1:33" s="75" customFormat="1" x14ac:dyDescent="0.3">
      <c r="A245" s="77"/>
      <c r="B245" s="123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78"/>
      <c r="Y245" s="78"/>
      <c r="Z245" s="78"/>
      <c r="AA245" s="78"/>
      <c r="AB245" s="100"/>
      <c r="AC245" s="100"/>
      <c r="AD245" s="100"/>
      <c r="AE245" s="100"/>
      <c r="AF245" s="100"/>
      <c r="AG245" s="101"/>
    </row>
    <row r="246" spans="1:33" s="75" customFormat="1" x14ac:dyDescent="0.3">
      <c r="A246" s="77"/>
      <c r="B246" s="123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78"/>
      <c r="Y246" s="78"/>
      <c r="Z246" s="78"/>
      <c r="AA246" s="78"/>
      <c r="AB246" s="100"/>
      <c r="AC246" s="100"/>
      <c r="AD246" s="100"/>
      <c r="AE246" s="100"/>
      <c r="AF246" s="100"/>
      <c r="AG246" s="101"/>
    </row>
    <row r="247" spans="1:33" s="75" customFormat="1" x14ac:dyDescent="0.3">
      <c r="A247" s="77"/>
      <c r="B247" s="123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78"/>
      <c r="Y247" s="78"/>
      <c r="Z247" s="78"/>
      <c r="AA247" s="78"/>
      <c r="AB247" s="100"/>
      <c r="AC247" s="100"/>
      <c r="AD247" s="100"/>
      <c r="AE247" s="100"/>
      <c r="AF247" s="100"/>
      <c r="AG247" s="101"/>
    </row>
    <row r="248" spans="1:33" s="75" customFormat="1" x14ac:dyDescent="0.3">
      <c r="A248" s="77"/>
      <c r="B248" s="123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78"/>
      <c r="Y248" s="78"/>
      <c r="Z248" s="78"/>
      <c r="AA248" s="78"/>
      <c r="AB248" s="100"/>
      <c r="AC248" s="100"/>
      <c r="AD248" s="100"/>
      <c r="AE248" s="100"/>
      <c r="AF248" s="100"/>
      <c r="AG248" s="101"/>
    </row>
    <row r="249" spans="1:33" s="75" customFormat="1" x14ac:dyDescent="0.3">
      <c r="A249" s="77"/>
      <c r="B249" s="123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78"/>
      <c r="Y249" s="78"/>
      <c r="Z249" s="78"/>
      <c r="AA249" s="78"/>
      <c r="AB249" s="100"/>
      <c r="AC249" s="100"/>
      <c r="AD249" s="100"/>
      <c r="AE249" s="100"/>
      <c r="AF249" s="100"/>
      <c r="AG249" s="101"/>
    </row>
    <row r="250" spans="1:33" s="75" customFormat="1" x14ac:dyDescent="0.3">
      <c r="A250" s="77"/>
      <c r="B250" s="123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78"/>
      <c r="Y250" s="78"/>
      <c r="Z250" s="78"/>
      <c r="AA250" s="78"/>
      <c r="AB250" s="100"/>
      <c r="AC250" s="100"/>
      <c r="AD250" s="100"/>
      <c r="AE250" s="100"/>
      <c r="AF250" s="100"/>
      <c r="AG250" s="101"/>
    </row>
    <row r="251" spans="1:33" s="75" customFormat="1" x14ac:dyDescent="0.3">
      <c r="A251" s="77"/>
      <c r="B251" s="123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78"/>
      <c r="Y251" s="78"/>
      <c r="Z251" s="78"/>
      <c r="AA251" s="78"/>
      <c r="AB251" s="100"/>
      <c r="AC251" s="100"/>
      <c r="AD251" s="100"/>
      <c r="AE251" s="100"/>
      <c r="AF251" s="100"/>
      <c r="AG251" s="101"/>
    </row>
    <row r="252" spans="1:33" s="75" customFormat="1" x14ac:dyDescent="0.3">
      <c r="A252" s="77"/>
      <c r="B252" s="123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78"/>
      <c r="Y252" s="78"/>
      <c r="Z252" s="78"/>
      <c r="AA252" s="78"/>
      <c r="AB252" s="100"/>
      <c r="AC252" s="100"/>
      <c r="AD252" s="100"/>
      <c r="AE252" s="100"/>
      <c r="AF252" s="100"/>
      <c r="AG252" s="101"/>
    </row>
    <row r="253" spans="1:33" s="75" customFormat="1" x14ac:dyDescent="0.3">
      <c r="A253" s="77"/>
      <c r="B253" s="123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78"/>
      <c r="Y253" s="78"/>
      <c r="Z253" s="78"/>
      <c r="AA253" s="78"/>
      <c r="AB253" s="100"/>
      <c r="AC253" s="100"/>
      <c r="AD253" s="100"/>
      <c r="AE253" s="100"/>
      <c r="AF253" s="100"/>
      <c r="AG253" s="101"/>
    </row>
    <row r="254" spans="1:33" s="75" customFormat="1" x14ac:dyDescent="0.3">
      <c r="A254" s="77"/>
      <c r="B254" s="123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78"/>
      <c r="Y254" s="78"/>
      <c r="Z254" s="78"/>
      <c r="AA254" s="78"/>
      <c r="AB254" s="100"/>
      <c r="AC254" s="100"/>
      <c r="AD254" s="100"/>
      <c r="AE254" s="100"/>
      <c r="AF254" s="100"/>
      <c r="AG254" s="101"/>
    </row>
    <row r="255" spans="1:33" s="75" customFormat="1" x14ac:dyDescent="0.3">
      <c r="A255" s="77"/>
      <c r="B255" s="123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78"/>
      <c r="Y255" s="78"/>
      <c r="Z255" s="78"/>
      <c r="AA255" s="78"/>
      <c r="AB255" s="100"/>
      <c r="AC255" s="100"/>
      <c r="AD255" s="100"/>
      <c r="AE255" s="100"/>
      <c r="AF255" s="100"/>
      <c r="AG255" s="101"/>
    </row>
    <row r="256" spans="1:33" s="75" customFormat="1" x14ac:dyDescent="0.3">
      <c r="A256" s="77"/>
      <c r="B256" s="123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78"/>
      <c r="Y256" s="78"/>
      <c r="Z256" s="78"/>
      <c r="AA256" s="78"/>
      <c r="AB256" s="100"/>
      <c r="AC256" s="100"/>
      <c r="AD256" s="100"/>
      <c r="AE256" s="100"/>
      <c r="AF256" s="100"/>
      <c r="AG256" s="101"/>
    </row>
    <row r="257" spans="1:33" s="75" customFormat="1" x14ac:dyDescent="0.3">
      <c r="A257" s="77"/>
      <c r="B257" s="123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78"/>
      <c r="Y257" s="78"/>
      <c r="Z257" s="78"/>
      <c r="AA257" s="78"/>
      <c r="AB257" s="100"/>
      <c r="AC257" s="100"/>
      <c r="AD257" s="100"/>
      <c r="AE257" s="100"/>
      <c r="AF257" s="100"/>
      <c r="AG257" s="101"/>
    </row>
    <row r="258" spans="1:33" s="75" customFormat="1" x14ac:dyDescent="0.3">
      <c r="A258" s="77"/>
      <c r="B258" s="123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78"/>
      <c r="Y258" s="78"/>
      <c r="Z258" s="78"/>
      <c r="AA258" s="78"/>
      <c r="AB258" s="100"/>
      <c r="AC258" s="100"/>
      <c r="AD258" s="100"/>
      <c r="AE258" s="100"/>
      <c r="AF258" s="100"/>
      <c r="AG258" s="101"/>
    </row>
    <row r="259" spans="1:33" s="75" customFormat="1" x14ac:dyDescent="0.3">
      <c r="A259" s="77"/>
      <c r="B259" s="123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78"/>
      <c r="Y259" s="78"/>
      <c r="Z259" s="78"/>
      <c r="AA259" s="78"/>
      <c r="AB259" s="100"/>
      <c r="AC259" s="100"/>
      <c r="AD259" s="100"/>
      <c r="AE259" s="100"/>
      <c r="AF259" s="100"/>
      <c r="AG259" s="101"/>
    </row>
    <row r="260" spans="1:33" s="75" customFormat="1" x14ac:dyDescent="0.3">
      <c r="A260" s="77"/>
      <c r="B260" s="123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78"/>
      <c r="Y260" s="78"/>
      <c r="Z260" s="78"/>
      <c r="AA260" s="78"/>
      <c r="AB260" s="100"/>
      <c r="AC260" s="100"/>
      <c r="AD260" s="100"/>
      <c r="AE260" s="100"/>
      <c r="AF260" s="100"/>
      <c r="AG260" s="101"/>
    </row>
    <row r="261" spans="1:33" s="75" customFormat="1" x14ac:dyDescent="0.3">
      <c r="A261" s="77"/>
      <c r="B261" s="123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78"/>
      <c r="Y261" s="78"/>
      <c r="Z261" s="78"/>
      <c r="AA261" s="78"/>
      <c r="AB261" s="100"/>
      <c r="AC261" s="100"/>
      <c r="AD261" s="100"/>
      <c r="AE261" s="100"/>
      <c r="AF261" s="100"/>
      <c r="AG261" s="101"/>
    </row>
    <row r="262" spans="1:33" s="75" customFormat="1" x14ac:dyDescent="0.3">
      <c r="A262" s="77"/>
      <c r="B262" s="123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78"/>
      <c r="Y262" s="78"/>
      <c r="Z262" s="78"/>
      <c r="AA262" s="78"/>
      <c r="AB262" s="100"/>
      <c r="AC262" s="100"/>
      <c r="AD262" s="100"/>
      <c r="AE262" s="100"/>
      <c r="AF262" s="100"/>
      <c r="AG262" s="101"/>
    </row>
    <row r="263" spans="1:33" s="75" customFormat="1" x14ac:dyDescent="0.3">
      <c r="A263" s="77"/>
      <c r="B263" s="123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78"/>
      <c r="Y263" s="78"/>
      <c r="Z263" s="78"/>
      <c r="AA263" s="78"/>
      <c r="AB263" s="100"/>
      <c r="AC263" s="100"/>
      <c r="AD263" s="100"/>
      <c r="AE263" s="100"/>
      <c r="AF263" s="100"/>
      <c r="AG263" s="101"/>
    </row>
    <row r="264" spans="1:33" s="75" customFormat="1" x14ac:dyDescent="0.3">
      <c r="A264" s="77"/>
      <c r="B264" s="123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78"/>
      <c r="Y264" s="78"/>
      <c r="Z264" s="78"/>
      <c r="AA264" s="78"/>
      <c r="AB264" s="100"/>
      <c r="AC264" s="100"/>
      <c r="AD264" s="100"/>
      <c r="AE264" s="100"/>
      <c r="AF264" s="100"/>
      <c r="AG264" s="101"/>
    </row>
    <row r="265" spans="1:33" s="75" customFormat="1" x14ac:dyDescent="0.3">
      <c r="A265" s="77"/>
      <c r="B265" s="123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78"/>
      <c r="Y265" s="78"/>
      <c r="Z265" s="78"/>
      <c r="AA265" s="78"/>
      <c r="AB265" s="100"/>
      <c r="AC265" s="100"/>
      <c r="AD265" s="100"/>
      <c r="AE265" s="100"/>
      <c r="AF265" s="100"/>
      <c r="AG265" s="101"/>
    </row>
    <row r="266" spans="1:33" s="75" customFormat="1" x14ac:dyDescent="0.3">
      <c r="A266" s="77"/>
      <c r="B266" s="123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78"/>
      <c r="Y266" s="78"/>
      <c r="Z266" s="78"/>
      <c r="AA266" s="78"/>
      <c r="AB266" s="100"/>
      <c r="AC266" s="100"/>
      <c r="AD266" s="100"/>
      <c r="AE266" s="100"/>
      <c r="AF266" s="100"/>
      <c r="AG266" s="101"/>
    </row>
    <row r="267" spans="1:33" s="75" customFormat="1" x14ac:dyDescent="0.3">
      <c r="A267" s="77"/>
      <c r="B267" s="123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78"/>
      <c r="Y267" s="78"/>
      <c r="Z267" s="78"/>
      <c r="AA267" s="78"/>
      <c r="AB267" s="100"/>
      <c r="AC267" s="100"/>
      <c r="AD267" s="100"/>
      <c r="AE267" s="100"/>
      <c r="AF267" s="100"/>
      <c r="AG267" s="101"/>
    </row>
    <row r="268" spans="1:33" s="75" customFormat="1" x14ac:dyDescent="0.3">
      <c r="A268" s="77"/>
      <c r="B268" s="123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78"/>
      <c r="Y268" s="78"/>
      <c r="Z268" s="78"/>
      <c r="AA268" s="78"/>
      <c r="AB268" s="100"/>
      <c r="AC268" s="100"/>
      <c r="AD268" s="100"/>
      <c r="AE268" s="100"/>
      <c r="AF268" s="100"/>
      <c r="AG268" s="101"/>
    </row>
    <row r="269" spans="1:33" s="75" customFormat="1" x14ac:dyDescent="0.3">
      <c r="A269" s="77"/>
      <c r="B269" s="123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78"/>
      <c r="Y269" s="78"/>
      <c r="Z269" s="78"/>
      <c r="AA269" s="78"/>
      <c r="AB269" s="100"/>
      <c r="AC269" s="100"/>
      <c r="AD269" s="100"/>
      <c r="AE269" s="100"/>
      <c r="AF269" s="100"/>
      <c r="AG269" s="101"/>
    </row>
    <row r="270" spans="1:33" s="75" customFormat="1" x14ac:dyDescent="0.3">
      <c r="A270" s="77"/>
      <c r="B270" s="123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78"/>
      <c r="Y270" s="78"/>
      <c r="Z270" s="78"/>
      <c r="AA270" s="78"/>
      <c r="AB270" s="100"/>
      <c r="AC270" s="100"/>
      <c r="AD270" s="100"/>
      <c r="AE270" s="100"/>
      <c r="AF270" s="100"/>
      <c r="AG270" s="101"/>
    </row>
    <row r="271" spans="1:33" s="75" customFormat="1" x14ac:dyDescent="0.3">
      <c r="A271" s="77"/>
      <c r="B271" s="123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78"/>
      <c r="Y271" s="78"/>
      <c r="Z271" s="78"/>
      <c r="AA271" s="78"/>
      <c r="AB271" s="100"/>
      <c r="AC271" s="100"/>
      <c r="AD271" s="100"/>
      <c r="AE271" s="100"/>
      <c r="AF271" s="100"/>
      <c r="AG271" s="101"/>
    </row>
    <row r="272" spans="1:33" s="75" customFormat="1" x14ac:dyDescent="0.3">
      <c r="A272" s="77"/>
      <c r="B272" s="123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78"/>
      <c r="Y272" s="78"/>
      <c r="Z272" s="78"/>
      <c r="AA272" s="78"/>
      <c r="AB272" s="100"/>
      <c r="AC272" s="100"/>
      <c r="AD272" s="100"/>
      <c r="AE272" s="100"/>
      <c r="AF272" s="100"/>
      <c r="AG272" s="101"/>
    </row>
    <row r="273" spans="1:33" s="75" customFormat="1" x14ac:dyDescent="0.3">
      <c r="A273" s="77"/>
      <c r="B273" s="123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78"/>
      <c r="Y273" s="78"/>
      <c r="Z273" s="78"/>
      <c r="AA273" s="78"/>
      <c r="AB273" s="100"/>
      <c r="AC273" s="100"/>
      <c r="AD273" s="100"/>
      <c r="AE273" s="100"/>
      <c r="AF273" s="100"/>
      <c r="AG273" s="101"/>
    </row>
    <row r="274" spans="1:33" s="75" customFormat="1" x14ac:dyDescent="0.3">
      <c r="A274" s="77"/>
      <c r="B274" s="123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78"/>
      <c r="Y274" s="78"/>
      <c r="Z274" s="78"/>
      <c r="AA274" s="78"/>
      <c r="AB274" s="100"/>
      <c r="AC274" s="100"/>
      <c r="AD274" s="100"/>
      <c r="AE274" s="100"/>
      <c r="AF274" s="100"/>
      <c r="AG274" s="101"/>
    </row>
    <row r="275" spans="1:33" s="75" customFormat="1" x14ac:dyDescent="0.3">
      <c r="A275" s="77"/>
      <c r="B275" s="123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78"/>
      <c r="Y275" s="78"/>
      <c r="Z275" s="78"/>
      <c r="AA275" s="78"/>
      <c r="AB275" s="100"/>
      <c r="AC275" s="100"/>
      <c r="AD275" s="100"/>
      <c r="AE275" s="100"/>
      <c r="AF275" s="100"/>
      <c r="AG275" s="101"/>
    </row>
    <row r="276" spans="1:33" s="75" customFormat="1" x14ac:dyDescent="0.3">
      <c r="A276" s="77"/>
      <c r="B276" s="123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78"/>
      <c r="Y276" s="78"/>
      <c r="Z276" s="78"/>
      <c r="AA276" s="78"/>
      <c r="AB276" s="100"/>
      <c r="AC276" s="100"/>
      <c r="AD276" s="100"/>
      <c r="AE276" s="100"/>
      <c r="AF276" s="100"/>
      <c r="AG276" s="101"/>
    </row>
    <row r="277" spans="1:33" s="75" customFormat="1" x14ac:dyDescent="0.3">
      <c r="A277" s="77"/>
      <c r="B277" s="123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78"/>
      <c r="Y277" s="78"/>
      <c r="Z277" s="78"/>
      <c r="AA277" s="78"/>
      <c r="AB277" s="100"/>
      <c r="AC277" s="100"/>
      <c r="AD277" s="100"/>
      <c r="AE277" s="100"/>
      <c r="AF277" s="100"/>
      <c r="AG277" s="101"/>
    </row>
    <row r="278" spans="1:33" s="75" customFormat="1" x14ac:dyDescent="0.3">
      <c r="A278" s="77"/>
      <c r="B278" s="123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78"/>
      <c r="Y278" s="78"/>
      <c r="Z278" s="78"/>
      <c r="AA278" s="78"/>
      <c r="AB278" s="100"/>
      <c r="AC278" s="100"/>
      <c r="AD278" s="100"/>
      <c r="AE278" s="100"/>
      <c r="AF278" s="100"/>
      <c r="AG278" s="101"/>
    </row>
    <row r="279" spans="1:33" s="75" customFormat="1" x14ac:dyDescent="0.3">
      <c r="A279" s="77"/>
      <c r="B279" s="123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78"/>
      <c r="Y279" s="78"/>
      <c r="Z279" s="78"/>
      <c r="AA279" s="78"/>
      <c r="AB279" s="100"/>
      <c r="AC279" s="100"/>
      <c r="AD279" s="100"/>
      <c r="AE279" s="100"/>
      <c r="AF279" s="100"/>
      <c r="AG279" s="101"/>
    </row>
    <row r="280" spans="1:33" s="75" customFormat="1" x14ac:dyDescent="0.3">
      <c r="A280" s="77"/>
      <c r="B280" s="123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78"/>
      <c r="Y280" s="78"/>
      <c r="Z280" s="78"/>
      <c r="AA280" s="78"/>
      <c r="AB280" s="100"/>
      <c r="AC280" s="100"/>
      <c r="AD280" s="100"/>
      <c r="AE280" s="100"/>
      <c r="AF280" s="100"/>
      <c r="AG280" s="101"/>
    </row>
    <row r="281" spans="1:33" s="75" customFormat="1" x14ac:dyDescent="0.3">
      <c r="A281" s="77"/>
      <c r="B281" s="123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78"/>
      <c r="Y281" s="78"/>
      <c r="Z281" s="78"/>
      <c r="AA281" s="78"/>
      <c r="AB281" s="100"/>
      <c r="AC281" s="100"/>
      <c r="AD281" s="100"/>
      <c r="AE281" s="100"/>
      <c r="AF281" s="100"/>
      <c r="AG281" s="101"/>
    </row>
    <row r="282" spans="1:33" s="75" customFormat="1" x14ac:dyDescent="0.3">
      <c r="A282" s="77"/>
      <c r="B282" s="123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78"/>
      <c r="Y282" s="78"/>
      <c r="Z282" s="78"/>
      <c r="AA282" s="78"/>
      <c r="AB282" s="100"/>
      <c r="AC282" s="100"/>
      <c r="AD282" s="100"/>
      <c r="AE282" s="100"/>
      <c r="AF282" s="100"/>
      <c r="AG282" s="101"/>
    </row>
    <row r="283" spans="1:33" s="75" customFormat="1" x14ac:dyDescent="0.3">
      <c r="A283" s="77"/>
      <c r="B283" s="123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78"/>
      <c r="Y283" s="78"/>
      <c r="Z283" s="78"/>
      <c r="AA283" s="78"/>
      <c r="AB283" s="100"/>
      <c r="AC283" s="100"/>
      <c r="AD283" s="100"/>
      <c r="AE283" s="100"/>
      <c r="AF283" s="100"/>
      <c r="AG283" s="101"/>
    </row>
    <row r="284" spans="1:33" s="75" customFormat="1" x14ac:dyDescent="0.3">
      <c r="A284" s="77"/>
      <c r="B284" s="123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78"/>
      <c r="Y284" s="78"/>
      <c r="Z284" s="78"/>
      <c r="AA284" s="78"/>
      <c r="AB284" s="100"/>
      <c r="AC284" s="100"/>
      <c r="AD284" s="100"/>
      <c r="AE284" s="100"/>
      <c r="AF284" s="100"/>
      <c r="AG284" s="101"/>
    </row>
    <row r="285" spans="1:33" s="75" customFormat="1" x14ac:dyDescent="0.3">
      <c r="A285" s="77"/>
      <c r="B285" s="123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78"/>
      <c r="Y285" s="78"/>
      <c r="Z285" s="78"/>
      <c r="AA285" s="78"/>
      <c r="AB285" s="100"/>
      <c r="AC285" s="100"/>
      <c r="AD285" s="100"/>
      <c r="AE285" s="100"/>
      <c r="AF285" s="100"/>
      <c r="AG285" s="101"/>
    </row>
    <row r="286" spans="1:33" s="75" customFormat="1" x14ac:dyDescent="0.3">
      <c r="A286" s="77"/>
      <c r="B286" s="123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78"/>
      <c r="Y286" s="78"/>
      <c r="Z286" s="78"/>
      <c r="AA286" s="78"/>
      <c r="AB286" s="100"/>
      <c r="AC286" s="100"/>
      <c r="AD286" s="100"/>
      <c r="AE286" s="100"/>
      <c r="AF286" s="100"/>
      <c r="AG286" s="101"/>
    </row>
    <row r="287" spans="1:33" s="75" customFormat="1" x14ac:dyDescent="0.3">
      <c r="A287" s="77"/>
      <c r="B287" s="123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78"/>
      <c r="Y287" s="78"/>
      <c r="Z287" s="78"/>
      <c r="AA287" s="78"/>
      <c r="AB287" s="100"/>
      <c r="AC287" s="100"/>
      <c r="AD287" s="100"/>
      <c r="AE287" s="100"/>
      <c r="AF287" s="100"/>
      <c r="AG287" s="101"/>
    </row>
    <row r="288" spans="1:33" s="75" customFormat="1" x14ac:dyDescent="0.3">
      <c r="A288" s="77"/>
      <c r="B288" s="123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78"/>
      <c r="Y288" s="78"/>
      <c r="Z288" s="78"/>
      <c r="AA288" s="78"/>
      <c r="AB288" s="100"/>
      <c r="AC288" s="100"/>
      <c r="AD288" s="100"/>
      <c r="AE288" s="100"/>
      <c r="AF288" s="100"/>
      <c r="AG288" s="101"/>
    </row>
    <row r="289" spans="1:33" s="75" customFormat="1" x14ac:dyDescent="0.3">
      <c r="A289" s="77"/>
      <c r="B289" s="123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78"/>
      <c r="Y289" s="78"/>
      <c r="Z289" s="78"/>
      <c r="AA289" s="78"/>
      <c r="AB289" s="100"/>
      <c r="AC289" s="100"/>
      <c r="AD289" s="100"/>
      <c r="AE289" s="100"/>
      <c r="AF289" s="100"/>
      <c r="AG289" s="101"/>
    </row>
    <row r="290" spans="1:33" s="75" customFormat="1" x14ac:dyDescent="0.3">
      <c r="A290" s="77"/>
      <c r="B290" s="123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78"/>
      <c r="Y290" s="78"/>
      <c r="Z290" s="78"/>
      <c r="AA290" s="78"/>
      <c r="AB290" s="100"/>
      <c r="AC290" s="100"/>
      <c r="AD290" s="100"/>
      <c r="AE290" s="100"/>
      <c r="AF290" s="100"/>
      <c r="AG290" s="101"/>
    </row>
    <row r="291" spans="1:33" s="75" customFormat="1" x14ac:dyDescent="0.3">
      <c r="A291" s="77"/>
      <c r="B291" s="123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78"/>
      <c r="Y291" s="78"/>
      <c r="Z291" s="78"/>
      <c r="AA291" s="78"/>
      <c r="AB291" s="100"/>
      <c r="AC291" s="100"/>
      <c r="AD291" s="100"/>
      <c r="AE291" s="100"/>
      <c r="AF291" s="100"/>
      <c r="AG291" s="101"/>
    </row>
    <row r="292" spans="1:33" s="75" customFormat="1" x14ac:dyDescent="0.3">
      <c r="A292" s="77"/>
      <c r="B292" s="123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78"/>
      <c r="Y292" s="78"/>
      <c r="Z292" s="78"/>
      <c r="AA292" s="78"/>
      <c r="AB292" s="100"/>
      <c r="AC292" s="100"/>
      <c r="AD292" s="100"/>
      <c r="AE292" s="100"/>
      <c r="AF292" s="100"/>
      <c r="AG292" s="101"/>
    </row>
    <row r="293" spans="1:33" s="75" customFormat="1" x14ac:dyDescent="0.3">
      <c r="A293" s="77"/>
      <c r="B293" s="123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78"/>
      <c r="Y293" s="78"/>
      <c r="Z293" s="78"/>
      <c r="AA293" s="78"/>
      <c r="AB293" s="100"/>
      <c r="AC293" s="100"/>
      <c r="AD293" s="100"/>
      <c r="AE293" s="100"/>
      <c r="AF293" s="100"/>
      <c r="AG293" s="101"/>
    </row>
    <row r="294" spans="1:33" x14ac:dyDescent="0.3">
      <c r="A294" s="3"/>
      <c r="B294" s="12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33" x14ac:dyDescent="0.3">
      <c r="A295" s="3"/>
      <c r="B295" s="12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33" x14ac:dyDescent="0.3">
      <c r="A296" s="3"/>
      <c r="B296" s="12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33" x14ac:dyDescent="0.3">
      <c r="A297" s="3"/>
      <c r="B297" s="12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33" x14ac:dyDescent="0.3">
      <c r="A298" s="3"/>
      <c r="B298" s="12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33" x14ac:dyDescent="0.3">
      <c r="A299" s="3"/>
      <c r="B299" s="12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33" x14ac:dyDescent="0.3">
      <c r="A300" s="3"/>
      <c r="B300" s="12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33" x14ac:dyDescent="0.3">
      <c r="A301" s="3"/>
      <c r="B301" s="12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33" x14ac:dyDescent="0.3">
      <c r="A302" s="3"/>
      <c r="B302" s="12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33" x14ac:dyDescent="0.3">
      <c r="A303" s="3"/>
      <c r="B303" s="12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33" x14ac:dyDescent="0.3">
      <c r="A304" s="3"/>
      <c r="B304" s="12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3">
      <c r="A305" s="3"/>
      <c r="B305" s="12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3">
      <c r="A306" s="3"/>
      <c r="B306" s="12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3">
      <c r="A307" s="3"/>
      <c r="B307" s="12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3">
      <c r="A308" s="3"/>
      <c r="B308" s="12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3">
      <c r="A309" s="3"/>
      <c r="B309" s="12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3">
      <c r="A310" s="3"/>
      <c r="B310" s="12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3">
      <c r="A311" s="3"/>
      <c r="B311" s="12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3">
      <c r="A312" s="3"/>
      <c r="B312" s="12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3">
      <c r="A313" s="3"/>
      <c r="B313" s="12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3">
      <c r="A314" s="3"/>
      <c r="B314" s="12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3">
      <c r="A315" s="3"/>
      <c r="B315" s="12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3">
      <c r="A316" s="3"/>
      <c r="B316" s="12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3">
      <c r="A317" s="3"/>
      <c r="B317" s="12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3">
      <c r="A318" s="3"/>
      <c r="B318" s="12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3">
      <c r="A319" s="3"/>
      <c r="B319" s="12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3">
      <c r="A320" s="3"/>
      <c r="B320" s="12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3">
      <c r="A321" s="3"/>
      <c r="B321" s="12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3">
      <c r="A322" s="3"/>
      <c r="B322" s="12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3">
      <c r="A323" s="3"/>
      <c r="B323" s="12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3">
      <c r="A324" s="3"/>
      <c r="B324" s="12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3">
      <c r="A325" s="3"/>
      <c r="B325" s="12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3">
      <c r="A326" s="3"/>
      <c r="B326" s="12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3">
      <c r="A327" s="3"/>
      <c r="B327" s="12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3">
      <c r="A328" s="3"/>
      <c r="B328" s="12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3">
      <c r="A329" s="3"/>
      <c r="B329" s="12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3">
      <c r="A330" s="3"/>
      <c r="B330" s="12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3">
      <c r="A331" s="3"/>
      <c r="B331" s="12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3">
      <c r="A332" s="3"/>
      <c r="B332" s="12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3">
      <c r="A333" s="3"/>
      <c r="B333" s="12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3">
      <c r="A334" s="3"/>
      <c r="B334" s="12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3">
      <c r="A335" s="3"/>
      <c r="B335" s="12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3">
      <c r="A336" s="3"/>
      <c r="B336" s="12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3">
      <c r="A337" s="3"/>
      <c r="B337" s="12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3">
      <c r="A338" s="3"/>
      <c r="B338" s="12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3">
      <c r="A339" s="3"/>
      <c r="B339" s="12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3">
      <c r="A340" s="3"/>
      <c r="B340" s="12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3">
      <c r="A341" s="3"/>
      <c r="B341" s="12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3">
      <c r="A342" s="3"/>
      <c r="B342" s="12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3">
      <c r="A343" s="3"/>
      <c r="B343" s="12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3">
      <c r="A344" s="3"/>
      <c r="B344" s="12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3">
      <c r="A345" s="3"/>
      <c r="B345" s="12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3">
      <c r="A346" s="3"/>
      <c r="B346" s="12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3">
      <c r="A347" s="3"/>
      <c r="B347" s="12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3">
      <c r="A348" s="3"/>
      <c r="B348" s="12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3">
      <c r="A349" s="3"/>
      <c r="B349" s="12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3">
      <c r="A350" s="3"/>
      <c r="B350" s="12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3">
      <c r="A351" s="3"/>
      <c r="B351" s="12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3">
      <c r="A352" s="3"/>
      <c r="B352" s="12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3">
      <c r="A353" s="3"/>
      <c r="B353" s="12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3">
      <c r="A354" s="3"/>
      <c r="B354" s="12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3">
      <c r="A355" s="3"/>
      <c r="B355" s="12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</sheetData>
  <mergeCells count="48">
    <mergeCell ref="A218:A219"/>
    <mergeCell ref="B218:B219"/>
    <mergeCell ref="A59:AG59"/>
    <mergeCell ref="A64:AG64"/>
    <mergeCell ref="A89:AG89"/>
    <mergeCell ref="A133:AG133"/>
    <mergeCell ref="A213:AF213"/>
    <mergeCell ref="B191:C191"/>
    <mergeCell ref="A204:A206"/>
    <mergeCell ref="B204:B206"/>
    <mergeCell ref="A212:C212"/>
    <mergeCell ref="A1:AE1"/>
    <mergeCell ref="A2:A3"/>
    <mergeCell ref="C2:C3"/>
    <mergeCell ref="L2:O2"/>
    <mergeCell ref="X2:AA2"/>
    <mergeCell ref="AB2:AE2"/>
    <mergeCell ref="D2:D3"/>
    <mergeCell ref="E2:E3"/>
    <mergeCell ref="T2:W2"/>
    <mergeCell ref="P2:S2"/>
    <mergeCell ref="B172:C172"/>
    <mergeCell ref="A5:C5"/>
    <mergeCell ref="B60:C60"/>
    <mergeCell ref="A6:AF6"/>
    <mergeCell ref="A72:AF72"/>
    <mergeCell ref="B65:C65"/>
    <mergeCell ref="A58:C58"/>
    <mergeCell ref="B31:C31"/>
    <mergeCell ref="B154:B155"/>
    <mergeCell ref="A154:A155"/>
    <mergeCell ref="B152:B153"/>
    <mergeCell ref="B210:B211"/>
    <mergeCell ref="AG2:AG3"/>
    <mergeCell ref="AF2:AF3"/>
    <mergeCell ref="B189:B190"/>
    <mergeCell ref="A189:A190"/>
    <mergeCell ref="B73:C73"/>
    <mergeCell ref="B7:C7"/>
    <mergeCell ref="B90:C90"/>
    <mergeCell ref="B134:C134"/>
    <mergeCell ref="A171:AF171"/>
    <mergeCell ref="A185:A187"/>
    <mergeCell ref="A180:A183"/>
    <mergeCell ref="A152:A153"/>
    <mergeCell ref="B20:B21"/>
    <mergeCell ref="A20:A21"/>
    <mergeCell ref="A210:A211"/>
  </mergeCells>
  <pageMargins left="0.19685039370078741" right="0.19685039370078741" top="0.39370078740157483" bottom="0.19685039370078741" header="0.31496062992125984" footer="0.31496062992125984"/>
  <pageSetup paperSize="8" scale="36" fitToHeight="6" orientation="landscape" verticalDpi="4294967295" r:id="rId1"/>
  <headerFooter>
    <oddFooter>&amp;C&amp;P</oddFooter>
  </headerFooter>
  <rowBreaks count="4" manualBreakCount="4">
    <brk id="81" max="16383" man="1"/>
    <brk id="113" max="16383" man="1"/>
    <brk id="145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77" t="s">
        <v>179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32.25" customHeight="1" x14ac:dyDescent="0.25">
      <c r="A2" s="179" t="s">
        <v>0</v>
      </c>
      <c r="B2" s="6" t="s">
        <v>1</v>
      </c>
      <c r="C2" s="180" t="s">
        <v>53</v>
      </c>
      <c r="D2" s="181" t="s">
        <v>166</v>
      </c>
      <c r="E2" s="181"/>
      <c r="F2" s="181"/>
      <c r="G2" s="182" t="s">
        <v>184</v>
      </c>
      <c r="H2" s="182"/>
      <c r="I2" s="182"/>
      <c r="J2" s="183" t="s">
        <v>182</v>
      </c>
      <c r="K2" s="184"/>
      <c r="L2" s="185"/>
      <c r="M2" s="186" t="s">
        <v>177</v>
      </c>
      <c r="N2" s="186" t="s">
        <v>178</v>
      </c>
    </row>
    <row r="3" spans="1:14" ht="25.5" x14ac:dyDescent="0.25">
      <c r="A3" s="179"/>
      <c r="B3" s="7" t="s">
        <v>2</v>
      </c>
      <c r="C3" s="180"/>
      <c r="D3" s="8" t="s">
        <v>95</v>
      </c>
      <c r="E3" s="8" t="s">
        <v>96</v>
      </c>
      <c r="F3" s="8" t="s">
        <v>97</v>
      </c>
      <c r="G3" s="8" t="s">
        <v>95</v>
      </c>
      <c r="H3" s="8" t="s">
        <v>96</v>
      </c>
      <c r="I3" s="8" t="s">
        <v>97</v>
      </c>
      <c r="J3" s="8" t="s">
        <v>95</v>
      </c>
      <c r="K3" s="8" t="s">
        <v>96</v>
      </c>
      <c r="L3" s="8" t="s">
        <v>97</v>
      </c>
      <c r="M3" s="187"/>
      <c r="N3" s="187"/>
    </row>
    <row r="4" spans="1:14" x14ac:dyDescent="0.25">
      <c r="A4" s="9" t="s">
        <v>9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76" t="s">
        <v>180</v>
      </c>
      <c r="C5" s="17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16</v>
      </c>
      <c r="B6" s="15" t="s">
        <v>74</v>
      </c>
      <c r="C6" s="15" t="s">
        <v>183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17</v>
      </c>
      <c r="B7" s="15" t="s">
        <v>181</v>
      </c>
      <c r="C7" s="15" t="s">
        <v>183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view="pageBreakPreview" zoomScale="79" zoomScaleSheetLayoutView="79" workbookViewId="0">
      <selection activeCell="R15" sqref="R15"/>
    </sheetView>
  </sheetViews>
  <sheetFormatPr defaultRowHeight="15" x14ac:dyDescent="0.25"/>
  <cols>
    <col min="2" max="2" width="37.85546875" style="33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8" max="8" width="10.5703125" customWidth="1"/>
    <col min="9" max="9" width="11.28515625" customWidth="1"/>
    <col min="10" max="10" width="12.28515625" customWidth="1"/>
    <col min="12" max="12" width="9.85546875" bestFit="1" customWidth="1"/>
    <col min="13" max="13" width="16.5703125" bestFit="1" customWidth="1"/>
    <col min="14" max="14" width="12.42578125" customWidth="1"/>
    <col min="15" max="15" width="11.85546875" bestFit="1" customWidth="1"/>
    <col min="16" max="19" width="9.140625" style="33"/>
  </cols>
  <sheetData>
    <row r="1" spans="1:24" x14ac:dyDescent="0.25">
      <c r="A1" s="179" t="s">
        <v>0</v>
      </c>
      <c r="B1" s="40" t="s">
        <v>1</v>
      </c>
      <c r="C1" s="180" t="s">
        <v>53</v>
      </c>
      <c r="D1" s="181" t="s">
        <v>330</v>
      </c>
      <c r="E1" s="181"/>
      <c r="F1" s="181"/>
      <c r="G1" s="181"/>
      <c r="H1" s="197" t="s">
        <v>342</v>
      </c>
      <c r="I1" s="198"/>
      <c r="J1" s="198"/>
      <c r="K1" s="199"/>
      <c r="L1" s="182" t="s">
        <v>341</v>
      </c>
      <c r="M1" s="182"/>
      <c r="N1" s="182"/>
      <c r="O1" s="182"/>
      <c r="P1" s="182" t="s">
        <v>331</v>
      </c>
      <c r="Q1" s="200"/>
      <c r="R1" s="200"/>
      <c r="S1" s="200"/>
      <c r="T1" s="191" t="s">
        <v>332</v>
      </c>
      <c r="U1" s="192"/>
      <c r="V1" s="192"/>
      <c r="W1" s="193"/>
    </row>
    <row r="2" spans="1:24" ht="38.25" x14ac:dyDescent="0.25">
      <c r="A2" s="179"/>
      <c r="B2" s="40" t="s">
        <v>2</v>
      </c>
      <c r="C2" s="180"/>
      <c r="D2" s="21" t="s">
        <v>95</v>
      </c>
      <c r="E2" s="21" t="s">
        <v>96</v>
      </c>
      <c r="F2" s="21" t="s">
        <v>190</v>
      </c>
      <c r="G2" s="21" t="s">
        <v>97</v>
      </c>
      <c r="H2" s="21" t="s">
        <v>95</v>
      </c>
      <c r="I2" s="21" t="s">
        <v>96</v>
      </c>
      <c r="J2" s="21" t="s">
        <v>190</v>
      </c>
      <c r="K2" s="21" t="s">
        <v>97</v>
      </c>
      <c r="L2" s="21" t="s">
        <v>95</v>
      </c>
      <c r="M2" s="21" t="s">
        <v>96</v>
      </c>
      <c r="N2" s="21" t="s">
        <v>190</v>
      </c>
      <c r="O2" s="21" t="s">
        <v>97</v>
      </c>
      <c r="P2" s="41" t="s">
        <v>95</v>
      </c>
      <c r="Q2" s="19" t="s">
        <v>96</v>
      </c>
      <c r="R2" s="41" t="s">
        <v>190</v>
      </c>
      <c r="S2" s="41" t="s">
        <v>97</v>
      </c>
      <c r="T2" s="21" t="s">
        <v>95</v>
      </c>
      <c r="U2" s="19" t="s">
        <v>96</v>
      </c>
      <c r="V2" s="21" t="s">
        <v>190</v>
      </c>
      <c r="W2" s="21" t="s">
        <v>97</v>
      </c>
    </row>
    <row r="3" spans="1:24" x14ac:dyDescent="0.25">
      <c r="A3" s="20" t="s">
        <v>9</v>
      </c>
      <c r="B3" s="39" t="s">
        <v>43</v>
      </c>
      <c r="C3" s="36" t="s">
        <v>104</v>
      </c>
      <c r="D3" s="36" t="s">
        <v>108</v>
      </c>
      <c r="E3" s="36" t="s">
        <v>48</v>
      </c>
      <c r="F3" s="36" t="s">
        <v>119</v>
      </c>
      <c r="G3" s="36" t="s">
        <v>149</v>
      </c>
      <c r="H3" s="36" t="s">
        <v>49</v>
      </c>
      <c r="I3" s="36" t="s">
        <v>131</v>
      </c>
      <c r="J3" s="36" t="s">
        <v>141</v>
      </c>
      <c r="K3" s="36" t="s">
        <v>142</v>
      </c>
      <c r="L3" s="36" t="s">
        <v>143</v>
      </c>
      <c r="M3" s="36" t="s">
        <v>144</v>
      </c>
      <c r="N3" s="36" t="s">
        <v>145</v>
      </c>
      <c r="O3" s="36" t="s">
        <v>146</v>
      </c>
      <c r="P3" s="39" t="s">
        <v>323</v>
      </c>
      <c r="Q3" s="39" t="s">
        <v>324</v>
      </c>
      <c r="R3" s="39" t="s">
        <v>325</v>
      </c>
      <c r="S3" s="39" t="s">
        <v>326</v>
      </c>
      <c r="T3" s="36" t="s">
        <v>327</v>
      </c>
      <c r="U3" s="36" t="s">
        <v>328</v>
      </c>
      <c r="V3" s="36" t="s">
        <v>329</v>
      </c>
      <c r="W3" s="36" t="s">
        <v>339</v>
      </c>
    </row>
    <row r="4" spans="1:24" x14ac:dyDescent="0.25">
      <c r="A4" s="194" t="s">
        <v>98</v>
      </c>
      <c r="B4" s="194"/>
      <c r="C4" s="194"/>
      <c r="D4" s="22">
        <f>D8+D15</f>
        <v>136276.5</v>
      </c>
      <c r="E4" s="22">
        <f t="shared" ref="E4:O4" si="0">E8+E15</f>
        <v>122664.9</v>
      </c>
      <c r="F4" s="22">
        <f t="shared" si="0"/>
        <v>0</v>
      </c>
      <c r="G4" s="22">
        <f t="shared" si="0"/>
        <v>13611.6</v>
      </c>
      <c r="H4" s="22">
        <f t="shared" si="0"/>
        <v>41312.477930000001</v>
      </c>
      <c r="I4" s="22">
        <f t="shared" si="0"/>
        <v>41312.477930000001</v>
      </c>
      <c r="J4" s="22">
        <f t="shared" si="0"/>
        <v>0</v>
      </c>
      <c r="K4" s="22">
        <f t="shared" si="0"/>
        <v>0</v>
      </c>
      <c r="L4" s="22">
        <f t="shared" si="0"/>
        <v>0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ref="P4:P19" si="1">L4/D4*100</f>
        <v>0</v>
      </c>
      <c r="Q4" s="22">
        <f>M4/E4*100</f>
        <v>0</v>
      </c>
      <c r="R4" s="22"/>
      <c r="S4" s="22">
        <f t="shared" ref="S4:S7" si="2">O4/G4*100</f>
        <v>0</v>
      </c>
      <c r="T4" s="23"/>
      <c r="U4" s="23"/>
      <c r="V4" s="23"/>
      <c r="W4" s="23"/>
    </row>
    <row r="5" spans="1:24" ht="38.25" hidden="1" customHeight="1" x14ac:dyDescent="0.25">
      <c r="A5" s="24">
        <v>1</v>
      </c>
      <c r="B5" s="176" t="s">
        <v>27</v>
      </c>
      <c r="C5" s="176"/>
      <c r="D5" s="22">
        <f>E5+G5</f>
        <v>0</v>
      </c>
      <c r="E5" s="22">
        <f>E6+E7</f>
        <v>0</v>
      </c>
      <c r="F5" s="22">
        <f t="shared" ref="F5:G5" si="3">F6+F7</f>
        <v>0</v>
      </c>
      <c r="G5" s="22">
        <f t="shared" si="3"/>
        <v>0</v>
      </c>
      <c r="H5" s="22">
        <f>I5+K5</f>
        <v>0</v>
      </c>
      <c r="I5" s="22">
        <f>I6+I7</f>
        <v>0</v>
      </c>
      <c r="J5" s="22">
        <f t="shared" ref="J5:K5" si="4">J6+J7</f>
        <v>0</v>
      </c>
      <c r="K5" s="22">
        <f t="shared" si="4"/>
        <v>0</v>
      </c>
      <c r="L5" s="22">
        <f t="shared" ref="L5:L19" si="5">M5+N5+O5</f>
        <v>0</v>
      </c>
      <c r="M5" s="22">
        <f>M6+M7</f>
        <v>0</v>
      </c>
      <c r="N5" s="22">
        <f t="shared" ref="N5:O5" si="6">N6+N7</f>
        <v>0</v>
      </c>
      <c r="O5" s="22">
        <f t="shared" si="6"/>
        <v>0</v>
      </c>
      <c r="P5" s="22" t="e">
        <f t="shared" si="1"/>
        <v>#DIV/0!</v>
      </c>
      <c r="Q5" s="22" t="e">
        <f t="shared" ref="Q5:Q19" si="7">M5/E5*100</f>
        <v>#DIV/0!</v>
      </c>
      <c r="R5" s="22" t="e">
        <f t="shared" ref="R5:R14" si="8">N5/F5*100</f>
        <v>#DIV/0!</v>
      </c>
      <c r="S5" s="22" t="e">
        <f>O5/G5*100</f>
        <v>#DIV/0!</v>
      </c>
      <c r="T5" s="23"/>
      <c r="U5" s="23"/>
      <c r="V5" s="23"/>
      <c r="W5" s="23"/>
    </row>
    <row r="6" spans="1:24" ht="38.25" hidden="1" x14ac:dyDescent="0.25">
      <c r="A6" s="25" t="s">
        <v>16</v>
      </c>
      <c r="B6" s="26" t="s">
        <v>333</v>
      </c>
      <c r="C6" s="6" t="s">
        <v>3</v>
      </c>
      <c r="D6" s="27">
        <f t="shared" ref="D6:D7" si="9">E6+G6</f>
        <v>0</v>
      </c>
      <c r="E6" s="27">
        <v>0</v>
      </c>
      <c r="F6" s="27">
        <v>0</v>
      </c>
      <c r="G6" s="27">
        <v>0</v>
      </c>
      <c r="H6" s="27">
        <f t="shared" ref="H6:H7" si="10">I6+K6</f>
        <v>0</v>
      </c>
      <c r="I6" s="27">
        <v>0</v>
      </c>
      <c r="J6" s="27">
        <v>0</v>
      </c>
      <c r="K6" s="27">
        <f>O6</f>
        <v>0</v>
      </c>
      <c r="L6" s="22">
        <f t="shared" si="5"/>
        <v>0</v>
      </c>
      <c r="M6" s="15">
        <v>0</v>
      </c>
      <c r="N6" s="15">
        <v>0</v>
      </c>
      <c r="O6" s="27">
        <v>0</v>
      </c>
      <c r="P6" s="22" t="e">
        <f t="shared" si="1"/>
        <v>#DIV/0!</v>
      </c>
      <c r="Q6" s="22" t="e">
        <f t="shared" si="7"/>
        <v>#DIV/0!</v>
      </c>
      <c r="R6" s="22" t="e">
        <f t="shared" si="8"/>
        <v>#DIV/0!</v>
      </c>
      <c r="S6" s="27" t="e">
        <f t="shared" si="2"/>
        <v>#DIV/0!</v>
      </c>
      <c r="T6" s="28"/>
      <c r="U6" s="28"/>
      <c r="V6" s="28"/>
      <c r="W6" s="28"/>
      <c r="X6" s="33"/>
    </row>
    <row r="7" spans="1:24" s="33" customFormat="1" ht="29.25" hidden="1" customHeight="1" x14ac:dyDescent="0.25">
      <c r="A7" s="25" t="s">
        <v>17</v>
      </c>
      <c r="B7" s="26" t="s">
        <v>287</v>
      </c>
      <c r="C7" s="6" t="s">
        <v>3</v>
      </c>
      <c r="D7" s="27">
        <f t="shared" si="9"/>
        <v>0</v>
      </c>
      <c r="E7" s="27">
        <v>0</v>
      </c>
      <c r="F7" s="27">
        <v>0</v>
      </c>
      <c r="G7" s="27">
        <v>0</v>
      </c>
      <c r="H7" s="27">
        <f t="shared" si="10"/>
        <v>0</v>
      </c>
      <c r="I7" s="27">
        <v>0</v>
      </c>
      <c r="J7" s="27">
        <v>0</v>
      </c>
      <c r="K7" s="27">
        <f>O7</f>
        <v>0</v>
      </c>
      <c r="L7" s="22">
        <f t="shared" si="5"/>
        <v>0</v>
      </c>
      <c r="M7" s="27">
        <v>0</v>
      </c>
      <c r="N7" s="27">
        <v>0</v>
      </c>
      <c r="O7" s="27">
        <v>0</v>
      </c>
      <c r="P7" s="22" t="e">
        <f t="shared" si="1"/>
        <v>#DIV/0!</v>
      </c>
      <c r="Q7" s="22" t="e">
        <f t="shared" si="7"/>
        <v>#DIV/0!</v>
      </c>
      <c r="R7" s="22" t="e">
        <f t="shared" si="8"/>
        <v>#DIV/0!</v>
      </c>
      <c r="S7" s="27" t="e">
        <f t="shared" si="2"/>
        <v>#DIV/0!</v>
      </c>
      <c r="T7" s="28"/>
      <c r="U7" s="28"/>
      <c r="V7" s="28"/>
      <c r="W7" s="28"/>
    </row>
    <row r="8" spans="1:24" ht="29.25" customHeight="1" x14ac:dyDescent="0.25">
      <c r="A8" s="24" t="s">
        <v>43</v>
      </c>
      <c r="B8" s="176" t="s">
        <v>340</v>
      </c>
      <c r="C8" s="176"/>
      <c r="D8" s="22">
        <f>E8+F8+G8</f>
        <v>90958.399999999994</v>
      </c>
      <c r="E8" s="22">
        <f>E9+E10</f>
        <v>86410.5</v>
      </c>
      <c r="F8" s="22">
        <f t="shared" ref="F8:G8" si="11">F9+F10</f>
        <v>0</v>
      </c>
      <c r="G8" s="22">
        <f t="shared" si="11"/>
        <v>4547.8999999999996</v>
      </c>
      <c r="H8" s="22">
        <f>I8+J8+K8</f>
        <v>0</v>
      </c>
      <c r="I8" s="22">
        <f>I9+I10</f>
        <v>0</v>
      </c>
      <c r="J8" s="22">
        <f t="shared" ref="J8" si="12">J9+J10</f>
        <v>0</v>
      </c>
      <c r="K8" s="22">
        <f t="shared" ref="K8:K16" si="13">O8</f>
        <v>0</v>
      </c>
      <c r="L8" s="22">
        <f t="shared" si="5"/>
        <v>0</v>
      </c>
      <c r="M8" s="22">
        <f>M9+M10</f>
        <v>0</v>
      </c>
      <c r="N8" s="22">
        <f t="shared" ref="N8:O8" si="14">N9+N10</f>
        <v>0</v>
      </c>
      <c r="O8" s="22">
        <f t="shared" si="14"/>
        <v>0</v>
      </c>
      <c r="P8" s="22">
        <f t="shared" si="1"/>
        <v>0</v>
      </c>
      <c r="Q8" s="22">
        <f t="shared" si="7"/>
        <v>0</v>
      </c>
      <c r="R8" s="22"/>
      <c r="S8" s="28">
        <f t="shared" ref="S8:S10" si="15">O8/G8%</f>
        <v>0</v>
      </c>
      <c r="T8" s="28"/>
      <c r="U8" s="28"/>
      <c r="V8" s="28"/>
      <c r="W8" s="28"/>
      <c r="X8" s="33"/>
    </row>
    <row r="9" spans="1:24" s="33" customFormat="1" ht="43.5" customHeight="1" x14ac:dyDescent="0.25">
      <c r="A9" s="25" t="s">
        <v>21</v>
      </c>
      <c r="B9" s="45" t="s">
        <v>379</v>
      </c>
      <c r="C9" s="29" t="s">
        <v>3</v>
      </c>
      <c r="D9" s="29">
        <f t="shared" ref="D9:D10" si="16">E9+G9</f>
        <v>36021.9</v>
      </c>
      <c r="E9" s="29">
        <v>34220.800000000003</v>
      </c>
      <c r="F9" s="29">
        <v>0</v>
      </c>
      <c r="G9" s="29">
        <v>1801.1</v>
      </c>
      <c r="H9" s="29">
        <f t="shared" ref="H9:H10" si="17">I9+K9</f>
        <v>0</v>
      </c>
      <c r="I9" s="29">
        <v>0</v>
      </c>
      <c r="J9" s="29">
        <v>0</v>
      </c>
      <c r="K9" s="27">
        <v>0</v>
      </c>
      <c r="L9" s="22">
        <f t="shared" si="5"/>
        <v>0</v>
      </c>
      <c r="M9" s="29">
        <v>0</v>
      </c>
      <c r="N9" s="29">
        <v>0</v>
      </c>
      <c r="O9" s="29">
        <v>0</v>
      </c>
      <c r="P9" s="27">
        <f t="shared" si="1"/>
        <v>0</v>
      </c>
      <c r="Q9" s="27">
        <f t="shared" si="7"/>
        <v>0</v>
      </c>
      <c r="R9" s="27"/>
      <c r="S9" s="29"/>
      <c r="T9" s="28"/>
      <c r="U9" s="28"/>
      <c r="V9" s="28"/>
      <c r="W9" s="28"/>
    </row>
    <row r="10" spans="1:24" s="33" customFormat="1" ht="38.25" x14ac:dyDescent="0.25">
      <c r="A10" s="25" t="s">
        <v>22</v>
      </c>
      <c r="B10" s="45" t="s">
        <v>380</v>
      </c>
      <c r="C10" s="29" t="s">
        <v>3</v>
      </c>
      <c r="D10" s="29">
        <f t="shared" si="16"/>
        <v>54936.5</v>
      </c>
      <c r="E10" s="27">
        <v>52189.7</v>
      </c>
      <c r="F10" s="27">
        <v>0</v>
      </c>
      <c r="G10" s="27">
        <v>2746.8</v>
      </c>
      <c r="H10" s="29">
        <f t="shared" si="17"/>
        <v>0</v>
      </c>
      <c r="I10" s="29">
        <v>0</v>
      </c>
      <c r="J10" s="29">
        <v>0</v>
      </c>
      <c r="K10" s="27">
        <v>0</v>
      </c>
      <c r="L10" s="22">
        <f t="shared" si="5"/>
        <v>0</v>
      </c>
      <c r="M10" s="29">
        <v>0</v>
      </c>
      <c r="N10" s="27">
        <v>0</v>
      </c>
      <c r="O10" s="29">
        <v>0</v>
      </c>
      <c r="P10" s="27">
        <f t="shared" si="1"/>
        <v>0</v>
      </c>
      <c r="Q10" s="27">
        <f t="shared" si="7"/>
        <v>0</v>
      </c>
      <c r="R10" s="27"/>
      <c r="S10" s="29">
        <f t="shared" si="15"/>
        <v>0</v>
      </c>
      <c r="T10" s="28"/>
      <c r="U10" s="28"/>
      <c r="V10" s="28"/>
      <c r="W10" s="28"/>
    </row>
    <row r="11" spans="1:24" ht="21.75" hidden="1" customHeight="1" x14ac:dyDescent="0.25">
      <c r="A11" s="24" t="s">
        <v>104</v>
      </c>
      <c r="B11" s="195" t="s">
        <v>29</v>
      </c>
      <c r="C11" s="196"/>
      <c r="D11" s="22">
        <f>E11+F11+G11</f>
        <v>1598.951</v>
      </c>
      <c r="E11" s="22">
        <f>E12</f>
        <v>1598.951</v>
      </c>
      <c r="F11" s="22">
        <f t="shared" ref="F11:G11" si="18">F12</f>
        <v>0</v>
      </c>
      <c r="G11" s="22">
        <f t="shared" si="18"/>
        <v>0</v>
      </c>
      <c r="H11" s="34">
        <f>I11+J11+K11</f>
        <v>0</v>
      </c>
      <c r="I11" s="34">
        <f>I12</f>
        <v>0</v>
      </c>
      <c r="J11" s="34">
        <f t="shared" ref="J11" si="19">J12</f>
        <v>0</v>
      </c>
      <c r="K11" s="27">
        <f t="shared" si="13"/>
        <v>0</v>
      </c>
      <c r="L11" s="22">
        <f t="shared" si="5"/>
        <v>0</v>
      </c>
      <c r="M11" s="22">
        <f>M12</f>
        <v>0</v>
      </c>
      <c r="N11" s="22">
        <f t="shared" ref="N11:O11" si="20">N12</f>
        <v>0</v>
      </c>
      <c r="O11" s="22">
        <f t="shared" si="20"/>
        <v>0</v>
      </c>
      <c r="P11" s="22">
        <f t="shared" si="1"/>
        <v>0</v>
      </c>
      <c r="Q11" s="22">
        <f t="shared" si="7"/>
        <v>0</v>
      </c>
      <c r="R11" s="22" t="e">
        <f t="shared" si="8"/>
        <v>#DIV/0!</v>
      </c>
      <c r="S11" s="28"/>
      <c r="T11" s="28"/>
      <c r="U11" s="28"/>
      <c r="V11" s="28"/>
      <c r="W11" s="28"/>
      <c r="X11" s="33"/>
    </row>
    <row r="12" spans="1:24" ht="38.25" hidden="1" x14ac:dyDescent="0.25">
      <c r="A12" s="25" t="s">
        <v>334</v>
      </c>
      <c r="B12" s="26" t="s">
        <v>335</v>
      </c>
      <c r="C12" s="27"/>
      <c r="D12" s="27">
        <f t="shared" ref="D12" si="21">E12+G12</f>
        <v>1598.951</v>
      </c>
      <c r="E12" s="30">
        <v>1598.951</v>
      </c>
      <c r="F12" s="30">
        <v>0</v>
      </c>
      <c r="G12" s="31">
        <v>0</v>
      </c>
      <c r="H12" s="35">
        <f t="shared" ref="H12" si="22">I12+K12</f>
        <v>0</v>
      </c>
      <c r="I12" s="35">
        <v>0</v>
      </c>
      <c r="J12" s="35">
        <v>0</v>
      </c>
      <c r="K12" s="27">
        <f t="shared" si="13"/>
        <v>0</v>
      </c>
      <c r="L12" s="22">
        <f t="shared" si="5"/>
        <v>0</v>
      </c>
      <c r="M12" s="30">
        <v>0</v>
      </c>
      <c r="N12" s="30">
        <v>0</v>
      </c>
      <c r="O12" s="30">
        <v>0</v>
      </c>
      <c r="P12" s="22">
        <f t="shared" si="1"/>
        <v>0</v>
      </c>
      <c r="Q12" s="22">
        <f t="shared" si="7"/>
        <v>0</v>
      </c>
      <c r="R12" s="22" t="e">
        <f t="shared" si="8"/>
        <v>#DIV/0!</v>
      </c>
      <c r="S12" s="27"/>
      <c r="T12" s="28"/>
      <c r="U12" s="28"/>
      <c r="V12" s="28"/>
      <c r="W12" s="28"/>
      <c r="X12" s="33"/>
    </row>
    <row r="13" spans="1:24" ht="36" hidden="1" customHeight="1" x14ac:dyDescent="0.25">
      <c r="A13" s="24" t="s">
        <v>104</v>
      </c>
      <c r="B13" s="176" t="s">
        <v>31</v>
      </c>
      <c r="C13" s="176"/>
      <c r="D13" s="22">
        <f>E13+F13+G13</f>
        <v>49374.697</v>
      </c>
      <c r="E13" s="22">
        <f>E14</f>
        <v>46793.4</v>
      </c>
      <c r="F13" s="22">
        <f>F14</f>
        <v>0</v>
      </c>
      <c r="G13" s="22">
        <f>G14</f>
        <v>2581.297</v>
      </c>
      <c r="H13" s="22">
        <f>I13+J13+K13</f>
        <v>44268.401660000003</v>
      </c>
      <c r="I13" s="22">
        <f>I14</f>
        <v>44268.401660000003</v>
      </c>
      <c r="J13" s="22">
        <f t="shared" ref="J13" si="23">J14</f>
        <v>0</v>
      </c>
      <c r="K13" s="27">
        <f t="shared" si="13"/>
        <v>0</v>
      </c>
      <c r="L13" s="22">
        <f t="shared" si="5"/>
        <v>0</v>
      </c>
      <c r="M13" s="22">
        <f>M14</f>
        <v>0</v>
      </c>
      <c r="N13" s="22">
        <f t="shared" ref="N13:O13" si="24">N14</f>
        <v>0</v>
      </c>
      <c r="O13" s="22">
        <f t="shared" si="24"/>
        <v>0</v>
      </c>
      <c r="P13" s="22">
        <f t="shared" si="1"/>
        <v>0</v>
      </c>
      <c r="Q13" s="22">
        <f t="shared" si="7"/>
        <v>0</v>
      </c>
      <c r="R13" s="22" t="e">
        <f t="shared" si="8"/>
        <v>#DIV/0!</v>
      </c>
      <c r="S13" s="28">
        <f>O13/G13%</f>
        <v>0</v>
      </c>
      <c r="T13" s="28">
        <f t="shared" ref="T13:T14" si="25">L13/H13*100</f>
        <v>0</v>
      </c>
      <c r="U13" s="28"/>
      <c r="V13" s="28"/>
      <c r="W13" s="28" t="e">
        <f t="shared" ref="W13:W14" si="26">O13/K13*100</f>
        <v>#DIV/0!</v>
      </c>
      <c r="X13" s="33"/>
    </row>
    <row r="14" spans="1:24" s="33" customFormat="1" ht="29.25" hidden="1" customHeight="1" x14ac:dyDescent="0.25">
      <c r="A14" s="25" t="s">
        <v>105</v>
      </c>
      <c r="B14" s="32" t="s">
        <v>46</v>
      </c>
      <c r="C14" s="6" t="s">
        <v>3</v>
      </c>
      <c r="D14" s="27">
        <f t="shared" ref="D14" si="27">E14+G14</f>
        <v>49374.697</v>
      </c>
      <c r="E14" s="30">
        <v>46793.4</v>
      </c>
      <c r="F14" s="30">
        <v>0</v>
      </c>
      <c r="G14" s="30">
        <v>2581.297</v>
      </c>
      <c r="H14" s="27">
        <f>I14+K14</f>
        <v>44268.401660000003</v>
      </c>
      <c r="I14" s="27">
        <v>44268.401660000003</v>
      </c>
      <c r="J14" s="27">
        <v>0</v>
      </c>
      <c r="K14" s="27">
        <f t="shared" si="13"/>
        <v>0</v>
      </c>
      <c r="L14" s="22">
        <f t="shared" si="5"/>
        <v>0</v>
      </c>
      <c r="M14" s="27">
        <v>0</v>
      </c>
      <c r="N14" s="27">
        <v>0</v>
      </c>
      <c r="O14" s="27">
        <v>0</v>
      </c>
      <c r="P14" s="22">
        <f t="shared" si="1"/>
        <v>0</v>
      </c>
      <c r="Q14" s="22">
        <f t="shared" si="7"/>
        <v>0</v>
      </c>
      <c r="R14" s="22" t="e">
        <f t="shared" si="8"/>
        <v>#DIV/0!</v>
      </c>
      <c r="S14" s="27">
        <f>O14/G14*100</f>
        <v>0</v>
      </c>
      <c r="T14" s="29">
        <f t="shared" si="25"/>
        <v>0</v>
      </c>
      <c r="U14" s="29"/>
      <c r="V14" s="29"/>
      <c r="W14" s="29" t="e">
        <f t="shared" si="26"/>
        <v>#DIV/0!</v>
      </c>
    </row>
    <row r="15" spans="1:24" ht="45.75" customHeight="1" x14ac:dyDescent="0.25">
      <c r="A15" s="24" t="s">
        <v>49</v>
      </c>
      <c r="B15" s="176" t="s">
        <v>36</v>
      </c>
      <c r="C15" s="176"/>
      <c r="D15" s="28">
        <f>D16+D17+D18+D19</f>
        <v>45318.100000000006</v>
      </c>
      <c r="E15" s="28">
        <f t="shared" ref="E15:O15" si="28">E16+E17+E18+E19</f>
        <v>36254.400000000001</v>
      </c>
      <c r="F15" s="28">
        <f t="shared" si="28"/>
        <v>0</v>
      </c>
      <c r="G15" s="28">
        <f t="shared" si="28"/>
        <v>9063.7000000000007</v>
      </c>
      <c r="H15" s="28">
        <f t="shared" si="28"/>
        <v>41312.477930000001</v>
      </c>
      <c r="I15" s="28">
        <f t="shared" si="28"/>
        <v>41312.477930000001</v>
      </c>
      <c r="J15" s="28">
        <f t="shared" si="28"/>
        <v>0</v>
      </c>
      <c r="K15" s="28">
        <f t="shared" si="28"/>
        <v>0</v>
      </c>
      <c r="L15" s="28">
        <f t="shared" si="28"/>
        <v>0</v>
      </c>
      <c r="M15" s="28">
        <f t="shared" si="28"/>
        <v>0</v>
      </c>
      <c r="N15" s="28">
        <f t="shared" si="28"/>
        <v>0</v>
      </c>
      <c r="O15" s="28">
        <f t="shared" si="28"/>
        <v>0</v>
      </c>
      <c r="P15" s="22">
        <f t="shared" si="1"/>
        <v>0</v>
      </c>
      <c r="Q15" s="22">
        <f t="shared" si="7"/>
        <v>0</v>
      </c>
      <c r="R15" s="22"/>
      <c r="S15" s="28">
        <f>O15/G15%</f>
        <v>0</v>
      </c>
      <c r="T15" s="28"/>
      <c r="U15" s="28"/>
      <c r="V15" s="28"/>
      <c r="W15" s="28"/>
      <c r="X15" s="33"/>
    </row>
    <row r="16" spans="1:24" s="33" customFormat="1" ht="66" customHeight="1" x14ac:dyDescent="0.25">
      <c r="A16" s="188" t="s">
        <v>72</v>
      </c>
      <c r="B16" s="45" t="s">
        <v>336</v>
      </c>
      <c r="C16" s="37" t="s">
        <v>3</v>
      </c>
      <c r="D16" s="27">
        <f t="shared" ref="D16:D19" si="29">E16+G16</f>
        <v>4649.8</v>
      </c>
      <c r="E16" s="30">
        <v>3719.8</v>
      </c>
      <c r="F16" s="30">
        <v>0</v>
      </c>
      <c r="G16" s="30">
        <v>930</v>
      </c>
      <c r="H16" s="27">
        <f t="shared" ref="H16:H19" si="30">I16+K16</f>
        <v>41312.477930000001</v>
      </c>
      <c r="I16" s="27">
        <v>41312.477930000001</v>
      </c>
      <c r="J16" s="27">
        <v>0</v>
      </c>
      <c r="K16" s="27">
        <f t="shared" si="13"/>
        <v>0</v>
      </c>
      <c r="L16" s="22">
        <f t="shared" si="5"/>
        <v>0</v>
      </c>
      <c r="M16" s="27">
        <v>0</v>
      </c>
      <c r="N16" s="27">
        <v>0</v>
      </c>
      <c r="O16" s="27">
        <v>0</v>
      </c>
      <c r="P16" s="27">
        <f t="shared" si="1"/>
        <v>0</v>
      </c>
      <c r="Q16" s="27">
        <f t="shared" si="7"/>
        <v>0</v>
      </c>
      <c r="R16" s="27"/>
      <c r="S16" s="27">
        <f t="shared" ref="S16" si="31">O16/G16*100</f>
        <v>0</v>
      </c>
      <c r="T16" s="28"/>
      <c r="U16" s="28"/>
      <c r="V16" s="28"/>
      <c r="W16" s="28"/>
    </row>
    <row r="17" spans="1:23" ht="24.75" customHeight="1" x14ac:dyDescent="0.25">
      <c r="A17" s="189"/>
      <c r="B17" s="45" t="s">
        <v>381</v>
      </c>
      <c r="C17" s="38" t="s">
        <v>3</v>
      </c>
      <c r="D17" s="27">
        <f t="shared" si="29"/>
        <v>12403.900000000001</v>
      </c>
      <c r="E17" s="30">
        <v>9923.1</v>
      </c>
      <c r="F17" s="43">
        <v>0</v>
      </c>
      <c r="G17" s="30">
        <v>2480.8000000000002</v>
      </c>
      <c r="H17" s="27">
        <f t="shared" si="30"/>
        <v>0</v>
      </c>
      <c r="I17" s="27">
        <v>0</v>
      </c>
      <c r="J17" s="27">
        <v>0</v>
      </c>
      <c r="K17" s="27">
        <v>0</v>
      </c>
      <c r="L17" s="22">
        <f t="shared" si="5"/>
        <v>0</v>
      </c>
      <c r="M17" s="27">
        <v>0</v>
      </c>
      <c r="N17" s="27">
        <v>0</v>
      </c>
      <c r="O17" s="27">
        <v>0</v>
      </c>
      <c r="P17" s="27">
        <f t="shared" si="1"/>
        <v>0</v>
      </c>
      <c r="Q17" s="27">
        <f t="shared" si="7"/>
        <v>0</v>
      </c>
      <c r="R17" s="27"/>
      <c r="S17" s="44"/>
      <c r="T17" s="42"/>
      <c r="U17" s="42"/>
      <c r="V17" s="42"/>
      <c r="W17" s="42"/>
    </row>
    <row r="18" spans="1:23" ht="63.75" x14ac:dyDescent="0.25">
      <c r="A18" s="189"/>
      <c r="B18" s="45" t="s">
        <v>382</v>
      </c>
      <c r="C18" s="38" t="s">
        <v>3</v>
      </c>
      <c r="D18" s="27">
        <f t="shared" si="29"/>
        <v>6075.1</v>
      </c>
      <c r="E18" s="30">
        <v>4860.1000000000004</v>
      </c>
      <c r="F18" s="30">
        <v>0</v>
      </c>
      <c r="G18" s="30">
        <v>1215</v>
      </c>
      <c r="H18" s="27">
        <f t="shared" si="30"/>
        <v>0</v>
      </c>
      <c r="I18" s="27">
        <v>0</v>
      </c>
      <c r="J18" s="27">
        <v>0</v>
      </c>
      <c r="K18" s="27">
        <v>0</v>
      </c>
      <c r="L18" s="22">
        <f t="shared" si="5"/>
        <v>0</v>
      </c>
      <c r="M18" s="27">
        <v>0</v>
      </c>
      <c r="N18" s="27">
        <v>0</v>
      </c>
      <c r="O18" s="27">
        <v>0</v>
      </c>
      <c r="P18" s="27">
        <f t="shared" si="1"/>
        <v>0</v>
      </c>
      <c r="Q18" s="27">
        <f t="shared" si="7"/>
        <v>0</v>
      </c>
      <c r="R18" s="27"/>
      <c r="S18" s="44"/>
      <c r="T18" s="42"/>
      <c r="U18" s="42"/>
      <c r="V18" s="42"/>
      <c r="W18" s="42"/>
    </row>
    <row r="19" spans="1:23" ht="25.5" x14ac:dyDescent="0.25">
      <c r="A19" s="190"/>
      <c r="B19" s="45" t="s">
        <v>383</v>
      </c>
      <c r="C19" s="38" t="s">
        <v>3</v>
      </c>
      <c r="D19" s="27">
        <f t="shared" si="29"/>
        <v>22189.300000000003</v>
      </c>
      <c r="E19" s="30">
        <v>17751.400000000001</v>
      </c>
      <c r="F19" s="30">
        <v>0</v>
      </c>
      <c r="G19" s="30">
        <v>4437.8999999999996</v>
      </c>
      <c r="H19" s="27">
        <f t="shared" si="30"/>
        <v>0</v>
      </c>
      <c r="I19" s="27">
        <v>0</v>
      </c>
      <c r="J19" s="27">
        <v>0</v>
      </c>
      <c r="K19" s="27">
        <v>0</v>
      </c>
      <c r="L19" s="22">
        <f t="shared" si="5"/>
        <v>0</v>
      </c>
      <c r="M19" s="27">
        <v>0</v>
      </c>
      <c r="N19" s="27">
        <v>0</v>
      </c>
      <c r="O19" s="27">
        <v>0</v>
      </c>
      <c r="P19" s="27">
        <f t="shared" si="1"/>
        <v>0</v>
      </c>
      <c r="Q19" s="27">
        <f t="shared" si="7"/>
        <v>0</v>
      </c>
      <c r="R19" s="27"/>
      <c r="S19" s="44"/>
      <c r="T19" s="42"/>
      <c r="U19" s="42"/>
      <c r="V19" s="42"/>
      <c r="W19" s="42"/>
    </row>
  </sheetData>
  <mergeCells count="14">
    <mergeCell ref="A16:A19"/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муниципальные</vt:lpstr>
      <vt:lpstr>ведомственная</vt:lpstr>
      <vt:lpstr>АИП</vt:lpstr>
      <vt:lpstr>муниципальные!Заголовки_для_печати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2017-03-07T04:31:10Z</cp:lastPrinted>
  <dcterms:created xsi:type="dcterms:W3CDTF">2012-05-22T08:33:39Z</dcterms:created>
  <dcterms:modified xsi:type="dcterms:W3CDTF">2017-05-16T06:20:27Z</dcterms:modified>
</cp:coreProperties>
</file>