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1 Показатели" sheetId="6" r:id="rId1"/>
    <sheet name="Таблица 2 Финанс по меропр. " sheetId="4" r:id="rId2"/>
    <sheet name="Таблица 3 " sheetId="7" r:id="rId3"/>
  </sheets>
  <definedNames>
    <definedName name="_xlnm.Print_Area" localSheetId="0">'Таблица 1 Показатели'!$A$1:$K$52</definedName>
    <definedName name="_xlnm.Print_Area" localSheetId="1">'Таблица 2 Финанс по меропр. '!$A$1:$P$114</definedName>
  </definedNames>
  <calcPr calcId="145621"/>
</workbook>
</file>

<file path=xl/calcChain.xml><?xml version="1.0" encoding="utf-8"?>
<calcChain xmlns="http://schemas.openxmlformats.org/spreadsheetml/2006/main">
  <c r="F20" i="6" l="1"/>
  <c r="D101" i="4" l="1"/>
  <c r="L101" i="4"/>
  <c r="H101" i="4"/>
  <c r="J107" i="4" l="1"/>
  <c r="D96" i="4"/>
  <c r="R68" i="4"/>
  <c r="D68" i="4"/>
  <c r="D24" i="4"/>
  <c r="D19" i="4"/>
  <c r="D102" i="4"/>
  <c r="D100" i="4"/>
  <c r="D89" i="4"/>
  <c r="D91" i="4"/>
  <c r="D80" i="4"/>
  <c r="D85" i="4" s="1"/>
  <c r="D75" i="4"/>
  <c r="D76" i="4"/>
  <c r="D72" i="4"/>
  <c r="D67" i="4"/>
  <c r="D66" i="4"/>
  <c r="D65" i="4"/>
  <c r="D64" i="4"/>
  <c r="D63" i="4"/>
  <c r="D62" i="4"/>
  <c r="D59" i="4" s="1"/>
  <c r="D61" i="4"/>
  <c r="D60" i="4"/>
  <c r="D58" i="4"/>
  <c r="D57" i="4"/>
  <c r="D56" i="4"/>
  <c r="D55" i="4"/>
  <c r="D54" i="4"/>
  <c r="D53" i="4"/>
  <c r="D52" i="4"/>
  <c r="D51" i="4"/>
  <c r="D50" i="4"/>
  <c r="D49" i="4"/>
  <c r="D48" i="4" s="1"/>
  <c r="D47" i="4"/>
  <c r="D46" i="4"/>
  <c r="D45" i="4"/>
  <c r="D44" i="4"/>
  <c r="D43" i="4"/>
  <c r="D42" i="4"/>
  <c r="D41" i="4"/>
  <c r="D40" i="4" s="1"/>
  <c r="D39" i="4"/>
  <c r="D38" i="4"/>
  <c r="D37" i="4"/>
  <c r="D36" i="4"/>
  <c r="D35" i="4"/>
  <c r="D34" i="4"/>
  <c r="D33" i="4"/>
  <c r="D32" i="4" s="1"/>
  <c r="D31" i="4" s="1"/>
  <c r="D22" i="4"/>
  <c r="D21" i="4"/>
  <c r="D20" i="4"/>
  <c r="F106" i="4"/>
  <c r="G106" i="4"/>
  <c r="G107" i="4" s="1"/>
  <c r="J106" i="4"/>
  <c r="K106" i="4"/>
  <c r="K107" i="4" s="1"/>
  <c r="J19" i="4"/>
  <c r="F19" i="4"/>
  <c r="D106" i="4" l="1"/>
  <c r="D107" i="4" s="1"/>
  <c r="J68" i="4"/>
  <c r="F68" i="4"/>
  <c r="G19" i="4"/>
  <c r="G68" i="4" s="1"/>
  <c r="H19" i="4"/>
  <c r="H14" i="4" s="1"/>
  <c r="J14" i="4"/>
  <c r="K19" i="4"/>
  <c r="K68" i="4" s="1"/>
  <c r="L19" i="4"/>
  <c r="L68" i="4" s="1"/>
  <c r="R31" i="4" l="1"/>
  <c r="H68" i="4"/>
  <c r="L14" i="4"/>
  <c r="G14" i="4"/>
  <c r="K14" i="4"/>
  <c r="F14" i="4"/>
  <c r="I22" i="4"/>
  <c r="E22" i="4"/>
  <c r="N22" i="4" l="1"/>
  <c r="M22" i="4"/>
  <c r="H43" i="6"/>
  <c r="G43" i="6"/>
  <c r="L17" i="7" l="1"/>
  <c r="I18" i="7"/>
  <c r="I17" i="7"/>
  <c r="F48" i="4" l="1"/>
  <c r="G48" i="4"/>
  <c r="H48" i="4"/>
  <c r="J48" i="4"/>
  <c r="K48" i="4"/>
  <c r="L48" i="4"/>
  <c r="I56" i="4"/>
  <c r="E56" i="4"/>
  <c r="M56" i="4" s="1"/>
  <c r="I55" i="4"/>
  <c r="E55" i="4"/>
  <c r="I54" i="4"/>
  <c r="E54" i="4"/>
  <c r="I53" i="4"/>
  <c r="E53" i="4"/>
  <c r="I52" i="4"/>
  <c r="E52" i="4"/>
  <c r="I51" i="4"/>
  <c r="E51" i="4"/>
  <c r="I50" i="4"/>
  <c r="E50" i="4"/>
  <c r="I49" i="4"/>
  <c r="E49" i="4"/>
  <c r="I48" i="4" l="1"/>
  <c r="E48" i="4"/>
  <c r="M51" i="4"/>
  <c r="M49" i="4"/>
  <c r="N55" i="4"/>
  <c r="N50" i="4"/>
  <c r="M54" i="4"/>
  <c r="M52" i="4"/>
  <c r="M50" i="4"/>
  <c r="M53" i="4"/>
  <c r="M55" i="4"/>
  <c r="K17" i="7"/>
  <c r="J17" i="7"/>
  <c r="N48" i="4" l="1"/>
  <c r="M48" i="4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O106" i="4" l="1"/>
  <c r="O110" i="4" s="1"/>
  <c r="P106" i="4"/>
  <c r="P110" i="4" s="1"/>
  <c r="L89" i="4"/>
  <c r="K89" i="4"/>
  <c r="J89" i="4"/>
  <c r="I74" i="4"/>
  <c r="I75" i="4"/>
  <c r="F76" i="4"/>
  <c r="F107" i="4" s="1"/>
  <c r="G76" i="4"/>
  <c r="H76" i="4"/>
  <c r="J76" i="4"/>
  <c r="K76" i="4"/>
  <c r="L76" i="4"/>
  <c r="J59" i="4"/>
  <c r="K59" i="4"/>
  <c r="L59" i="4"/>
  <c r="I61" i="4"/>
  <c r="I62" i="4"/>
  <c r="I65" i="4"/>
  <c r="I63" i="4"/>
  <c r="F89" i="4" l="1"/>
  <c r="G89" i="4"/>
  <c r="H89" i="4"/>
  <c r="G96" i="4"/>
  <c r="H96" i="4"/>
  <c r="J96" i="4"/>
  <c r="K96" i="4"/>
  <c r="L96" i="4"/>
  <c r="F96" i="4"/>
  <c r="I95" i="4"/>
  <c r="E95" i="4"/>
  <c r="I94" i="4"/>
  <c r="E94" i="4"/>
  <c r="I93" i="4"/>
  <c r="E93" i="4"/>
  <c r="I92" i="4"/>
  <c r="E92" i="4"/>
  <c r="I91" i="4"/>
  <c r="E91" i="4"/>
  <c r="I90" i="4"/>
  <c r="E90" i="4"/>
  <c r="I84" i="4"/>
  <c r="E84" i="4"/>
  <c r="I83" i="4"/>
  <c r="E83" i="4"/>
  <c r="I82" i="4"/>
  <c r="E82" i="4"/>
  <c r="I81" i="4"/>
  <c r="E81" i="4"/>
  <c r="E75" i="4"/>
  <c r="M75" i="4" s="1"/>
  <c r="E74" i="4"/>
  <c r="I73" i="4"/>
  <c r="I76" i="4" s="1"/>
  <c r="E73" i="4"/>
  <c r="F59" i="4"/>
  <c r="G59" i="4"/>
  <c r="H59" i="4"/>
  <c r="I67" i="4"/>
  <c r="E67" i="4"/>
  <c r="I66" i="4"/>
  <c r="E66" i="4"/>
  <c r="E65" i="4"/>
  <c r="I64" i="4"/>
  <c r="E64" i="4"/>
  <c r="E63" i="4"/>
  <c r="M63" i="4" s="1"/>
  <c r="E62" i="4"/>
  <c r="M62" i="4" s="1"/>
  <c r="E61" i="4"/>
  <c r="M61" i="4" s="1"/>
  <c r="I60" i="4"/>
  <c r="E60" i="4"/>
  <c r="I58" i="4"/>
  <c r="E58" i="4"/>
  <c r="F40" i="4"/>
  <c r="G40" i="4"/>
  <c r="J40" i="4"/>
  <c r="K40" i="4"/>
  <c r="L40" i="4"/>
  <c r="E47" i="4"/>
  <c r="E46" i="4"/>
  <c r="H40" i="4"/>
  <c r="E44" i="4"/>
  <c r="E43" i="4"/>
  <c r="E42" i="4"/>
  <c r="E41" i="4"/>
  <c r="G32" i="4"/>
  <c r="H32" i="4"/>
  <c r="K32" i="4"/>
  <c r="L32" i="4"/>
  <c r="I39" i="4"/>
  <c r="E39" i="4"/>
  <c r="I38" i="4"/>
  <c r="E38" i="4"/>
  <c r="I37" i="4"/>
  <c r="I36" i="4"/>
  <c r="E36" i="4"/>
  <c r="I35" i="4"/>
  <c r="E35" i="4"/>
  <c r="I34" i="4"/>
  <c r="E34" i="4"/>
  <c r="I33" i="4"/>
  <c r="E33" i="4"/>
  <c r="M95" i="4" l="1"/>
  <c r="E76" i="4"/>
  <c r="M67" i="4"/>
  <c r="M64" i="4"/>
  <c r="M94" i="4"/>
  <c r="M58" i="4"/>
  <c r="I89" i="4"/>
  <c r="I59" i="4"/>
  <c r="N94" i="4"/>
  <c r="N95" i="4"/>
  <c r="I96" i="4"/>
  <c r="E89" i="4"/>
  <c r="E59" i="4"/>
  <c r="M41" i="4"/>
  <c r="M43" i="4"/>
  <c r="M33" i="4"/>
  <c r="M35" i="4"/>
  <c r="M39" i="4"/>
  <c r="N64" i="4"/>
  <c r="M66" i="4"/>
  <c r="M65" i="4"/>
  <c r="M34" i="4"/>
  <c r="M36" i="4"/>
  <c r="M38" i="4"/>
  <c r="M44" i="4"/>
  <c r="M42" i="4"/>
  <c r="M60" i="4"/>
  <c r="N58" i="4"/>
  <c r="N38" i="4"/>
  <c r="N43" i="4"/>
  <c r="E45" i="4"/>
  <c r="M45" i="4" s="1"/>
  <c r="M46" i="4"/>
  <c r="N44" i="4"/>
  <c r="N36" i="4"/>
  <c r="N42" i="4"/>
  <c r="N39" i="4"/>
  <c r="N34" i="4"/>
  <c r="M47" i="4"/>
  <c r="N46" i="4"/>
  <c r="N35" i="4"/>
  <c r="I32" i="4"/>
  <c r="N33" i="4"/>
  <c r="I40" i="4"/>
  <c r="N47" i="4"/>
  <c r="N41" i="4"/>
  <c r="E37" i="4"/>
  <c r="I18" i="4"/>
  <c r="I20" i="4"/>
  <c r="H15" i="6"/>
  <c r="N59" i="4" l="1"/>
  <c r="N45" i="4"/>
  <c r="M59" i="4"/>
  <c r="E40" i="4"/>
  <c r="N40" i="4" s="1"/>
  <c r="N37" i="4"/>
  <c r="E32" i="4"/>
  <c r="M32" i="4" s="1"/>
  <c r="M37" i="4"/>
  <c r="M40" i="4" l="1"/>
  <c r="N32" i="4"/>
  <c r="E30" i="4" l="1"/>
  <c r="D30" i="4" s="1"/>
  <c r="E57" i="4"/>
  <c r="E31" i="4" s="1"/>
  <c r="I57" i="4"/>
  <c r="I30" i="4"/>
  <c r="M57" i="4" l="1"/>
  <c r="M30" i="4"/>
  <c r="P96" i="4"/>
  <c r="O96" i="4"/>
  <c r="N103" i="4"/>
  <c r="M103" i="4"/>
  <c r="I103" i="4"/>
  <c r="I102" i="4" s="1"/>
  <c r="E103" i="4"/>
  <c r="E102" i="4" s="1"/>
  <c r="L102" i="4"/>
  <c r="K102" i="4"/>
  <c r="J102" i="4"/>
  <c r="H102" i="4"/>
  <c r="G102" i="4"/>
  <c r="F102" i="4"/>
  <c r="N101" i="4"/>
  <c r="M101" i="4"/>
  <c r="I101" i="4"/>
  <c r="I100" i="4" s="1"/>
  <c r="I106" i="4" s="1"/>
  <c r="I107" i="4" s="1"/>
  <c r="E101" i="4"/>
  <c r="E100" i="4" s="1"/>
  <c r="E106" i="4" s="1"/>
  <c r="L100" i="4"/>
  <c r="L106" i="4" s="1"/>
  <c r="L107" i="4" s="1"/>
  <c r="K100" i="4"/>
  <c r="J100" i="4"/>
  <c r="H100" i="4"/>
  <c r="H106" i="4" s="1"/>
  <c r="H107" i="4" s="1"/>
  <c r="G100" i="4"/>
  <c r="F100" i="4"/>
  <c r="O85" i="4"/>
  <c r="L80" i="4"/>
  <c r="L85" i="4" s="1"/>
  <c r="K80" i="4"/>
  <c r="K85" i="4" s="1"/>
  <c r="J80" i="4"/>
  <c r="J85" i="4" s="1"/>
  <c r="H80" i="4"/>
  <c r="H85" i="4" s="1"/>
  <c r="G80" i="4"/>
  <c r="G85" i="4" s="1"/>
  <c r="F80" i="4"/>
  <c r="F85" i="4" s="1"/>
  <c r="N76" i="4"/>
  <c r="L72" i="4"/>
  <c r="K72" i="4"/>
  <c r="J72" i="4"/>
  <c r="H72" i="4"/>
  <c r="G72" i="4"/>
  <c r="F72" i="4"/>
  <c r="J31" i="4"/>
  <c r="H31" i="4"/>
  <c r="I29" i="4"/>
  <c r="E29" i="4"/>
  <c r="D29" i="4" s="1"/>
  <c r="I28" i="4"/>
  <c r="E28" i="4"/>
  <c r="I27" i="4"/>
  <c r="E27" i="4"/>
  <c r="I26" i="4"/>
  <c r="E26" i="4"/>
  <c r="I25" i="4"/>
  <c r="E25" i="4"/>
  <c r="I24" i="4"/>
  <c r="E24" i="4"/>
  <c r="I23" i="4"/>
  <c r="E23" i="4"/>
  <c r="I21" i="4"/>
  <c r="I19" i="4" s="1"/>
  <c r="E21" i="4"/>
  <c r="E20" i="4"/>
  <c r="E18" i="4"/>
  <c r="I17" i="4"/>
  <c r="E17" i="4"/>
  <c r="I16" i="4"/>
  <c r="E16" i="4"/>
  <c r="I15" i="4"/>
  <c r="E15" i="4"/>
  <c r="G15" i="6"/>
  <c r="D14" i="4" l="1"/>
  <c r="E19" i="4"/>
  <c r="E68" i="4" s="1"/>
  <c r="E107" i="4" s="1"/>
  <c r="I14" i="4"/>
  <c r="M73" i="4"/>
  <c r="E72" i="4"/>
  <c r="M82" i="4"/>
  <c r="N93" i="4"/>
  <c r="N92" i="4"/>
  <c r="M74" i="4"/>
  <c r="O107" i="4"/>
  <c r="N84" i="4"/>
  <c r="E96" i="4"/>
  <c r="I80" i="4"/>
  <c r="I85" i="4" s="1"/>
  <c r="I72" i="4"/>
  <c r="E80" i="4"/>
  <c r="E85" i="4" s="1"/>
  <c r="M83" i="4"/>
  <c r="N102" i="4"/>
  <c r="M102" i="4"/>
  <c r="M100" i="4"/>
  <c r="M93" i="4"/>
  <c r="M92" i="4"/>
  <c r="M96" i="4"/>
  <c r="M91" i="4"/>
  <c r="N96" i="4"/>
  <c r="N15" i="4"/>
  <c r="M28" i="4"/>
  <c r="F31" i="4"/>
  <c r="K31" i="4"/>
  <c r="G31" i="4"/>
  <c r="L31" i="4"/>
  <c r="N20" i="4"/>
  <c r="N23" i="4"/>
  <c r="N25" i="4"/>
  <c r="N85" i="4"/>
  <c r="N100" i="4"/>
  <c r="M18" i="4"/>
  <c r="M26" i="4"/>
  <c r="M15" i="4"/>
  <c r="M21" i="4"/>
  <c r="M24" i="4"/>
  <c r="M81" i="4"/>
  <c r="M90" i="4"/>
  <c r="M27" i="4"/>
  <c r="M84" i="4"/>
  <c r="N17" i="4"/>
  <c r="M16" i="4"/>
  <c r="M20" i="4"/>
  <c r="M19" i="4" s="1"/>
  <c r="N21" i="4"/>
  <c r="M25" i="4"/>
  <c r="N26" i="4"/>
  <c r="M17" i="4"/>
  <c r="N18" i="4"/>
  <c r="M23" i="4"/>
  <c r="N24" i="4"/>
  <c r="N27" i="4"/>
  <c r="M29" i="4"/>
  <c r="N19" i="4" l="1"/>
  <c r="E14" i="4"/>
  <c r="N14" i="4" s="1"/>
  <c r="M72" i="4"/>
  <c r="M76" i="4"/>
  <c r="M80" i="4"/>
  <c r="M85" i="4" s="1"/>
  <c r="M89" i="4"/>
  <c r="I31" i="4"/>
  <c r="I68" i="4" s="1"/>
  <c r="M14" i="4"/>
  <c r="M106" i="4"/>
  <c r="N106" i="4"/>
  <c r="O70" i="4"/>
  <c r="P70" i="4"/>
  <c r="N107" i="4" l="1"/>
  <c r="M107" i="4"/>
  <c r="M31" i="4"/>
  <c r="M68" i="4"/>
  <c r="N68" i="4" l="1"/>
</calcChain>
</file>

<file path=xl/sharedStrings.xml><?xml version="1.0" encoding="utf-8"?>
<sst xmlns="http://schemas.openxmlformats.org/spreadsheetml/2006/main" count="409" uniqueCount="275">
  <si>
    <t>Таблица № 2</t>
  </si>
  <si>
    <t>№ п/п</t>
  </si>
  <si>
    <t xml:space="preserve">Наименование мероприятий  </t>
  </si>
  <si>
    <t>Отклонение</t>
  </si>
  <si>
    <t>ИТОГО</t>
  </si>
  <si>
    <t>Бюджет ХМАО-Югры</t>
  </si>
  <si>
    <t>Внебюджет</t>
  </si>
  <si>
    <t>Местный бюджет</t>
  </si>
  <si>
    <t>абсолютное значение (+/-)</t>
  </si>
  <si>
    <t>относительное значение (%)</t>
  </si>
  <si>
    <t>3=4+5+6</t>
  </si>
  <si>
    <t>7=8+9+10</t>
  </si>
  <si>
    <t>11=7-3</t>
  </si>
  <si>
    <t>12=7/3*100-100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</si>
  <si>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</si>
  <si>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</si>
  <si>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</si>
  <si>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</si>
  <si>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</si>
  <si>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</si>
  <si>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</si>
  <si>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</si>
  <si>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</si>
  <si>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</si>
  <si>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</si>
  <si>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</si>
  <si>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</si>
  <si>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3n3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</si>
  <si>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</si>
  <si>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</si>
  <si>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</si>
  <si>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</si>
  <si>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>Начальник отдела учета и отчетности</t>
  </si>
  <si>
    <t>М.Ф. Гришечкина</t>
  </si>
  <si>
    <t>Таблица № 1</t>
  </si>
  <si>
    <t>Отчёт</t>
  </si>
  <si>
    <t xml:space="preserve">о ходе реализации муниципальной (ведомственной) программы города Нефтеюганска </t>
  </si>
  <si>
    <t>(отчётный период)</t>
  </si>
  <si>
    <t xml:space="preserve">Наименование целевых показателей     </t>
  </si>
  <si>
    <t>Единица измерения</t>
  </si>
  <si>
    <t>Результат реализации Программы</t>
  </si>
  <si>
    <t>Пояснение</t>
  </si>
  <si>
    <t>абсолютное значение                   (+/-)</t>
  </si>
  <si>
    <t>6=5-4</t>
  </si>
  <si>
    <t>7=5/4*100-100</t>
  </si>
  <si>
    <t>%</t>
  </si>
  <si>
    <t>руб.</t>
  </si>
  <si>
    <t>чел.</t>
  </si>
  <si>
    <t>Информация направлена:</t>
  </si>
  <si>
    <t>metod_ugansk &lt;metod_ugansk@mail.ru&gt;, МКУУУиООУ Кабинет 9 &lt;9uuioou@mail.ru&gt;, inspektor_ugask &lt;inspektor_ugask@yandex.ru&gt;, Plastun_BP_ot &lt;plastun_bp_ot@mail.ru&gt;, SolovyovaOV@mail.ru, natalya.dodon@mail.ru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</si>
  <si>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</si>
  <si>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</si>
  <si>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</si>
  <si>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</si>
  <si>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</si>
  <si>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</si>
  <si>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</si>
  <si>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</si>
  <si>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</si>
  <si>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</si>
  <si>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</si>
  <si>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</si>
  <si>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</si>
  <si>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</si>
  <si>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</si>
  <si>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</si>
  <si>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>Число получателей услуг дополнительного образования для детей (численность детей и молодёжи в возрасте от 5 до 18 лет) (человек)</t>
  </si>
  <si>
    <t>Численность педагогических работников дошкольных образовательных организаций (человек)</t>
  </si>
  <si>
    <t>Численность педагогических работников общеобразовательных организаций (человек)</t>
  </si>
  <si>
    <t>Численность педагогических работников организаций дополнительного образования (человек)</t>
  </si>
  <si>
    <t>Размер среднемесячной заработной платы педагогических работников дошкольных образовательных организаций (рублей)</t>
  </si>
  <si>
    <t>Размер среднемесячной заработной платы педагогических работников общеобразовательных организаций (рублей)</t>
  </si>
  <si>
    <t>Размер среднемесячной заработной платы педагогических работников организаций дополнительного образования (рублей)</t>
  </si>
  <si>
    <t>Число созданных/реорганизованных и (или) ликвидированных образовательных организаций</t>
  </si>
  <si>
    <t xml:space="preserve">Соотношение результатов единого государственного экзамена (в расчете на 1 предмет) в 10% общеобразовательных организаций с лучшими результатами единого государственного экзамена к среднему баллу единого государственного экзамена (в расчете на 1 предмет) в 10% общеобразовательных организаций с худшими результатами единого государственного экзамена 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</si>
  <si>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</si>
  <si>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>*ежеквартально – до 15 числа месяца, следующего за отчетным периодом; ежегодно – до 25 числа месяца, следующего за отчетным годом.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</si>
  <si>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</si>
  <si>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</si>
  <si>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</si>
  <si>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</si>
  <si>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</si>
  <si>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</si>
  <si>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</si>
  <si>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</si>
  <si>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</si>
  <si>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</si>
  <si>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информационное обеспечение общеобразовательных организаций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</si>
  <si>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</si>
  <si>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</si>
  <si>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</si>
  <si>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</si>
  <si>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</si>
  <si>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</si>
  <si>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</si>
  <si>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</si>
  <si>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</si>
  <si>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</si>
  <si>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</si>
  <si>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</si>
  <si>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>Объем финансирования,  рублей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</si>
  <si>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</si>
  <si>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</si>
  <si>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</si>
  <si>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</si>
  <si>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</si>
  <si>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</si>
  <si>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</si>
  <si>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</si>
  <si>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</si>
  <si>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</si>
  <si>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</si>
  <si>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</si>
  <si>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</si>
  <si>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</si>
  <si>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</si>
  <si>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</si>
  <si>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</si>
  <si>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</si>
  <si>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</si>
  <si>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</si>
  <si>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</si>
  <si>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</si>
  <si>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</si>
  <si>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</si>
  <si>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</si>
  <si>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</si>
  <si>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</si>
  <si>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</si>
  <si>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</si>
  <si>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</si>
  <si>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</si>
  <si>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</si>
  <si>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</si>
  <si>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</si>
  <si>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r>
      <t>Наименование муниципальной программы и срок её реализации:  Муниципальная программыа города Нефтеюганска «Развитие образования и молодёжной политики в городе Нефтеюганске на 2014-2020 годы»</t>
    </r>
    <r>
      <rPr>
        <u/>
        <sz val="14"/>
        <rFont val="Times New Roman"/>
        <family val="1"/>
        <charset val="204"/>
      </rPr>
      <t xml:space="preserve">
</t>
    </r>
  </si>
  <si>
    <r>
      <t xml:space="preserve">Муниципальный заказчик (муниципальный заказчик – координатор) муниципальной программы: </t>
    </r>
    <r>
      <rPr>
        <u/>
        <sz val="14"/>
        <rFont val="Times New Roman"/>
        <family val="1"/>
        <charset val="204"/>
      </rPr>
      <t>Департамент образования и молодёжной политики администрации города Нефтеюганска</t>
    </r>
    <r>
      <rPr>
        <sz val="14"/>
        <rFont val="Times New Roman"/>
        <family val="1"/>
        <charset val="204"/>
      </rPr>
      <t xml:space="preserve">
</t>
    </r>
  </si>
  <si>
    <r>
      <t>Наименование муниципальнй программы и срок её реализации:  М</t>
    </r>
    <r>
      <rPr>
        <u/>
        <sz val="14"/>
        <rFont val="Times New Roman"/>
        <family val="1"/>
        <charset val="204"/>
      </rPr>
      <t xml:space="preserve">униципальная программа города Нефтеюганска «Развитие образования и молодёжной политики в городе Нефтеюганске на 2014-2020 годы»
</t>
    </r>
  </si>
  <si>
    <t>1.1.</t>
  </si>
  <si>
    <t>Численность обучающихся по программам общего образования в муниципальных общеобразовательных организациях (человек)</t>
  </si>
  <si>
    <t>Численность обучающихся по программам общего образования в частных общеобразовательных организациях (человек)</t>
  </si>
  <si>
    <t>2.1.</t>
  </si>
  <si>
    <t>Численность детей в возрасте 6-17 лет, охваченных отдыхом и оздоровлением  за пределами города на базе оздоровительных учреждений различных типов, санаторно-курортных учреждений (человек)</t>
  </si>
  <si>
    <t>Число социально значимых молодёжных проектов, заявленных на городские конкурсы (единицы)</t>
  </si>
  <si>
    <t>Численность молодых людей в возрасте 14 - 30 лет, вовлечённых в реализуемые проекты и программы в сфере поддержки талантливой молодёжи (человек)</t>
  </si>
  <si>
    <t>Численность молодых людей 14 - 20 лет, трудоустроенных за счет создания временных и постоянных рабочих мест (человек)</t>
  </si>
  <si>
    <t>Численность молодых людей в возрасте 14 - 30 лет, вовлеченных в общественные объединения (человек)</t>
  </si>
  <si>
    <t>Численность молодых людей в возрасте 14 - 30 лет, участвующих в добровольческой деятельности (человек)</t>
  </si>
  <si>
    <t>Удельный вес численности молодых людей, состоящих в патриотических клубах, центрах, учреждениях и вовлеченных в мероприятия патриотической направленности, в общей численности допризывной молодежи (проценты)</t>
  </si>
  <si>
    <t>Исполнение муниципальных заданий на оказание муниципальных услуг (выполнение работ) в соответствии с перечнем (%)</t>
  </si>
  <si>
    <t>Численность получателей услуг по организации питания обучающихся в общеобразовательных организациях (человек)</t>
  </si>
  <si>
    <t>Размер расходов на частичную оплату продуктов питания и услуг по организации питания обучающихся в общеобразовательных организациях, за исключением отдельных категорий обучающихся, которым предоставляется социальная поддержка в виде предоставления питания в учебное время, в расчете на одного ребенка в день, установленный Правительством автономного округа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</si>
  <si>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</si>
  <si>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</si>
  <si>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</si>
  <si>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</si>
  <si>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</si>
  <si>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</si>
  <si>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</si>
  <si>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</si>
  <si>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</si>
  <si>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</si>
  <si>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</si>
  <si>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Ответственный исполнитель /соисполнитель</t>
  </si>
  <si>
    <t>ДОиМП</t>
  </si>
  <si>
    <t>ДГС, ДОиМП, ДЖКХ</t>
  </si>
  <si>
    <t>ДГС, ДОиМП</t>
  </si>
  <si>
    <t>ДГС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</si>
  <si>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</si>
  <si>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</si>
  <si>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</si>
  <si>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</si>
  <si>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</si>
  <si>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</si>
  <si>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</si>
  <si>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</si>
  <si>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</si>
  <si>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</si>
  <si>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</si>
  <si>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</si>
  <si>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</si>
  <si>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</si>
  <si>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</si>
  <si>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</si>
  <si>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</si>
  <si>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</si>
  <si>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</si>
  <si>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</si>
  <si>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</si>
  <si>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</si>
  <si>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</si>
  <si>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</si>
  <si>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Директор Департамента</t>
  </si>
  <si>
    <t>Т.М.Мостовщикова</t>
  </si>
  <si>
    <t>Н.В.Филинова</t>
  </si>
  <si>
    <t>Н.О.Евсеева</t>
  </si>
  <si>
    <r>
      <t xml:space="preserve">(квартальная, </t>
    </r>
    <r>
      <rPr>
        <u/>
        <sz val="12"/>
        <rFont val="Times New Roman"/>
        <family val="1"/>
        <charset val="204"/>
      </rPr>
      <t>годовая</t>
    </r>
    <r>
      <rPr>
        <b/>
        <u/>
        <sz val="12"/>
        <rFont val="Times New Roman"/>
        <family val="1"/>
        <charset val="204"/>
      </rPr>
      <t>)</t>
    </r>
  </si>
  <si>
    <t>Исполнитель:Н.А.Низамова,  23-82-24, Э.М.Строева, тел.23-44-36.</t>
  </si>
  <si>
    <t>Численность воспитанников в дошкольных образовательных  организациях (человек)</t>
  </si>
  <si>
    <t>Численность воспитанников в частных организациях, осуществляющих образовательную деятельность по реализации образовательных программ дошкольного образования (человек)</t>
  </si>
  <si>
    <t>Численность воспитанников в муниципальных дошкольных образовательных  организациях (человек)</t>
  </si>
  <si>
    <t>1.2.</t>
  </si>
  <si>
    <t>Численность обучающихся по программам общего образования в общеобразовательных организациях (человек)</t>
  </si>
  <si>
    <t>2.2.</t>
  </si>
  <si>
    <t>Численность детей в возрасте от 6 до 17 лет (включительно),  отдохнувших в детских оздоровительных лагерях с дневным пребыванием детей (человек), в возрасте от 8 до 17 лет (включительно) – в палаточных лагерях (человек)</t>
  </si>
  <si>
    <t>Содействие в трудоустройстве незанятых инвалидов на оборудование (оснащение) для них рабочих мест</t>
  </si>
  <si>
    <t>шт</t>
  </si>
  <si>
    <t>Н.В.Фомина</t>
  </si>
  <si>
    <t>М.Ф.Гришечкина</t>
  </si>
  <si>
    <t>Н.А.Низамова</t>
  </si>
  <si>
    <t>Т.В.Лямова</t>
  </si>
  <si>
    <t>Н.Ю.Мичурина</t>
  </si>
  <si>
    <t>Таблица № 3</t>
  </si>
  <si>
    <r>
      <t>(</t>
    </r>
    <r>
      <rPr>
        <b/>
        <u/>
        <sz val="12"/>
        <color indexed="8"/>
        <rFont val="Times New Roman"/>
        <family val="1"/>
        <charset val="204"/>
      </rPr>
      <t>годовая</t>
    </r>
    <r>
      <rPr>
        <b/>
        <sz val="12"/>
        <color indexed="8"/>
        <rFont val="Times New Roman"/>
        <family val="1"/>
        <charset val="204"/>
      </rPr>
      <t>)</t>
    </r>
  </si>
  <si>
    <t xml:space="preserve">Отчёт
о ходе реализации муниципальной (ведомственной) программы города Нефтеюганска
и использования финансовых средств
за январь-декабрь 2015 г.
(отчётный период)
</t>
  </si>
  <si>
    <t xml:space="preserve">Наименование Программы и срок её реализации: Муниципальная программа города Нефтеюганска «Развитие образования и молодёжной политики в городе Нефтеюганске на 2014-2020 годы»
</t>
  </si>
  <si>
    <t xml:space="preserve">Наименование подпрограмм: 
Подпрограмма I. Дошкольное, общее и дополнительное образование.
Подпрограмма II. Совершенствование системы оценки качества образования и информационная прозрачность системы образования. 
Подпрограмма III. Отдых и  оздоровление детей.
Подпрограмма IV.Молодежь Нефтеюганска. 
Подпрограмма V. Организация деятельности в сфере образования и молодёжной политики.
</t>
  </si>
  <si>
    <r>
      <rPr>
        <sz val="14"/>
        <color indexed="8"/>
        <rFont val="Times New Roman"/>
        <family val="1"/>
        <charset val="204"/>
      </rPr>
      <t>Ответственный исполнитель Программы: Департамент образования и молодёжной политики администрации города Нефтеюганска</t>
    </r>
  </si>
  <si>
    <t>Наименование показателя</t>
  </si>
  <si>
    <t>Показатель</t>
  </si>
  <si>
    <t>Примечание</t>
  </si>
  <si>
    <t>Доля выполненных мероприятий от общего числа запланированных мероприятий Программы в отчетном году (выполненным признается также и мероприятие, которое выполнено более 70%)</t>
  </si>
  <si>
    <t>% </t>
  </si>
  <si>
    <t xml:space="preserve">Доля выполненных мероприятий от общего числа запланированных мероприятий капитального строительства, предусмотренных в Программе в отчетном году </t>
  </si>
  <si>
    <t>-</t>
  </si>
  <si>
    <t xml:space="preserve">Доля выполненных мероприятий от общего числа запланированных мероприятий Программы с начала ее реализации (выполненным признается также и мероприятие, которое выполнено более 70%) </t>
  </si>
  <si>
    <t>Доля выполненных мероприятий от общего числа запланированных мероприятий капитального строительства, предусмотренных в Программе с начала ее реализации</t>
  </si>
  <si>
    <t>Общее количество запланированных мероприятий капитального строительства - 0, из них  выполненных - 0.</t>
  </si>
  <si>
    <t>всего</t>
  </si>
  <si>
    <t>Финансовое обеспечение Программы с момента начала ее реализации</t>
  </si>
  <si>
    <t>тыс. руб.</t>
  </si>
  <si>
    <t>фактический объем финансового обеспечения/запланированный объем финансового обеспечения.</t>
  </si>
  <si>
    <t>факт</t>
  </si>
  <si>
    <t>Финансовое обеспечение Программы в отчетном финансовом году</t>
  </si>
  <si>
    <t>Фактический объем финансового обеспечения/запланированный объем финансового обеспечения.</t>
  </si>
  <si>
    <t>план</t>
  </si>
  <si>
    <t>Отношение фактического кассового расхода по Программе из бюджета города Нефтеюганска к запланированному объему финансирования в отчетном финансовом году</t>
  </si>
  <si>
    <t> %</t>
  </si>
  <si>
    <t>Количество изменений, внесенных в программу за отчетный год реализации программы (без учета внесенных изменений, связанных с финансированием программы)</t>
  </si>
  <si>
    <t>единиц </t>
  </si>
  <si>
    <t>Доля достигнутых значений показателей Программы от запланированных значений показателей</t>
  </si>
  <si>
    <t>*ежегодно – до 25 числа месяца, следующего за отчетным годом.</t>
  </si>
  <si>
    <r>
      <t xml:space="preserve">(квартальная, </t>
    </r>
    <r>
      <rPr>
        <u/>
        <sz val="12"/>
        <rFont val="Times New Roman"/>
        <family val="1"/>
        <charset val="204"/>
      </rPr>
      <t>годовая)</t>
    </r>
  </si>
  <si>
    <t>Д/с № 12 к 5 СОШ</t>
  </si>
  <si>
    <t>20-55-80</t>
  </si>
  <si>
    <t xml:space="preserve"> 9 922 408,087 / 9 775 765,258 </t>
  </si>
  <si>
    <t>3 416 188,305 /    3 453 897,546</t>
  </si>
  <si>
    <r>
      <t>Сумма фактического кассового расхода средств местного бюджета – 677 451,873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63"/>
        <rFont val="Times New Roman"/>
        <family val="1"/>
        <charset val="204"/>
      </rPr>
      <t>тыс. руб., запланированный объем финансирования 711 345,849 тыс. руб.</t>
    </r>
  </si>
  <si>
    <t>Постановления администрации города от 15.02.2016 № 113-п, от 11.04.2016 № 335-п, от 06.06.2016 № 551-п, от 29.07.2016 № 766-п, от 05.09.2016 № 841-п, от 14.09.2016 № 872-п, от 14.10.2016 № 941-п, от 02.11.2016 № 1014-п, от 09.12.2016 №1086-п.</t>
  </si>
  <si>
    <t>Количество запланированных показателей – 24, количество достигнутых из них -24.</t>
  </si>
  <si>
    <t>Исполнитель:Н.А.Низамова, 23 82 24</t>
  </si>
  <si>
    <t>Общее количество запланированных мероприятий - 7, из них выполненных -6. По мероприятию 1.2.Развитие материально-технической базы образовательных организаций наличие переходящих обязательств</t>
  </si>
  <si>
    <t xml:space="preserve">Общее количество запланированных мероприятий капитального строительства - 0, из них  выполненных -0. </t>
  </si>
  <si>
    <t>Общее количество запланированных мероприятий - 7, из них выполненных - 6. По мероприятию 1.2.Развитие материально-технической базы образовательных организаций наличие переходящих обязательств</t>
  </si>
  <si>
    <t>и использования финансовых средств за  1 квартал 2017 год</t>
  </si>
  <si>
    <t>плановое значение на 1 квартал 2017 год</t>
  </si>
  <si>
    <t>фактическое значение за 1 квартал 2017 год</t>
  </si>
  <si>
    <t>евсеева</t>
  </si>
  <si>
    <t>фомина</t>
  </si>
  <si>
    <t>плановое значение на 2017 год</t>
  </si>
  <si>
    <t>Численность обучающихся в муниципальных ощеобразовательных организациях, занимающихся во вторую сменту (человек).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</si>
  <si>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</si>
  <si>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</si>
  <si>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</si>
  <si>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</si>
  <si>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</si>
  <si>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</si>
  <si>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</si>
  <si>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</si>
  <si>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Исп.Э.М.Строева, 238224</t>
  </si>
  <si>
    <t>Директор Департамента                                                     Т.М.Мостовщикова</t>
  </si>
  <si>
    <t>Выделено год по состоянию на 01.04.2017</t>
  </si>
  <si>
    <t>проведение ЕГЭ во 2 кв. 2017г.</t>
  </si>
  <si>
    <t>фактическое значение за 1 квартал 2017</t>
  </si>
  <si>
    <t>Количество сертификатов направленных на создание условий для осуществления присмотра и ухода за детьми, содержания детей в частных организациях,  вляющих образовательную деятельность по реализации образовательных программ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</si>
</sst>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"/>
    <numFmt numFmtId="167" formatCode="0.000"/>
    <numFmt numFmtId="168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0" fontId="1" fillId="0" borderId="0"/>
  </cellStyleXfs>
  <cellXfs count="352">
    <xf numFmtId="0" fontId="0" fillId="0" borderId="0" xfId="0"/>
    <xf numFmtId="0" fontId="4" fillId="2" borderId="0" xfId="4" applyFont="1" applyFill="1" applyAlignment="1">
      <alignment horizontal="left" vertical="center"/>
    </xf>
    <xf numFmtId="49" fontId="4" fillId="2" borderId="0" xfId="4" applyNumberFormat="1" applyFont="1" applyFill="1" applyAlignment="1">
      <alignment horizontal="center" vertical="center" wrapText="1"/>
    </xf>
    <xf numFmtId="49" fontId="4" fillId="2" borderId="0" xfId="4" applyNumberFormat="1" applyFont="1" applyFill="1" applyBorder="1" applyAlignment="1">
      <alignment horizontal="center" vertical="center" wrapText="1"/>
    </xf>
    <xf numFmtId="0" fontId="8" fillId="2" borderId="0" xfId="4" applyFont="1" applyFill="1"/>
    <xf numFmtId="0" fontId="4" fillId="2" borderId="0" xfId="4" applyFont="1" applyFill="1"/>
    <xf numFmtId="4" fontId="4" fillId="2" borderId="1" xfId="4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6" fontId="4" fillId="2" borderId="0" xfId="1" applyNumberFormat="1" applyFont="1" applyFill="1" applyAlignment="1">
      <alignment horizontal="center" vertical="center"/>
    </xf>
    <xf numFmtId="0" fontId="4" fillId="2" borderId="0" xfId="1" applyFont="1" applyFill="1"/>
    <xf numFmtId="49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/>
    </xf>
    <xf numFmtId="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6" fontId="7" fillId="2" borderId="0" xfId="1" applyNumberFormat="1" applyFont="1" applyFill="1" applyAlignment="1">
      <alignment horizontal="center" vertical="center"/>
    </xf>
    <xf numFmtId="0" fontId="7" fillId="2" borderId="0" xfId="1" applyFont="1" applyFill="1"/>
    <xf numFmtId="2" fontId="6" fillId="2" borderId="1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0" fontId="6" fillId="2" borderId="0" xfId="1" applyFont="1" applyFill="1"/>
    <xf numFmtId="4" fontId="4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4" fillId="2" borderId="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left" vertical="top" wrapText="1"/>
    </xf>
    <xf numFmtId="4" fontId="6" fillId="2" borderId="1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165" fontId="11" fillId="2" borderId="0" xfId="1" applyNumberFormat="1" applyFont="1" applyFill="1"/>
    <xf numFmtId="0" fontId="6" fillId="2" borderId="0" xfId="1" applyFont="1" applyFill="1" applyBorder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center" vertical="center" wrapText="1"/>
    </xf>
    <xf numFmtId="1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7" fontId="6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/>
    <xf numFmtId="4" fontId="4" fillId="2" borderId="0" xfId="1" applyNumberFormat="1" applyFont="1" applyFill="1" applyBorder="1"/>
    <xf numFmtId="49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/>
    <xf numFmtId="2" fontId="4" fillId="2" borderId="0" xfId="1" applyNumberFormat="1" applyFont="1" applyFill="1"/>
    <xf numFmtId="49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/>
    <xf numFmtId="166" fontId="4" fillId="2" borderId="0" xfId="1" applyNumberFormat="1" applyFont="1" applyFill="1"/>
    <xf numFmtId="0" fontId="4" fillId="2" borderId="0" xfId="1" applyFont="1" applyFill="1" applyAlignment="1">
      <alignment horizontal="left" vertical="center" wrapText="1"/>
    </xf>
    <xf numFmtId="0" fontId="4" fillId="2" borderId="0" xfId="4" applyFont="1" applyFill="1" applyAlignment="1">
      <alignment horizontal="center" vertical="top"/>
    </xf>
    <xf numFmtId="0" fontId="14" fillId="2" borderId="0" xfId="4" applyFont="1" applyFill="1" applyBorder="1" applyAlignment="1">
      <alignment vertical="center" wrapText="1"/>
    </xf>
    <xf numFmtId="0" fontId="4" fillId="2" borderId="0" xfId="4" applyFont="1" applyFill="1" applyBorder="1" applyAlignment="1">
      <alignment horizontal="center"/>
    </xf>
    <xf numFmtId="0" fontId="8" fillId="2" borderId="0" xfId="4" applyFont="1" applyFill="1" applyBorder="1" applyAlignment="1">
      <alignment horizontal="center"/>
    </xf>
    <xf numFmtId="0" fontId="8" fillId="2" borderId="0" xfId="4" applyFont="1" applyFill="1" applyAlignment="1">
      <alignment horizontal="center"/>
    </xf>
    <xf numFmtId="165" fontId="16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166" fontId="16" fillId="2" borderId="0" xfId="1" applyNumberFormat="1" applyFont="1" applyFill="1" applyAlignment="1">
      <alignment horizontal="center" vertical="center"/>
    </xf>
    <xf numFmtId="4" fontId="16" fillId="2" borderId="0" xfId="1" applyNumberFormat="1" applyFont="1" applyFill="1" applyBorder="1" applyAlignment="1">
      <alignment horizontal="center" vertical="center" wrapText="1"/>
    </xf>
    <xf numFmtId="0" fontId="16" fillId="2" borderId="0" xfId="1" applyFont="1" applyFill="1"/>
    <xf numFmtId="4" fontId="6" fillId="2" borderId="0" xfId="1" applyNumberFormat="1" applyFont="1" applyFill="1" applyBorder="1" applyAlignment="1">
      <alignment horizontal="center" vertical="center" wrapText="1"/>
    </xf>
    <xf numFmtId="4" fontId="4" fillId="2" borderId="0" xfId="4" applyNumberFormat="1" applyFont="1" applyFill="1"/>
    <xf numFmtId="4" fontId="8" fillId="2" borderId="0" xfId="4" applyNumberFormat="1" applyFont="1" applyFill="1"/>
    <xf numFmtId="0" fontId="3" fillId="2" borderId="0" xfId="4" applyFont="1" applyFill="1" applyAlignment="1">
      <alignment horizontal="center" vertical="center"/>
    </xf>
    <xf numFmtId="4" fontId="3" fillId="2" borderId="0" xfId="4" applyNumberFormat="1" applyFont="1" applyFill="1" applyAlignment="1">
      <alignment horizontal="center"/>
    </xf>
    <xf numFmtId="0" fontId="3" fillId="2" borderId="0" xfId="4" applyFont="1" applyFill="1" applyBorder="1"/>
    <xf numFmtId="0" fontId="3" fillId="2" borderId="0" xfId="4" applyFont="1" applyFill="1"/>
    <xf numFmtId="49" fontId="3" fillId="2" borderId="0" xfId="1" applyNumberFormat="1" applyFont="1" applyFill="1" applyAlignment="1">
      <alignment horizontal="center" vertical="center"/>
    </xf>
    <xf numFmtId="49" fontId="3" fillId="2" borderId="0" xfId="1" applyNumberFormat="1" applyFont="1" applyFill="1" applyBorder="1" applyAlignment="1">
      <alignment horizontal="left"/>
    </xf>
    <xf numFmtId="0" fontId="3" fillId="2" borderId="0" xfId="1" applyFont="1" applyFill="1"/>
    <xf numFmtId="0" fontId="3" fillId="2" borderId="0" xfId="1" applyFont="1" applyFill="1" applyBorder="1"/>
    <xf numFmtId="4" fontId="3" fillId="2" borderId="0" xfId="1" applyNumberFormat="1" applyFont="1" applyFill="1" applyBorder="1"/>
    <xf numFmtId="0" fontId="3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4" fontId="19" fillId="2" borderId="0" xfId="1" applyNumberFormat="1" applyFont="1" applyFill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166" fontId="12" fillId="2" borderId="0" xfId="1" applyNumberFormat="1" applyFont="1" applyFill="1" applyAlignment="1">
      <alignment horizontal="left" vertical="center"/>
    </xf>
    <xf numFmtId="0" fontId="4" fillId="2" borderId="0" xfId="3" applyFont="1" applyFill="1"/>
    <xf numFmtId="4" fontId="23" fillId="2" borderId="1" xfId="1" applyNumberFormat="1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4" fontId="20" fillId="2" borderId="1" xfId="3" applyNumberFormat="1" applyFont="1" applyFill="1" applyBorder="1" applyAlignment="1">
      <alignment horizontal="center" vertical="center" wrapText="1"/>
    </xf>
    <xf numFmtId="4" fontId="21" fillId="2" borderId="1" xfId="3" applyNumberFormat="1" applyFont="1" applyFill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top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0" fillId="2" borderId="12" xfId="3" applyFont="1" applyFill="1" applyBorder="1" applyAlignment="1">
      <alignment horizontal="left" vertical="top" wrapText="1"/>
    </xf>
    <xf numFmtId="0" fontId="21" fillId="2" borderId="12" xfId="3" applyFont="1" applyFill="1" applyBorder="1" applyAlignment="1">
      <alignment horizontal="left" vertical="top" wrapText="1"/>
    </xf>
    <xf numFmtId="0" fontId="21" fillId="2" borderId="1" xfId="3" applyFont="1" applyFill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21" fillId="2" borderId="1" xfId="3" applyFont="1" applyFill="1" applyBorder="1" applyAlignment="1">
      <alignment horizontal="left" vertical="top" wrapText="1"/>
    </xf>
    <xf numFmtId="49" fontId="21" fillId="2" borderId="1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vertical="top"/>
    </xf>
    <xf numFmtId="49" fontId="6" fillId="2" borderId="1" xfId="1" applyNumberFormat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vertical="top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0" xfId="1" applyNumberFormat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66" fontId="4" fillId="3" borderId="0" xfId="1" applyNumberFormat="1" applyFont="1" applyFill="1" applyAlignment="1">
      <alignment horizontal="center" vertical="center"/>
    </xf>
    <xf numFmtId="0" fontId="4" fillId="3" borderId="0" xfId="1" applyFont="1" applyFill="1"/>
    <xf numFmtId="0" fontId="4" fillId="3" borderId="1" xfId="0" applyFont="1" applyFill="1" applyBorder="1" applyAlignment="1">
      <alignment vertical="top" wrapText="1"/>
    </xf>
    <xf numFmtId="165" fontId="4" fillId="3" borderId="0" xfId="1" applyNumberFormat="1" applyFont="1" applyFill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168" fontId="4" fillId="3" borderId="0" xfId="1" applyNumberFormat="1" applyFont="1" applyFill="1" applyAlignment="1">
      <alignment horizontal="center" vertical="center"/>
    </xf>
    <xf numFmtId="4" fontId="4" fillId="3" borderId="0" xfId="1" applyNumberFormat="1" applyFont="1" applyFill="1" applyBorder="1" applyAlignment="1">
      <alignment horizontal="center" vertical="center" wrapText="1"/>
    </xf>
    <xf numFmtId="167" fontId="4" fillId="3" borderId="0" xfId="1" applyNumberFormat="1" applyFont="1" applyFill="1" applyAlignment="1">
      <alignment horizontal="center" vertical="center"/>
    </xf>
    <xf numFmtId="2" fontId="4" fillId="3" borderId="0" xfId="1" applyNumberFormat="1" applyFont="1" applyFill="1" applyAlignment="1">
      <alignment horizontal="center" vertical="center"/>
    </xf>
    <xf numFmtId="4" fontId="3" fillId="3" borderId="1" xfId="3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horizontal="center" vertical="center"/>
    </xf>
    <xf numFmtId="0" fontId="3" fillId="3" borderId="1" xfId="3" applyFont="1" applyFill="1" applyBorder="1" applyAlignment="1">
      <alignment vertical="top" wrapText="1"/>
    </xf>
    <xf numFmtId="165" fontId="4" fillId="3" borderId="0" xfId="1" applyNumberFormat="1" applyFont="1" applyFill="1"/>
    <xf numFmtId="2" fontId="4" fillId="3" borderId="0" xfId="1" applyNumberFormat="1" applyFont="1" applyFill="1" applyAlignment="1">
      <alignment horizontal="center"/>
    </xf>
    <xf numFmtId="1" fontId="4" fillId="3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Border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3" fillId="3" borderId="14" xfId="3" applyFont="1" applyFill="1" applyBorder="1" applyAlignment="1">
      <alignment horizontal="left" vertical="top" wrapText="1"/>
    </xf>
    <xf numFmtId="4" fontId="4" fillId="3" borderId="1" xfId="1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/>
    <xf numFmtId="0" fontId="4" fillId="0" borderId="1" xfId="4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horizontal="center" vertical="center" wrapText="1"/>
    </xf>
    <xf numFmtId="0" fontId="4" fillId="0" borderId="0" xfId="4" applyFont="1" applyFill="1"/>
    <xf numFmtId="0" fontId="4" fillId="0" borderId="0" xfId="4" applyFont="1" applyFill="1" applyAlignment="1">
      <alignment vertical="center"/>
    </xf>
    <xf numFmtId="16" fontId="4" fillId="0" borderId="1" xfId="4" applyNumberFormat="1" applyFont="1" applyFill="1" applyBorder="1" applyAlignment="1">
      <alignment horizontal="center" vertical="center" wrapText="1"/>
    </xf>
    <xf numFmtId="2" fontId="4" fillId="0" borderId="1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49" fontId="26" fillId="2" borderId="0" xfId="0" applyNumberFormat="1" applyFont="1" applyFill="1" applyAlignment="1">
      <alignment horizontal="center" vertical="center"/>
    </xf>
    <xf numFmtId="0" fontId="26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/>
    <xf numFmtId="2" fontId="26" fillId="2" borderId="0" xfId="0" applyNumberFormat="1" applyFont="1" applyFill="1"/>
    <xf numFmtId="166" fontId="26" fillId="2" borderId="0" xfId="0" applyNumberFormat="1" applyFont="1" applyFill="1"/>
    <xf numFmtId="0" fontId="2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26" fillId="2" borderId="0" xfId="0" applyNumberFormat="1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center"/>
    </xf>
    <xf numFmtId="1" fontId="26" fillId="2" borderId="0" xfId="0" applyNumberFormat="1" applyFont="1" applyFill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top" wrapText="1"/>
    </xf>
    <xf numFmtId="4" fontId="26" fillId="2" borderId="0" xfId="0" applyNumberFormat="1" applyFont="1" applyFill="1" applyAlignment="1">
      <alignment horizontal="center"/>
    </xf>
    <xf numFmtId="0" fontId="32" fillId="2" borderId="0" xfId="0" applyFont="1" applyFill="1" applyAlignment="1"/>
    <xf numFmtId="166" fontId="32" fillId="2" borderId="0" xfId="0" applyNumberFormat="1" applyFont="1" applyFill="1" applyAlignment="1"/>
    <xf numFmtId="49" fontId="20" fillId="0" borderId="11" xfId="0" applyNumberFormat="1" applyFont="1" applyFill="1" applyBorder="1" applyAlignment="1">
      <alignment horizontal="left" vertical="top" wrapText="1"/>
    </xf>
    <xf numFmtId="4" fontId="20" fillId="0" borderId="11" xfId="3" applyNumberFormat="1" applyFont="1" applyFill="1" applyBorder="1" applyAlignment="1">
      <alignment horizontal="center" vertical="center"/>
    </xf>
    <xf numFmtId="4" fontId="20" fillId="0" borderId="1" xfId="3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166" fontId="12" fillId="0" borderId="0" xfId="1" applyNumberFormat="1" applyFont="1" applyFill="1" applyAlignment="1">
      <alignment horizontal="left" vertical="center"/>
    </xf>
    <xf numFmtId="0" fontId="16" fillId="0" borderId="0" xfId="1" applyFont="1" applyFill="1"/>
    <xf numFmtId="49" fontId="20" fillId="0" borderId="1" xfId="0" applyNumberFormat="1" applyFont="1" applyFill="1" applyBorder="1" applyAlignment="1">
      <alignment horizontal="left" vertical="top" wrapText="1"/>
    </xf>
    <xf numFmtId="3" fontId="21" fillId="0" borderId="1" xfId="3" applyNumberFormat="1" applyFont="1" applyFill="1" applyBorder="1" applyAlignment="1">
      <alignment horizontal="center" vertical="center"/>
    </xf>
    <xf numFmtId="3" fontId="26" fillId="2" borderId="0" xfId="0" applyNumberFormat="1" applyFont="1" applyFill="1"/>
    <xf numFmtId="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left" vertical="center"/>
    </xf>
    <xf numFmtId="0" fontId="11" fillId="0" borderId="1" xfId="4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Alignment="1">
      <alignment horizontal="left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2" fontId="23" fillId="0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/>
    <xf numFmtId="2" fontId="4" fillId="2" borderId="0" xfId="1" applyNumberFormat="1" applyFont="1" applyFill="1" applyBorder="1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0" fontId="4" fillId="0" borderId="0" xfId="1" applyFont="1" applyFill="1"/>
    <xf numFmtId="4" fontId="4" fillId="0" borderId="0" xfId="1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" fontId="4" fillId="4" borderId="0" xfId="4" applyNumberFormat="1" applyFont="1" applyFill="1"/>
    <xf numFmtId="4" fontId="4" fillId="4" borderId="0" xfId="4" applyNumberFormat="1" applyFont="1" applyFill="1" applyAlignment="1">
      <alignment horizontal="left" vertical="center"/>
    </xf>
    <xf numFmtId="4" fontId="4" fillId="4" borderId="1" xfId="4" applyNumberFormat="1" applyFont="1" applyFill="1" applyBorder="1" applyAlignment="1">
      <alignment horizontal="center" vertical="center" wrapText="1"/>
    </xf>
    <xf numFmtId="3" fontId="4" fillId="4" borderId="1" xfId="4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8" fontId="6" fillId="2" borderId="0" xfId="1" applyNumberFormat="1" applyFont="1" applyFill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2" fontId="4" fillId="0" borderId="1" xfId="4" applyNumberFormat="1" applyFont="1" applyFill="1" applyBorder="1" applyAlignment="1">
      <alignment horizontal="left" vertical="center" wrapText="1"/>
    </xf>
    <xf numFmtId="4" fontId="3" fillId="0" borderId="0" xfId="4" applyNumberFormat="1" applyFont="1" applyFill="1" applyAlignment="1">
      <alignment horizontal="center"/>
    </xf>
    <xf numFmtId="0" fontId="18" fillId="0" borderId="0" xfId="1" applyFont="1" applyFill="1" applyBorder="1"/>
    <xf numFmtId="4" fontId="4" fillId="0" borderId="0" xfId="4" applyNumberFormat="1" applyFont="1" applyFill="1"/>
    <xf numFmtId="3" fontId="4" fillId="0" borderId="1" xfId="4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9" fontId="3" fillId="2" borderId="0" xfId="4" applyNumberFormat="1" applyFont="1" applyFill="1" applyAlignment="1">
      <alignment horizontal="left" vertical="top" wrapText="1"/>
    </xf>
    <xf numFmtId="49" fontId="3" fillId="2" borderId="0" xfId="4" applyNumberFormat="1" applyFont="1" applyFill="1" applyBorder="1" applyAlignment="1">
      <alignment vertical="top" wrapText="1"/>
    </xf>
    <xf numFmtId="0" fontId="11" fillId="2" borderId="5" xfId="4" applyFont="1" applyFill="1" applyBorder="1" applyAlignment="1">
      <alignment horizontal="center" vertical="top"/>
    </xf>
    <xf numFmtId="0" fontId="4" fillId="2" borderId="1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4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4" fillId="2" borderId="0" xfId="4" applyFont="1" applyFill="1" applyBorder="1" applyAlignment="1">
      <alignment horizontal="left"/>
    </xf>
    <xf numFmtId="49" fontId="18" fillId="2" borderId="0" xfId="1" applyNumberFormat="1" applyFont="1" applyFill="1" applyBorder="1" applyAlignment="1">
      <alignment horizontal="left"/>
    </xf>
    <xf numFmtId="0" fontId="4" fillId="2" borderId="7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14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165" fontId="4" fillId="2" borderId="0" xfId="1" applyNumberFormat="1" applyFont="1" applyFill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66" fontId="4" fillId="3" borderId="0" xfId="1" applyNumberFormat="1" applyFont="1" applyFill="1" applyAlignment="1">
      <alignment horizontal="left" vertical="center"/>
    </xf>
    <xf numFmtId="166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top" wrapText="1"/>
    </xf>
    <xf numFmtId="49" fontId="3" fillId="2" borderId="5" xfId="1" applyNumberFormat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49" fontId="16" fillId="2" borderId="10" xfId="1" applyNumberFormat="1" applyFont="1" applyFill="1" applyBorder="1" applyAlignment="1">
      <alignment horizontal="center" vertical="center" wrapText="1"/>
    </xf>
    <xf numFmtId="49" fontId="16" fillId="2" borderId="13" xfId="1" applyNumberFormat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49" fontId="22" fillId="2" borderId="10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3" fillId="0" borderId="10" xfId="1" applyNumberFormat="1" applyFont="1" applyFill="1" applyBorder="1" applyAlignment="1">
      <alignment horizontal="center" vertical="center" wrapText="1"/>
    </xf>
    <xf numFmtId="49" fontId="23" fillId="0" borderId="13" xfId="1" applyNumberFormat="1" applyFont="1" applyFill="1" applyBorder="1" applyAlignment="1">
      <alignment horizontal="center" vertical="center" wrapText="1"/>
    </xf>
    <xf numFmtId="49" fontId="23" fillId="0" borderId="11" xfId="1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31" fillId="2" borderId="8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center" vertical="top" wrapText="1"/>
    </xf>
    <xf numFmtId="49" fontId="26" fillId="2" borderId="0" xfId="0" applyNumberFormat="1" applyFont="1" applyFill="1" applyAlignment="1">
      <alignment horizontal="center" vertical="top"/>
    </xf>
    <xf numFmtId="49" fontId="26" fillId="2" borderId="0" xfId="0" applyNumberFormat="1" applyFont="1" applyFill="1" applyBorder="1" applyAlignment="1">
      <alignment horizontal="center" vertical="top"/>
    </xf>
    <xf numFmtId="49" fontId="18" fillId="2" borderId="0" xfId="0" applyNumberFormat="1" applyFont="1" applyFill="1" applyBorder="1" applyAlignment="1">
      <alignment horizontal="left" vertical="top" wrapText="1"/>
    </xf>
    <xf numFmtId="49" fontId="26" fillId="2" borderId="0" xfId="0" applyNumberFormat="1" applyFont="1" applyFill="1" applyBorder="1" applyAlignment="1">
      <alignment horizontal="left" vertical="top"/>
    </xf>
    <xf numFmtId="49" fontId="26" fillId="2" borderId="0" xfId="0" applyNumberFormat="1" applyFont="1" applyFill="1" applyBorder="1" applyAlignment="1">
      <alignment horizontal="left" vertical="center" wrapText="1"/>
    </xf>
    <xf numFmtId="49" fontId="26" fillId="2" borderId="0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2"/>
  <sheetViews>
    <sheetView tabSelected="1" view="pageBreakPreview" topLeftCell="A31" zoomScale="70" zoomScaleNormal="70" zoomScaleSheetLayoutView="70" workbookViewId="0">
      <selection activeCell="F39" sqref="F39"/>
    </sheetView>
  </sheetViews>
  <sheetFormatPr defaultColWidth="9.140625" defaultRowHeight="15.75" x14ac:dyDescent="0.25"/>
  <cols>
    <col min="1" max="1" width="6" style="90" customWidth="1"/>
    <col min="2" max="2" width="57.5703125" style="10" customWidth="1"/>
    <col min="3" max="3" width="45.85546875" style="10" customWidth="1"/>
    <col min="4" max="4" width="12" style="89" customWidth="1"/>
    <col min="5" max="5" width="12.5703125" style="73" customWidth="1"/>
    <col min="6" max="6" width="14.85546875" style="232" customWidth="1"/>
    <col min="7" max="7" width="12.7109375" style="5" customWidth="1"/>
    <col min="8" max="8" width="15.85546875" style="5" customWidth="1"/>
    <col min="9" max="9" width="22" style="90" customWidth="1"/>
    <col min="10" max="10" width="9.140625" style="10" hidden="1" customWidth="1"/>
    <col min="11" max="11" width="0.7109375" style="10" customWidth="1"/>
    <col min="12" max="248" width="9.140625" style="5"/>
    <col min="249" max="249" width="5.42578125" style="5" customWidth="1"/>
    <col min="250" max="250" width="85" style="5" customWidth="1"/>
    <col min="251" max="251" width="12.42578125" style="5" customWidth="1"/>
    <col min="252" max="252" width="13.42578125" style="5" customWidth="1"/>
    <col min="253" max="253" width="15.28515625" style="5" customWidth="1"/>
    <col min="254" max="254" width="14.85546875" style="5" customWidth="1"/>
    <col min="255" max="255" width="15.5703125" style="5" customWidth="1"/>
    <col min="256" max="265" width="0" style="5" hidden="1" customWidth="1"/>
    <col min="266" max="504" width="9.140625" style="5"/>
    <col min="505" max="505" width="5.42578125" style="5" customWidth="1"/>
    <col min="506" max="506" width="85" style="5" customWidth="1"/>
    <col min="507" max="507" width="12.42578125" style="5" customWidth="1"/>
    <col min="508" max="508" width="13.42578125" style="5" customWidth="1"/>
    <col min="509" max="509" width="15.28515625" style="5" customWidth="1"/>
    <col min="510" max="510" width="14.85546875" style="5" customWidth="1"/>
    <col min="511" max="511" width="15.5703125" style="5" customWidth="1"/>
    <col min="512" max="521" width="0" style="5" hidden="1" customWidth="1"/>
    <col min="522" max="760" width="9.140625" style="5"/>
    <col min="761" max="761" width="5.42578125" style="5" customWidth="1"/>
    <col min="762" max="762" width="85" style="5" customWidth="1"/>
    <col min="763" max="763" width="12.42578125" style="5" customWidth="1"/>
    <col min="764" max="764" width="13.42578125" style="5" customWidth="1"/>
    <col min="765" max="765" width="15.28515625" style="5" customWidth="1"/>
    <col min="766" max="766" width="14.85546875" style="5" customWidth="1"/>
    <col min="767" max="767" width="15.5703125" style="5" customWidth="1"/>
    <col min="768" max="777" width="0" style="5" hidden="1" customWidth="1"/>
    <col min="778" max="1016" width="9.140625" style="5"/>
    <col min="1017" max="1017" width="5.42578125" style="5" customWidth="1"/>
    <col min="1018" max="1018" width="85" style="5" customWidth="1"/>
    <col min="1019" max="1019" width="12.42578125" style="5" customWidth="1"/>
    <col min="1020" max="1020" width="13.42578125" style="5" customWidth="1"/>
    <col min="1021" max="1021" width="15.28515625" style="5" customWidth="1"/>
    <col min="1022" max="1022" width="14.85546875" style="5" customWidth="1"/>
    <col min="1023" max="1023" width="15.5703125" style="5" customWidth="1"/>
    <col min="1024" max="1033" width="0" style="5" hidden="1" customWidth="1"/>
    <col min="1034" max="1272" width="9.140625" style="5"/>
    <col min="1273" max="1273" width="5.42578125" style="5" customWidth="1"/>
    <col min="1274" max="1274" width="85" style="5" customWidth="1"/>
    <col min="1275" max="1275" width="12.42578125" style="5" customWidth="1"/>
    <col min="1276" max="1276" width="13.42578125" style="5" customWidth="1"/>
    <col min="1277" max="1277" width="15.28515625" style="5" customWidth="1"/>
    <col min="1278" max="1278" width="14.85546875" style="5" customWidth="1"/>
    <col min="1279" max="1279" width="15.5703125" style="5" customWidth="1"/>
    <col min="1280" max="1289" width="0" style="5" hidden="1" customWidth="1"/>
    <col min="1290" max="1528" width="9.140625" style="5"/>
    <col min="1529" max="1529" width="5.42578125" style="5" customWidth="1"/>
    <col min="1530" max="1530" width="85" style="5" customWidth="1"/>
    <col min="1531" max="1531" width="12.42578125" style="5" customWidth="1"/>
    <col min="1532" max="1532" width="13.42578125" style="5" customWidth="1"/>
    <col min="1533" max="1533" width="15.28515625" style="5" customWidth="1"/>
    <col min="1534" max="1534" width="14.85546875" style="5" customWidth="1"/>
    <col min="1535" max="1535" width="15.5703125" style="5" customWidth="1"/>
    <col min="1536" max="1545" width="0" style="5" hidden="1" customWidth="1"/>
    <col min="1546" max="1784" width="9.140625" style="5"/>
    <col min="1785" max="1785" width="5.42578125" style="5" customWidth="1"/>
    <col min="1786" max="1786" width="85" style="5" customWidth="1"/>
    <col min="1787" max="1787" width="12.42578125" style="5" customWidth="1"/>
    <col min="1788" max="1788" width="13.42578125" style="5" customWidth="1"/>
    <col min="1789" max="1789" width="15.28515625" style="5" customWidth="1"/>
    <col min="1790" max="1790" width="14.85546875" style="5" customWidth="1"/>
    <col min="1791" max="1791" width="15.5703125" style="5" customWidth="1"/>
    <col min="1792" max="1801" width="0" style="5" hidden="1" customWidth="1"/>
    <col min="1802" max="2040" width="9.140625" style="5"/>
    <col min="2041" max="2041" width="5.42578125" style="5" customWidth="1"/>
    <col min="2042" max="2042" width="85" style="5" customWidth="1"/>
    <col min="2043" max="2043" width="12.42578125" style="5" customWidth="1"/>
    <col min="2044" max="2044" width="13.42578125" style="5" customWidth="1"/>
    <col min="2045" max="2045" width="15.28515625" style="5" customWidth="1"/>
    <col min="2046" max="2046" width="14.85546875" style="5" customWidth="1"/>
    <col min="2047" max="2047" width="15.5703125" style="5" customWidth="1"/>
    <col min="2048" max="2057" width="0" style="5" hidden="1" customWidth="1"/>
    <col min="2058" max="2296" width="9.140625" style="5"/>
    <col min="2297" max="2297" width="5.42578125" style="5" customWidth="1"/>
    <col min="2298" max="2298" width="85" style="5" customWidth="1"/>
    <col min="2299" max="2299" width="12.42578125" style="5" customWidth="1"/>
    <col min="2300" max="2300" width="13.42578125" style="5" customWidth="1"/>
    <col min="2301" max="2301" width="15.28515625" style="5" customWidth="1"/>
    <col min="2302" max="2302" width="14.85546875" style="5" customWidth="1"/>
    <col min="2303" max="2303" width="15.5703125" style="5" customWidth="1"/>
    <col min="2304" max="2313" width="0" style="5" hidden="1" customWidth="1"/>
    <col min="2314" max="2552" width="9.140625" style="5"/>
    <col min="2553" max="2553" width="5.42578125" style="5" customWidth="1"/>
    <col min="2554" max="2554" width="85" style="5" customWidth="1"/>
    <col min="2555" max="2555" width="12.42578125" style="5" customWidth="1"/>
    <col min="2556" max="2556" width="13.42578125" style="5" customWidth="1"/>
    <col min="2557" max="2557" width="15.28515625" style="5" customWidth="1"/>
    <col min="2558" max="2558" width="14.85546875" style="5" customWidth="1"/>
    <col min="2559" max="2559" width="15.5703125" style="5" customWidth="1"/>
    <col min="2560" max="2569" width="0" style="5" hidden="1" customWidth="1"/>
    <col min="2570" max="2808" width="9.140625" style="5"/>
    <col min="2809" max="2809" width="5.42578125" style="5" customWidth="1"/>
    <col min="2810" max="2810" width="85" style="5" customWidth="1"/>
    <col min="2811" max="2811" width="12.42578125" style="5" customWidth="1"/>
    <col min="2812" max="2812" width="13.42578125" style="5" customWidth="1"/>
    <col min="2813" max="2813" width="15.28515625" style="5" customWidth="1"/>
    <col min="2814" max="2814" width="14.85546875" style="5" customWidth="1"/>
    <col min="2815" max="2815" width="15.5703125" style="5" customWidth="1"/>
    <col min="2816" max="2825" width="0" style="5" hidden="1" customWidth="1"/>
    <col min="2826" max="3064" width="9.140625" style="5"/>
    <col min="3065" max="3065" width="5.42578125" style="5" customWidth="1"/>
    <col min="3066" max="3066" width="85" style="5" customWidth="1"/>
    <col min="3067" max="3067" width="12.42578125" style="5" customWidth="1"/>
    <col min="3068" max="3068" width="13.42578125" style="5" customWidth="1"/>
    <col min="3069" max="3069" width="15.28515625" style="5" customWidth="1"/>
    <col min="3070" max="3070" width="14.85546875" style="5" customWidth="1"/>
    <col min="3071" max="3071" width="15.5703125" style="5" customWidth="1"/>
    <col min="3072" max="3081" width="0" style="5" hidden="1" customWidth="1"/>
    <col min="3082" max="3320" width="9.140625" style="5"/>
    <col min="3321" max="3321" width="5.42578125" style="5" customWidth="1"/>
    <col min="3322" max="3322" width="85" style="5" customWidth="1"/>
    <col min="3323" max="3323" width="12.42578125" style="5" customWidth="1"/>
    <col min="3324" max="3324" width="13.42578125" style="5" customWidth="1"/>
    <col min="3325" max="3325" width="15.28515625" style="5" customWidth="1"/>
    <col min="3326" max="3326" width="14.85546875" style="5" customWidth="1"/>
    <col min="3327" max="3327" width="15.5703125" style="5" customWidth="1"/>
    <col min="3328" max="3337" width="0" style="5" hidden="1" customWidth="1"/>
    <col min="3338" max="3576" width="9.140625" style="5"/>
    <col min="3577" max="3577" width="5.42578125" style="5" customWidth="1"/>
    <col min="3578" max="3578" width="85" style="5" customWidth="1"/>
    <col min="3579" max="3579" width="12.42578125" style="5" customWidth="1"/>
    <col min="3580" max="3580" width="13.42578125" style="5" customWidth="1"/>
    <col min="3581" max="3581" width="15.28515625" style="5" customWidth="1"/>
    <col min="3582" max="3582" width="14.85546875" style="5" customWidth="1"/>
    <col min="3583" max="3583" width="15.5703125" style="5" customWidth="1"/>
    <col min="3584" max="3593" width="0" style="5" hidden="1" customWidth="1"/>
    <col min="3594" max="3832" width="9.140625" style="5"/>
    <col min="3833" max="3833" width="5.42578125" style="5" customWidth="1"/>
    <col min="3834" max="3834" width="85" style="5" customWidth="1"/>
    <col min="3835" max="3835" width="12.42578125" style="5" customWidth="1"/>
    <col min="3836" max="3836" width="13.42578125" style="5" customWidth="1"/>
    <col min="3837" max="3837" width="15.28515625" style="5" customWidth="1"/>
    <col min="3838" max="3838" width="14.85546875" style="5" customWidth="1"/>
    <col min="3839" max="3839" width="15.5703125" style="5" customWidth="1"/>
    <col min="3840" max="3849" width="0" style="5" hidden="1" customWidth="1"/>
    <col min="3850" max="4088" width="9.140625" style="5"/>
    <col min="4089" max="4089" width="5.42578125" style="5" customWidth="1"/>
    <col min="4090" max="4090" width="85" style="5" customWidth="1"/>
    <col min="4091" max="4091" width="12.42578125" style="5" customWidth="1"/>
    <col min="4092" max="4092" width="13.42578125" style="5" customWidth="1"/>
    <col min="4093" max="4093" width="15.28515625" style="5" customWidth="1"/>
    <col min="4094" max="4094" width="14.85546875" style="5" customWidth="1"/>
    <col min="4095" max="4095" width="15.5703125" style="5" customWidth="1"/>
    <col min="4096" max="4105" width="0" style="5" hidden="1" customWidth="1"/>
    <col min="4106" max="4344" width="9.140625" style="5"/>
    <col min="4345" max="4345" width="5.42578125" style="5" customWidth="1"/>
    <col min="4346" max="4346" width="85" style="5" customWidth="1"/>
    <col min="4347" max="4347" width="12.42578125" style="5" customWidth="1"/>
    <col min="4348" max="4348" width="13.42578125" style="5" customWidth="1"/>
    <col min="4349" max="4349" width="15.28515625" style="5" customWidth="1"/>
    <col min="4350" max="4350" width="14.85546875" style="5" customWidth="1"/>
    <col min="4351" max="4351" width="15.5703125" style="5" customWidth="1"/>
    <col min="4352" max="4361" width="0" style="5" hidden="1" customWidth="1"/>
    <col min="4362" max="4600" width="9.140625" style="5"/>
    <col min="4601" max="4601" width="5.42578125" style="5" customWidth="1"/>
    <col min="4602" max="4602" width="85" style="5" customWidth="1"/>
    <col min="4603" max="4603" width="12.42578125" style="5" customWidth="1"/>
    <col min="4604" max="4604" width="13.42578125" style="5" customWidth="1"/>
    <col min="4605" max="4605" width="15.28515625" style="5" customWidth="1"/>
    <col min="4606" max="4606" width="14.85546875" style="5" customWidth="1"/>
    <col min="4607" max="4607" width="15.5703125" style="5" customWidth="1"/>
    <col min="4608" max="4617" width="0" style="5" hidden="1" customWidth="1"/>
    <col min="4618" max="4856" width="9.140625" style="5"/>
    <col min="4857" max="4857" width="5.42578125" style="5" customWidth="1"/>
    <col min="4858" max="4858" width="85" style="5" customWidth="1"/>
    <col min="4859" max="4859" width="12.42578125" style="5" customWidth="1"/>
    <col min="4860" max="4860" width="13.42578125" style="5" customWidth="1"/>
    <col min="4861" max="4861" width="15.28515625" style="5" customWidth="1"/>
    <col min="4862" max="4862" width="14.85546875" style="5" customWidth="1"/>
    <col min="4863" max="4863" width="15.5703125" style="5" customWidth="1"/>
    <col min="4864" max="4873" width="0" style="5" hidden="1" customWidth="1"/>
    <col min="4874" max="5112" width="9.140625" style="5"/>
    <col min="5113" max="5113" width="5.42578125" style="5" customWidth="1"/>
    <col min="5114" max="5114" width="85" style="5" customWidth="1"/>
    <col min="5115" max="5115" width="12.42578125" style="5" customWidth="1"/>
    <col min="5116" max="5116" width="13.42578125" style="5" customWidth="1"/>
    <col min="5117" max="5117" width="15.28515625" style="5" customWidth="1"/>
    <col min="5118" max="5118" width="14.85546875" style="5" customWidth="1"/>
    <col min="5119" max="5119" width="15.5703125" style="5" customWidth="1"/>
    <col min="5120" max="5129" width="0" style="5" hidden="1" customWidth="1"/>
    <col min="5130" max="5368" width="9.140625" style="5"/>
    <col min="5369" max="5369" width="5.42578125" style="5" customWidth="1"/>
    <col min="5370" max="5370" width="85" style="5" customWidth="1"/>
    <col min="5371" max="5371" width="12.42578125" style="5" customWidth="1"/>
    <col min="5372" max="5372" width="13.42578125" style="5" customWidth="1"/>
    <col min="5373" max="5373" width="15.28515625" style="5" customWidth="1"/>
    <col min="5374" max="5374" width="14.85546875" style="5" customWidth="1"/>
    <col min="5375" max="5375" width="15.5703125" style="5" customWidth="1"/>
    <col min="5376" max="5385" width="0" style="5" hidden="1" customWidth="1"/>
    <col min="5386" max="5624" width="9.140625" style="5"/>
    <col min="5625" max="5625" width="5.42578125" style="5" customWidth="1"/>
    <col min="5626" max="5626" width="85" style="5" customWidth="1"/>
    <col min="5627" max="5627" width="12.42578125" style="5" customWidth="1"/>
    <col min="5628" max="5628" width="13.42578125" style="5" customWidth="1"/>
    <col min="5629" max="5629" width="15.28515625" style="5" customWidth="1"/>
    <col min="5630" max="5630" width="14.85546875" style="5" customWidth="1"/>
    <col min="5631" max="5631" width="15.5703125" style="5" customWidth="1"/>
    <col min="5632" max="5641" width="0" style="5" hidden="1" customWidth="1"/>
    <col min="5642" max="5880" width="9.140625" style="5"/>
    <col min="5881" max="5881" width="5.42578125" style="5" customWidth="1"/>
    <col min="5882" max="5882" width="85" style="5" customWidth="1"/>
    <col min="5883" max="5883" width="12.42578125" style="5" customWidth="1"/>
    <col min="5884" max="5884" width="13.42578125" style="5" customWidth="1"/>
    <col min="5885" max="5885" width="15.28515625" style="5" customWidth="1"/>
    <col min="5886" max="5886" width="14.85546875" style="5" customWidth="1"/>
    <col min="5887" max="5887" width="15.5703125" style="5" customWidth="1"/>
    <col min="5888" max="5897" width="0" style="5" hidden="1" customWidth="1"/>
    <col min="5898" max="6136" width="9.140625" style="5"/>
    <col min="6137" max="6137" width="5.42578125" style="5" customWidth="1"/>
    <col min="6138" max="6138" width="85" style="5" customWidth="1"/>
    <col min="6139" max="6139" width="12.42578125" style="5" customWidth="1"/>
    <col min="6140" max="6140" width="13.42578125" style="5" customWidth="1"/>
    <col min="6141" max="6141" width="15.28515625" style="5" customWidth="1"/>
    <col min="6142" max="6142" width="14.85546875" style="5" customWidth="1"/>
    <col min="6143" max="6143" width="15.5703125" style="5" customWidth="1"/>
    <col min="6144" max="6153" width="0" style="5" hidden="1" customWidth="1"/>
    <col min="6154" max="6392" width="9.140625" style="5"/>
    <col min="6393" max="6393" width="5.42578125" style="5" customWidth="1"/>
    <col min="6394" max="6394" width="85" style="5" customWidth="1"/>
    <col min="6395" max="6395" width="12.42578125" style="5" customWidth="1"/>
    <col min="6396" max="6396" width="13.42578125" style="5" customWidth="1"/>
    <col min="6397" max="6397" width="15.28515625" style="5" customWidth="1"/>
    <col min="6398" max="6398" width="14.85546875" style="5" customWidth="1"/>
    <col min="6399" max="6399" width="15.5703125" style="5" customWidth="1"/>
    <col min="6400" max="6409" width="0" style="5" hidden="1" customWidth="1"/>
    <col min="6410" max="6648" width="9.140625" style="5"/>
    <col min="6649" max="6649" width="5.42578125" style="5" customWidth="1"/>
    <col min="6650" max="6650" width="85" style="5" customWidth="1"/>
    <col min="6651" max="6651" width="12.42578125" style="5" customWidth="1"/>
    <col min="6652" max="6652" width="13.42578125" style="5" customWidth="1"/>
    <col min="6653" max="6653" width="15.28515625" style="5" customWidth="1"/>
    <col min="6654" max="6654" width="14.85546875" style="5" customWidth="1"/>
    <col min="6655" max="6655" width="15.5703125" style="5" customWidth="1"/>
    <col min="6656" max="6665" width="0" style="5" hidden="1" customWidth="1"/>
    <col min="6666" max="6904" width="9.140625" style="5"/>
    <col min="6905" max="6905" width="5.42578125" style="5" customWidth="1"/>
    <col min="6906" max="6906" width="85" style="5" customWidth="1"/>
    <col min="6907" max="6907" width="12.42578125" style="5" customWidth="1"/>
    <col min="6908" max="6908" width="13.42578125" style="5" customWidth="1"/>
    <col min="6909" max="6909" width="15.28515625" style="5" customWidth="1"/>
    <col min="6910" max="6910" width="14.85546875" style="5" customWidth="1"/>
    <col min="6911" max="6911" width="15.5703125" style="5" customWidth="1"/>
    <col min="6912" max="6921" width="0" style="5" hidden="1" customWidth="1"/>
    <col min="6922" max="7160" width="9.140625" style="5"/>
    <col min="7161" max="7161" width="5.42578125" style="5" customWidth="1"/>
    <col min="7162" max="7162" width="85" style="5" customWidth="1"/>
    <col min="7163" max="7163" width="12.42578125" style="5" customWidth="1"/>
    <col min="7164" max="7164" width="13.42578125" style="5" customWidth="1"/>
    <col min="7165" max="7165" width="15.28515625" style="5" customWidth="1"/>
    <col min="7166" max="7166" width="14.85546875" style="5" customWidth="1"/>
    <col min="7167" max="7167" width="15.5703125" style="5" customWidth="1"/>
    <col min="7168" max="7177" width="0" style="5" hidden="1" customWidth="1"/>
    <col min="7178" max="7416" width="9.140625" style="5"/>
    <col min="7417" max="7417" width="5.42578125" style="5" customWidth="1"/>
    <col min="7418" max="7418" width="85" style="5" customWidth="1"/>
    <col min="7419" max="7419" width="12.42578125" style="5" customWidth="1"/>
    <col min="7420" max="7420" width="13.42578125" style="5" customWidth="1"/>
    <col min="7421" max="7421" width="15.28515625" style="5" customWidth="1"/>
    <col min="7422" max="7422" width="14.85546875" style="5" customWidth="1"/>
    <col min="7423" max="7423" width="15.5703125" style="5" customWidth="1"/>
    <col min="7424" max="7433" width="0" style="5" hidden="1" customWidth="1"/>
    <col min="7434" max="7672" width="9.140625" style="5"/>
    <col min="7673" max="7673" width="5.42578125" style="5" customWidth="1"/>
    <col min="7674" max="7674" width="85" style="5" customWidth="1"/>
    <col min="7675" max="7675" width="12.42578125" style="5" customWidth="1"/>
    <col min="7676" max="7676" width="13.42578125" style="5" customWidth="1"/>
    <col min="7677" max="7677" width="15.28515625" style="5" customWidth="1"/>
    <col min="7678" max="7678" width="14.85546875" style="5" customWidth="1"/>
    <col min="7679" max="7679" width="15.5703125" style="5" customWidth="1"/>
    <col min="7680" max="7689" width="0" style="5" hidden="1" customWidth="1"/>
    <col min="7690" max="7928" width="9.140625" style="5"/>
    <col min="7929" max="7929" width="5.42578125" style="5" customWidth="1"/>
    <col min="7930" max="7930" width="85" style="5" customWidth="1"/>
    <col min="7931" max="7931" width="12.42578125" style="5" customWidth="1"/>
    <col min="7932" max="7932" width="13.42578125" style="5" customWidth="1"/>
    <col min="7933" max="7933" width="15.28515625" style="5" customWidth="1"/>
    <col min="7934" max="7934" width="14.85546875" style="5" customWidth="1"/>
    <col min="7935" max="7935" width="15.5703125" style="5" customWidth="1"/>
    <col min="7936" max="7945" width="0" style="5" hidden="1" customWidth="1"/>
    <col min="7946" max="8184" width="9.140625" style="5"/>
    <col min="8185" max="8185" width="5.42578125" style="5" customWidth="1"/>
    <col min="8186" max="8186" width="85" style="5" customWidth="1"/>
    <col min="8187" max="8187" width="12.42578125" style="5" customWidth="1"/>
    <col min="8188" max="8188" width="13.42578125" style="5" customWidth="1"/>
    <col min="8189" max="8189" width="15.28515625" style="5" customWidth="1"/>
    <col min="8190" max="8190" width="14.85546875" style="5" customWidth="1"/>
    <col min="8191" max="8191" width="15.5703125" style="5" customWidth="1"/>
    <col min="8192" max="8201" width="0" style="5" hidden="1" customWidth="1"/>
    <col min="8202" max="8440" width="9.140625" style="5"/>
    <col min="8441" max="8441" width="5.42578125" style="5" customWidth="1"/>
    <col min="8442" max="8442" width="85" style="5" customWidth="1"/>
    <col min="8443" max="8443" width="12.42578125" style="5" customWidth="1"/>
    <col min="8444" max="8444" width="13.42578125" style="5" customWidth="1"/>
    <col min="8445" max="8445" width="15.28515625" style="5" customWidth="1"/>
    <col min="8446" max="8446" width="14.85546875" style="5" customWidth="1"/>
    <col min="8447" max="8447" width="15.5703125" style="5" customWidth="1"/>
    <col min="8448" max="8457" width="0" style="5" hidden="1" customWidth="1"/>
    <col min="8458" max="8696" width="9.140625" style="5"/>
    <col min="8697" max="8697" width="5.42578125" style="5" customWidth="1"/>
    <col min="8698" max="8698" width="85" style="5" customWidth="1"/>
    <col min="8699" max="8699" width="12.42578125" style="5" customWidth="1"/>
    <col min="8700" max="8700" width="13.42578125" style="5" customWidth="1"/>
    <col min="8701" max="8701" width="15.28515625" style="5" customWidth="1"/>
    <col min="8702" max="8702" width="14.85546875" style="5" customWidth="1"/>
    <col min="8703" max="8703" width="15.5703125" style="5" customWidth="1"/>
    <col min="8704" max="8713" width="0" style="5" hidden="1" customWidth="1"/>
    <col min="8714" max="8952" width="9.140625" style="5"/>
    <col min="8953" max="8953" width="5.42578125" style="5" customWidth="1"/>
    <col min="8954" max="8954" width="85" style="5" customWidth="1"/>
    <col min="8955" max="8955" width="12.42578125" style="5" customWidth="1"/>
    <col min="8956" max="8956" width="13.42578125" style="5" customWidth="1"/>
    <col min="8957" max="8957" width="15.28515625" style="5" customWidth="1"/>
    <col min="8958" max="8958" width="14.85546875" style="5" customWidth="1"/>
    <col min="8959" max="8959" width="15.5703125" style="5" customWidth="1"/>
    <col min="8960" max="8969" width="0" style="5" hidden="1" customWidth="1"/>
    <col min="8970" max="9208" width="9.140625" style="5"/>
    <col min="9209" max="9209" width="5.42578125" style="5" customWidth="1"/>
    <col min="9210" max="9210" width="85" style="5" customWidth="1"/>
    <col min="9211" max="9211" width="12.42578125" style="5" customWidth="1"/>
    <col min="9212" max="9212" width="13.42578125" style="5" customWidth="1"/>
    <col min="9213" max="9213" width="15.28515625" style="5" customWidth="1"/>
    <col min="9214" max="9214" width="14.85546875" style="5" customWidth="1"/>
    <col min="9215" max="9215" width="15.5703125" style="5" customWidth="1"/>
    <col min="9216" max="9225" width="0" style="5" hidden="1" customWidth="1"/>
    <col min="9226" max="9464" width="9.140625" style="5"/>
    <col min="9465" max="9465" width="5.42578125" style="5" customWidth="1"/>
    <col min="9466" max="9466" width="85" style="5" customWidth="1"/>
    <col min="9467" max="9467" width="12.42578125" style="5" customWidth="1"/>
    <col min="9468" max="9468" width="13.42578125" style="5" customWidth="1"/>
    <col min="9469" max="9469" width="15.28515625" style="5" customWidth="1"/>
    <col min="9470" max="9470" width="14.85546875" style="5" customWidth="1"/>
    <col min="9471" max="9471" width="15.5703125" style="5" customWidth="1"/>
    <col min="9472" max="9481" width="0" style="5" hidden="1" customWidth="1"/>
    <col min="9482" max="9720" width="9.140625" style="5"/>
    <col min="9721" max="9721" width="5.42578125" style="5" customWidth="1"/>
    <col min="9722" max="9722" width="85" style="5" customWidth="1"/>
    <col min="9723" max="9723" width="12.42578125" style="5" customWidth="1"/>
    <col min="9724" max="9724" width="13.42578125" style="5" customWidth="1"/>
    <col min="9725" max="9725" width="15.28515625" style="5" customWidth="1"/>
    <col min="9726" max="9726" width="14.85546875" style="5" customWidth="1"/>
    <col min="9727" max="9727" width="15.5703125" style="5" customWidth="1"/>
    <col min="9728" max="9737" width="0" style="5" hidden="1" customWidth="1"/>
    <col min="9738" max="9976" width="9.140625" style="5"/>
    <col min="9977" max="9977" width="5.42578125" style="5" customWidth="1"/>
    <col min="9978" max="9978" width="85" style="5" customWidth="1"/>
    <col min="9979" max="9979" width="12.42578125" style="5" customWidth="1"/>
    <col min="9980" max="9980" width="13.42578125" style="5" customWidth="1"/>
    <col min="9981" max="9981" width="15.28515625" style="5" customWidth="1"/>
    <col min="9982" max="9982" width="14.85546875" style="5" customWidth="1"/>
    <col min="9983" max="9983" width="15.5703125" style="5" customWidth="1"/>
    <col min="9984" max="9993" width="0" style="5" hidden="1" customWidth="1"/>
    <col min="9994" max="10232" width="9.140625" style="5"/>
    <col min="10233" max="10233" width="5.42578125" style="5" customWidth="1"/>
    <col min="10234" max="10234" width="85" style="5" customWidth="1"/>
    <col min="10235" max="10235" width="12.42578125" style="5" customWidth="1"/>
    <col min="10236" max="10236" width="13.42578125" style="5" customWidth="1"/>
    <col min="10237" max="10237" width="15.28515625" style="5" customWidth="1"/>
    <col min="10238" max="10238" width="14.85546875" style="5" customWidth="1"/>
    <col min="10239" max="10239" width="15.5703125" style="5" customWidth="1"/>
    <col min="10240" max="10249" width="0" style="5" hidden="1" customWidth="1"/>
    <col min="10250" max="10488" width="9.140625" style="5"/>
    <col min="10489" max="10489" width="5.42578125" style="5" customWidth="1"/>
    <col min="10490" max="10490" width="85" style="5" customWidth="1"/>
    <col min="10491" max="10491" width="12.42578125" style="5" customWidth="1"/>
    <col min="10492" max="10492" width="13.42578125" style="5" customWidth="1"/>
    <col min="10493" max="10493" width="15.28515625" style="5" customWidth="1"/>
    <col min="10494" max="10494" width="14.85546875" style="5" customWidth="1"/>
    <col min="10495" max="10495" width="15.5703125" style="5" customWidth="1"/>
    <col min="10496" max="10505" width="0" style="5" hidden="1" customWidth="1"/>
    <col min="10506" max="10744" width="9.140625" style="5"/>
    <col min="10745" max="10745" width="5.42578125" style="5" customWidth="1"/>
    <col min="10746" max="10746" width="85" style="5" customWidth="1"/>
    <col min="10747" max="10747" width="12.42578125" style="5" customWidth="1"/>
    <col min="10748" max="10748" width="13.42578125" style="5" customWidth="1"/>
    <col min="10749" max="10749" width="15.28515625" style="5" customWidth="1"/>
    <col min="10750" max="10750" width="14.85546875" style="5" customWidth="1"/>
    <col min="10751" max="10751" width="15.5703125" style="5" customWidth="1"/>
    <col min="10752" max="10761" width="0" style="5" hidden="1" customWidth="1"/>
    <col min="10762" max="11000" width="9.140625" style="5"/>
    <col min="11001" max="11001" width="5.42578125" style="5" customWidth="1"/>
    <col min="11002" max="11002" width="85" style="5" customWidth="1"/>
    <col min="11003" max="11003" width="12.42578125" style="5" customWidth="1"/>
    <col min="11004" max="11004" width="13.42578125" style="5" customWidth="1"/>
    <col min="11005" max="11005" width="15.28515625" style="5" customWidth="1"/>
    <col min="11006" max="11006" width="14.85546875" style="5" customWidth="1"/>
    <col min="11007" max="11007" width="15.5703125" style="5" customWidth="1"/>
    <col min="11008" max="11017" width="0" style="5" hidden="1" customWidth="1"/>
    <col min="11018" max="11256" width="9.140625" style="5"/>
    <col min="11257" max="11257" width="5.42578125" style="5" customWidth="1"/>
    <col min="11258" max="11258" width="85" style="5" customWidth="1"/>
    <col min="11259" max="11259" width="12.42578125" style="5" customWidth="1"/>
    <col min="11260" max="11260" width="13.42578125" style="5" customWidth="1"/>
    <col min="11261" max="11261" width="15.28515625" style="5" customWidth="1"/>
    <col min="11262" max="11262" width="14.85546875" style="5" customWidth="1"/>
    <col min="11263" max="11263" width="15.5703125" style="5" customWidth="1"/>
    <col min="11264" max="11273" width="0" style="5" hidden="1" customWidth="1"/>
    <col min="11274" max="11512" width="9.140625" style="5"/>
    <col min="11513" max="11513" width="5.42578125" style="5" customWidth="1"/>
    <col min="11514" max="11514" width="85" style="5" customWidth="1"/>
    <col min="11515" max="11515" width="12.42578125" style="5" customWidth="1"/>
    <col min="11516" max="11516" width="13.42578125" style="5" customWidth="1"/>
    <col min="11517" max="11517" width="15.28515625" style="5" customWidth="1"/>
    <col min="11518" max="11518" width="14.85546875" style="5" customWidth="1"/>
    <col min="11519" max="11519" width="15.5703125" style="5" customWidth="1"/>
    <col min="11520" max="11529" width="0" style="5" hidden="1" customWidth="1"/>
    <col min="11530" max="11768" width="9.140625" style="5"/>
    <col min="11769" max="11769" width="5.42578125" style="5" customWidth="1"/>
    <col min="11770" max="11770" width="85" style="5" customWidth="1"/>
    <col min="11771" max="11771" width="12.42578125" style="5" customWidth="1"/>
    <col min="11772" max="11772" width="13.42578125" style="5" customWidth="1"/>
    <col min="11773" max="11773" width="15.28515625" style="5" customWidth="1"/>
    <col min="11774" max="11774" width="14.85546875" style="5" customWidth="1"/>
    <col min="11775" max="11775" width="15.5703125" style="5" customWidth="1"/>
    <col min="11776" max="11785" width="0" style="5" hidden="1" customWidth="1"/>
    <col min="11786" max="12024" width="9.140625" style="5"/>
    <col min="12025" max="12025" width="5.42578125" style="5" customWidth="1"/>
    <col min="12026" max="12026" width="85" style="5" customWidth="1"/>
    <col min="12027" max="12027" width="12.42578125" style="5" customWidth="1"/>
    <col min="12028" max="12028" width="13.42578125" style="5" customWidth="1"/>
    <col min="12029" max="12029" width="15.28515625" style="5" customWidth="1"/>
    <col min="12030" max="12030" width="14.85546875" style="5" customWidth="1"/>
    <col min="12031" max="12031" width="15.5703125" style="5" customWidth="1"/>
    <col min="12032" max="12041" width="0" style="5" hidden="1" customWidth="1"/>
    <col min="12042" max="12280" width="9.140625" style="5"/>
    <col min="12281" max="12281" width="5.42578125" style="5" customWidth="1"/>
    <col min="12282" max="12282" width="85" style="5" customWidth="1"/>
    <col min="12283" max="12283" width="12.42578125" style="5" customWidth="1"/>
    <col min="12284" max="12284" width="13.42578125" style="5" customWidth="1"/>
    <col min="12285" max="12285" width="15.28515625" style="5" customWidth="1"/>
    <col min="12286" max="12286" width="14.85546875" style="5" customWidth="1"/>
    <col min="12287" max="12287" width="15.5703125" style="5" customWidth="1"/>
    <col min="12288" max="12297" width="0" style="5" hidden="1" customWidth="1"/>
    <col min="12298" max="12536" width="9.140625" style="5"/>
    <col min="12537" max="12537" width="5.42578125" style="5" customWidth="1"/>
    <col min="12538" max="12538" width="85" style="5" customWidth="1"/>
    <col min="12539" max="12539" width="12.42578125" style="5" customWidth="1"/>
    <col min="12540" max="12540" width="13.42578125" style="5" customWidth="1"/>
    <col min="12541" max="12541" width="15.28515625" style="5" customWidth="1"/>
    <col min="12542" max="12542" width="14.85546875" style="5" customWidth="1"/>
    <col min="12543" max="12543" width="15.5703125" style="5" customWidth="1"/>
    <col min="12544" max="12553" width="0" style="5" hidden="1" customWidth="1"/>
    <col min="12554" max="12792" width="9.140625" style="5"/>
    <col min="12793" max="12793" width="5.42578125" style="5" customWidth="1"/>
    <col min="12794" max="12794" width="85" style="5" customWidth="1"/>
    <col min="12795" max="12795" width="12.42578125" style="5" customWidth="1"/>
    <col min="12796" max="12796" width="13.42578125" style="5" customWidth="1"/>
    <col min="12797" max="12797" width="15.28515625" style="5" customWidth="1"/>
    <col min="12798" max="12798" width="14.85546875" style="5" customWidth="1"/>
    <col min="12799" max="12799" width="15.5703125" style="5" customWidth="1"/>
    <col min="12800" max="12809" width="0" style="5" hidden="1" customWidth="1"/>
    <col min="12810" max="13048" width="9.140625" style="5"/>
    <col min="13049" max="13049" width="5.42578125" style="5" customWidth="1"/>
    <col min="13050" max="13050" width="85" style="5" customWidth="1"/>
    <col min="13051" max="13051" width="12.42578125" style="5" customWidth="1"/>
    <col min="13052" max="13052" width="13.42578125" style="5" customWidth="1"/>
    <col min="13053" max="13053" width="15.28515625" style="5" customWidth="1"/>
    <col min="13054" max="13054" width="14.85546875" style="5" customWidth="1"/>
    <col min="13055" max="13055" width="15.5703125" style="5" customWidth="1"/>
    <col min="13056" max="13065" width="0" style="5" hidden="1" customWidth="1"/>
    <col min="13066" max="13304" width="9.140625" style="5"/>
    <col min="13305" max="13305" width="5.42578125" style="5" customWidth="1"/>
    <col min="13306" max="13306" width="85" style="5" customWidth="1"/>
    <col min="13307" max="13307" width="12.42578125" style="5" customWidth="1"/>
    <col min="13308" max="13308" width="13.42578125" style="5" customWidth="1"/>
    <col min="13309" max="13309" width="15.28515625" style="5" customWidth="1"/>
    <col min="13310" max="13310" width="14.85546875" style="5" customWidth="1"/>
    <col min="13311" max="13311" width="15.5703125" style="5" customWidth="1"/>
    <col min="13312" max="13321" width="0" style="5" hidden="1" customWidth="1"/>
    <col min="13322" max="13560" width="9.140625" style="5"/>
    <col min="13561" max="13561" width="5.42578125" style="5" customWidth="1"/>
    <col min="13562" max="13562" width="85" style="5" customWidth="1"/>
    <col min="13563" max="13563" width="12.42578125" style="5" customWidth="1"/>
    <col min="13564" max="13564" width="13.42578125" style="5" customWidth="1"/>
    <col min="13565" max="13565" width="15.28515625" style="5" customWidth="1"/>
    <col min="13566" max="13566" width="14.85546875" style="5" customWidth="1"/>
    <col min="13567" max="13567" width="15.5703125" style="5" customWidth="1"/>
    <col min="13568" max="13577" width="0" style="5" hidden="1" customWidth="1"/>
    <col min="13578" max="13816" width="9.140625" style="5"/>
    <col min="13817" max="13817" width="5.42578125" style="5" customWidth="1"/>
    <col min="13818" max="13818" width="85" style="5" customWidth="1"/>
    <col min="13819" max="13819" width="12.42578125" style="5" customWidth="1"/>
    <col min="13820" max="13820" width="13.42578125" style="5" customWidth="1"/>
    <col min="13821" max="13821" width="15.28515625" style="5" customWidth="1"/>
    <col min="13822" max="13822" width="14.85546875" style="5" customWidth="1"/>
    <col min="13823" max="13823" width="15.5703125" style="5" customWidth="1"/>
    <col min="13824" max="13833" width="0" style="5" hidden="1" customWidth="1"/>
    <col min="13834" max="14072" width="9.140625" style="5"/>
    <col min="14073" max="14073" width="5.42578125" style="5" customWidth="1"/>
    <col min="14074" max="14074" width="85" style="5" customWidth="1"/>
    <col min="14075" max="14075" width="12.42578125" style="5" customWidth="1"/>
    <col min="14076" max="14076" width="13.42578125" style="5" customWidth="1"/>
    <col min="14077" max="14077" width="15.28515625" style="5" customWidth="1"/>
    <col min="14078" max="14078" width="14.85546875" style="5" customWidth="1"/>
    <col min="14079" max="14079" width="15.5703125" style="5" customWidth="1"/>
    <col min="14080" max="14089" width="0" style="5" hidden="1" customWidth="1"/>
    <col min="14090" max="14328" width="9.140625" style="5"/>
    <col min="14329" max="14329" width="5.42578125" style="5" customWidth="1"/>
    <col min="14330" max="14330" width="85" style="5" customWidth="1"/>
    <col min="14331" max="14331" width="12.42578125" style="5" customWidth="1"/>
    <col min="14332" max="14332" width="13.42578125" style="5" customWidth="1"/>
    <col min="14333" max="14333" width="15.28515625" style="5" customWidth="1"/>
    <col min="14334" max="14334" width="14.85546875" style="5" customWidth="1"/>
    <col min="14335" max="14335" width="15.5703125" style="5" customWidth="1"/>
    <col min="14336" max="14345" width="0" style="5" hidden="1" customWidth="1"/>
    <col min="14346" max="14584" width="9.140625" style="5"/>
    <col min="14585" max="14585" width="5.42578125" style="5" customWidth="1"/>
    <col min="14586" max="14586" width="85" style="5" customWidth="1"/>
    <col min="14587" max="14587" width="12.42578125" style="5" customWidth="1"/>
    <col min="14588" max="14588" width="13.42578125" style="5" customWidth="1"/>
    <col min="14589" max="14589" width="15.28515625" style="5" customWidth="1"/>
    <col min="14590" max="14590" width="14.85546875" style="5" customWidth="1"/>
    <col min="14591" max="14591" width="15.5703125" style="5" customWidth="1"/>
    <col min="14592" max="14601" width="0" style="5" hidden="1" customWidth="1"/>
    <col min="14602" max="14840" width="9.140625" style="5"/>
    <col min="14841" max="14841" width="5.42578125" style="5" customWidth="1"/>
    <col min="14842" max="14842" width="85" style="5" customWidth="1"/>
    <col min="14843" max="14843" width="12.42578125" style="5" customWidth="1"/>
    <col min="14844" max="14844" width="13.42578125" style="5" customWidth="1"/>
    <col min="14845" max="14845" width="15.28515625" style="5" customWidth="1"/>
    <col min="14846" max="14846" width="14.85546875" style="5" customWidth="1"/>
    <col min="14847" max="14847" width="15.5703125" style="5" customWidth="1"/>
    <col min="14848" max="14857" width="0" style="5" hidden="1" customWidth="1"/>
    <col min="14858" max="15096" width="9.140625" style="5"/>
    <col min="15097" max="15097" width="5.42578125" style="5" customWidth="1"/>
    <col min="15098" max="15098" width="85" style="5" customWidth="1"/>
    <col min="15099" max="15099" width="12.42578125" style="5" customWidth="1"/>
    <col min="15100" max="15100" width="13.42578125" style="5" customWidth="1"/>
    <col min="15101" max="15101" width="15.28515625" style="5" customWidth="1"/>
    <col min="15102" max="15102" width="14.85546875" style="5" customWidth="1"/>
    <col min="15103" max="15103" width="15.5703125" style="5" customWidth="1"/>
    <col min="15104" max="15113" width="0" style="5" hidden="1" customWidth="1"/>
    <col min="15114" max="15352" width="9.140625" style="5"/>
    <col min="15353" max="15353" width="5.42578125" style="5" customWidth="1"/>
    <col min="15354" max="15354" width="85" style="5" customWidth="1"/>
    <col min="15355" max="15355" width="12.42578125" style="5" customWidth="1"/>
    <col min="15356" max="15356" width="13.42578125" style="5" customWidth="1"/>
    <col min="15357" max="15357" width="15.28515625" style="5" customWidth="1"/>
    <col min="15358" max="15358" width="14.85546875" style="5" customWidth="1"/>
    <col min="15359" max="15359" width="15.5703125" style="5" customWidth="1"/>
    <col min="15360" max="15369" width="0" style="5" hidden="1" customWidth="1"/>
    <col min="15370" max="15608" width="9.140625" style="5"/>
    <col min="15609" max="15609" width="5.42578125" style="5" customWidth="1"/>
    <col min="15610" max="15610" width="85" style="5" customWidth="1"/>
    <col min="15611" max="15611" width="12.42578125" style="5" customWidth="1"/>
    <col min="15612" max="15612" width="13.42578125" style="5" customWidth="1"/>
    <col min="15613" max="15613" width="15.28515625" style="5" customWidth="1"/>
    <col min="15614" max="15614" width="14.85546875" style="5" customWidth="1"/>
    <col min="15615" max="15615" width="15.5703125" style="5" customWidth="1"/>
    <col min="15616" max="15625" width="0" style="5" hidden="1" customWidth="1"/>
    <col min="15626" max="15864" width="9.140625" style="5"/>
    <col min="15865" max="15865" width="5.42578125" style="5" customWidth="1"/>
    <col min="15866" max="15866" width="85" style="5" customWidth="1"/>
    <col min="15867" max="15867" width="12.42578125" style="5" customWidth="1"/>
    <col min="15868" max="15868" width="13.42578125" style="5" customWidth="1"/>
    <col min="15869" max="15869" width="15.28515625" style="5" customWidth="1"/>
    <col min="15870" max="15870" width="14.85546875" style="5" customWidth="1"/>
    <col min="15871" max="15871" width="15.5703125" style="5" customWidth="1"/>
    <col min="15872" max="15881" width="0" style="5" hidden="1" customWidth="1"/>
    <col min="15882" max="16120" width="9.140625" style="5"/>
    <col min="16121" max="16121" width="5.42578125" style="5" customWidth="1"/>
    <col min="16122" max="16122" width="85" style="5" customWidth="1"/>
    <col min="16123" max="16123" width="12.42578125" style="5" customWidth="1"/>
    <col min="16124" max="16124" width="13.42578125" style="5" customWidth="1"/>
    <col min="16125" max="16125" width="15.28515625" style="5" customWidth="1"/>
    <col min="16126" max="16126" width="14.85546875" style="5" customWidth="1"/>
    <col min="16127" max="16127" width="15.5703125" style="5" customWidth="1"/>
    <col min="16128" max="16137" width="0" style="5" hidden="1" customWidth="1"/>
    <col min="16138" max="16384" width="9.140625" style="5"/>
  </cols>
  <sheetData>
    <row r="1" spans="1:12" x14ac:dyDescent="0.25">
      <c r="G1" s="258" t="s">
        <v>34</v>
      </c>
      <c r="H1" s="258"/>
    </row>
    <row r="2" spans="1:12" x14ac:dyDescent="0.25">
      <c r="F2" s="233"/>
      <c r="G2" s="259" t="s">
        <v>242</v>
      </c>
      <c r="H2" s="259"/>
    </row>
    <row r="3" spans="1:12" x14ac:dyDescent="0.25">
      <c r="F3" s="233"/>
      <c r="G3" s="1"/>
      <c r="H3" s="1"/>
    </row>
    <row r="4" spans="1:12" ht="16.5" customHeight="1" x14ac:dyDescent="0.3">
      <c r="A4" s="260" t="s">
        <v>35</v>
      </c>
      <c r="B4" s="260"/>
      <c r="C4" s="260"/>
      <c r="D4" s="260"/>
      <c r="E4" s="260"/>
      <c r="F4" s="260"/>
      <c r="G4" s="260"/>
      <c r="H4" s="260"/>
    </row>
    <row r="5" spans="1:12" ht="18.75" x14ac:dyDescent="0.3">
      <c r="A5" s="260" t="s">
        <v>36</v>
      </c>
      <c r="B5" s="260"/>
      <c r="C5" s="260"/>
      <c r="D5" s="260"/>
      <c r="E5" s="260"/>
      <c r="F5" s="260"/>
      <c r="G5" s="260"/>
      <c r="H5" s="260"/>
    </row>
    <row r="6" spans="1:12" ht="18.75" x14ac:dyDescent="0.3">
      <c r="A6" s="260" t="s">
        <v>254</v>
      </c>
      <c r="B6" s="260"/>
      <c r="C6" s="260"/>
      <c r="D6" s="260"/>
      <c r="E6" s="260"/>
      <c r="F6" s="260"/>
      <c r="G6" s="260"/>
      <c r="H6" s="260"/>
    </row>
    <row r="7" spans="1:12" x14ac:dyDescent="0.25">
      <c r="A7" s="258" t="s">
        <v>37</v>
      </c>
      <c r="B7" s="258"/>
      <c r="C7" s="258"/>
      <c r="D7" s="258"/>
      <c r="E7" s="258"/>
      <c r="F7" s="258"/>
      <c r="G7" s="258"/>
      <c r="H7" s="258"/>
    </row>
    <row r="8" spans="1:12" ht="14.25" customHeight="1" x14ac:dyDescent="0.3">
      <c r="A8" s="75"/>
      <c r="B8" s="91"/>
      <c r="C8" s="91"/>
      <c r="D8" s="88"/>
      <c r="E8" s="76"/>
      <c r="F8" s="246"/>
      <c r="G8" s="88"/>
      <c r="H8" s="88"/>
    </row>
    <row r="9" spans="1:12" s="62" customFormat="1" ht="42" customHeight="1" x14ac:dyDescent="0.25">
      <c r="A9" s="254" t="s">
        <v>137</v>
      </c>
      <c r="B9" s="254"/>
      <c r="C9" s="254"/>
      <c r="D9" s="254"/>
      <c r="E9" s="254"/>
      <c r="F9" s="254"/>
      <c r="G9" s="254"/>
      <c r="H9" s="254"/>
      <c r="I9" s="2"/>
      <c r="J9" s="10"/>
      <c r="K9" s="10"/>
    </row>
    <row r="10" spans="1:12" ht="38.25" customHeight="1" x14ac:dyDescent="0.25">
      <c r="A10" s="255" t="s">
        <v>136</v>
      </c>
      <c r="B10" s="255"/>
      <c r="C10" s="255"/>
      <c r="D10" s="255"/>
      <c r="E10" s="255"/>
      <c r="F10" s="255"/>
      <c r="G10" s="255"/>
      <c r="H10" s="255"/>
      <c r="I10" s="3"/>
    </row>
    <row r="11" spans="1:12" x14ac:dyDescent="0.25">
      <c r="A11" s="256"/>
      <c r="B11" s="256"/>
      <c r="C11" s="256"/>
      <c r="D11" s="256"/>
      <c r="E11" s="256"/>
      <c r="F11" s="256"/>
      <c r="G11" s="256"/>
      <c r="H11" s="256"/>
    </row>
    <row r="12" spans="1:12" ht="32.25" customHeight="1" x14ac:dyDescent="0.25">
      <c r="A12" s="257" t="s">
        <v>1</v>
      </c>
      <c r="B12" s="269" t="s">
        <v>38</v>
      </c>
      <c r="C12" s="270"/>
      <c r="D12" s="257" t="s">
        <v>39</v>
      </c>
      <c r="E12" s="257" t="s">
        <v>40</v>
      </c>
      <c r="F12" s="257"/>
      <c r="G12" s="257" t="s">
        <v>3</v>
      </c>
      <c r="H12" s="257"/>
      <c r="I12" s="261" t="s">
        <v>41</v>
      </c>
    </row>
    <row r="13" spans="1:12" ht="60.75" customHeight="1" x14ac:dyDescent="0.25">
      <c r="A13" s="257"/>
      <c r="B13" s="271"/>
      <c r="C13" s="272"/>
      <c r="D13" s="257"/>
      <c r="E13" s="6" t="s">
        <v>259</v>
      </c>
      <c r="F13" s="234" t="s">
        <v>273</v>
      </c>
      <c r="G13" s="87" t="s">
        <v>42</v>
      </c>
      <c r="H13" s="87" t="s">
        <v>9</v>
      </c>
      <c r="I13" s="262"/>
      <c r="J13" s="63"/>
    </row>
    <row r="14" spans="1:12" s="89" customFormat="1" ht="15.75" customHeight="1" x14ac:dyDescent="0.25">
      <c r="A14" s="87">
        <v>1</v>
      </c>
      <c r="B14" s="273">
        <v>2</v>
      </c>
      <c r="C14" s="274"/>
      <c r="D14" s="87">
        <v>3</v>
      </c>
      <c r="E14" s="7">
        <v>4</v>
      </c>
      <c r="F14" s="235">
        <v>5</v>
      </c>
      <c r="G14" s="87" t="s">
        <v>43</v>
      </c>
      <c r="H14" s="87" t="s">
        <v>44</v>
      </c>
      <c r="I14" s="8"/>
      <c r="J14" s="63"/>
      <c r="K14" s="10"/>
    </row>
    <row r="15" spans="1:12" s="163" customFormat="1" ht="30" customHeight="1" x14ac:dyDescent="0.25">
      <c r="A15" s="96">
        <v>1</v>
      </c>
      <c r="B15" s="252" t="s">
        <v>198</v>
      </c>
      <c r="C15" s="253"/>
      <c r="D15" s="96" t="s">
        <v>47</v>
      </c>
      <c r="E15" s="94">
        <v>7494</v>
      </c>
      <c r="F15" s="236">
        <v>7161</v>
      </c>
      <c r="G15" s="99">
        <f>F15-E15</f>
        <v>-333</v>
      </c>
      <c r="H15" s="99">
        <f>F15/E15*100-100</f>
        <v>-4.4435548438750914</v>
      </c>
      <c r="I15" s="161"/>
      <c r="J15" s="164" t="s">
        <v>195</v>
      </c>
      <c r="K15" s="164"/>
      <c r="L15" s="163" t="s">
        <v>257</v>
      </c>
    </row>
    <row r="16" spans="1:12" s="163" customFormat="1" ht="46.5" customHeight="1" x14ac:dyDescent="0.25">
      <c r="A16" s="165" t="s">
        <v>138</v>
      </c>
      <c r="B16" s="252" t="s">
        <v>199</v>
      </c>
      <c r="C16" s="253"/>
      <c r="D16" s="96" t="s">
        <v>47</v>
      </c>
      <c r="E16" s="94">
        <v>215</v>
      </c>
      <c r="F16" s="236">
        <v>215</v>
      </c>
      <c r="G16" s="99">
        <f t="shared" ref="G16:G42" si="0">F16-E16</f>
        <v>0</v>
      </c>
      <c r="H16" s="99">
        <f t="shared" ref="H16:H42" si="1">F16/E16*100-100</f>
        <v>0</v>
      </c>
      <c r="I16" s="161"/>
      <c r="J16" s="164" t="s">
        <v>195</v>
      </c>
      <c r="K16" s="164"/>
      <c r="L16" s="163" t="s">
        <v>258</v>
      </c>
    </row>
    <row r="17" spans="1:12" s="163" customFormat="1" ht="30.75" customHeight="1" x14ac:dyDescent="0.25">
      <c r="A17" s="96" t="s">
        <v>201</v>
      </c>
      <c r="B17" s="252" t="s">
        <v>200</v>
      </c>
      <c r="C17" s="253"/>
      <c r="D17" s="96" t="s">
        <v>47</v>
      </c>
      <c r="E17" s="94">
        <v>7279</v>
      </c>
      <c r="F17" s="236">
        <v>6946</v>
      </c>
      <c r="G17" s="99">
        <f t="shared" si="0"/>
        <v>-333</v>
      </c>
      <c r="H17" s="99">
        <f t="shared" si="1"/>
        <v>-4.5748042313504556</v>
      </c>
      <c r="I17" s="161"/>
      <c r="J17" s="164" t="s">
        <v>195</v>
      </c>
      <c r="K17" s="164"/>
      <c r="L17" s="163" t="s">
        <v>257</v>
      </c>
    </row>
    <row r="18" spans="1:12" s="163" customFormat="1" ht="30" customHeight="1" x14ac:dyDescent="0.25">
      <c r="A18" s="96">
        <v>2</v>
      </c>
      <c r="B18" s="252" t="s">
        <v>202</v>
      </c>
      <c r="C18" s="253"/>
      <c r="D18" s="96" t="s">
        <v>47</v>
      </c>
      <c r="E18" s="94">
        <v>13015</v>
      </c>
      <c r="F18" s="236">
        <v>13061</v>
      </c>
      <c r="G18" s="99">
        <f t="shared" si="0"/>
        <v>46</v>
      </c>
      <c r="H18" s="99">
        <f t="shared" si="1"/>
        <v>0.35343834037648492</v>
      </c>
      <c r="I18" s="249"/>
      <c r="J18" s="164" t="s">
        <v>207</v>
      </c>
      <c r="K18" s="164"/>
    </row>
    <row r="19" spans="1:12" s="163" customFormat="1" ht="31.5" customHeight="1" x14ac:dyDescent="0.25">
      <c r="A19" s="96" t="s">
        <v>141</v>
      </c>
      <c r="B19" s="252" t="s">
        <v>140</v>
      </c>
      <c r="C19" s="253"/>
      <c r="D19" s="96" t="s">
        <v>47</v>
      </c>
      <c r="E19" s="94">
        <v>215</v>
      </c>
      <c r="F19" s="236">
        <v>202</v>
      </c>
      <c r="G19" s="99">
        <f t="shared" si="0"/>
        <v>-13</v>
      </c>
      <c r="H19" s="99">
        <f t="shared" si="1"/>
        <v>-6.0465116279069804</v>
      </c>
      <c r="I19" s="166"/>
      <c r="J19" s="164" t="s">
        <v>207</v>
      </c>
      <c r="K19" s="164"/>
    </row>
    <row r="20" spans="1:12" s="163" customFormat="1" ht="31.5" customHeight="1" x14ac:dyDescent="0.25">
      <c r="A20" s="96" t="s">
        <v>203</v>
      </c>
      <c r="B20" s="252" t="s">
        <v>139</v>
      </c>
      <c r="C20" s="253"/>
      <c r="D20" s="96" t="s">
        <v>47</v>
      </c>
      <c r="E20" s="94">
        <v>12800</v>
      </c>
      <c r="F20" s="236">
        <f>F18-F19</f>
        <v>12859</v>
      </c>
      <c r="G20" s="99">
        <f t="shared" si="0"/>
        <v>59</v>
      </c>
      <c r="H20" s="99">
        <f t="shared" si="1"/>
        <v>0.4609375</v>
      </c>
      <c r="I20" s="161"/>
      <c r="J20" s="164" t="s">
        <v>207</v>
      </c>
      <c r="K20" s="164"/>
    </row>
    <row r="21" spans="1:12" s="163" customFormat="1" ht="31.5" customHeight="1" x14ac:dyDescent="0.25">
      <c r="A21" s="96">
        <v>3</v>
      </c>
      <c r="B21" s="252" t="s">
        <v>66</v>
      </c>
      <c r="C21" s="253"/>
      <c r="D21" s="96" t="s">
        <v>47</v>
      </c>
      <c r="E21" s="94">
        <v>22168</v>
      </c>
      <c r="F21" s="236">
        <v>22168</v>
      </c>
      <c r="G21" s="99">
        <f t="shared" si="0"/>
        <v>0</v>
      </c>
      <c r="H21" s="99">
        <f t="shared" si="1"/>
        <v>0</v>
      </c>
      <c r="I21" s="161"/>
      <c r="J21" s="164"/>
      <c r="K21" s="164"/>
    </row>
    <row r="22" spans="1:12" s="163" customFormat="1" ht="31.5" customHeight="1" x14ac:dyDescent="0.25">
      <c r="A22" s="96">
        <v>4</v>
      </c>
      <c r="B22" s="252" t="s">
        <v>67</v>
      </c>
      <c r="C22" s="253"/>
      <c r="D22" s="96" t="s">
        <v>47</v>
      </c>
      <c r="E22" s="94">
        <v>500</v>
      </c>
      <c r="F22" s="236">
        <v>491</v>
      </c>
      <c r="G22" s="99">
        <f t="shared" si="0"/>
        <v>-9</v>
      </c>
      <c r="H22" s="99">
        <f t="shared" si="1"/>
        <v>-1.7999999999999972</v>
      </c>
      <c r="I22" s="161"/>
      <c r="J22" s="164" t="s">
        <v>208</v>
      </c>
      <c r="K22" s="164"/>
    </row>
    <row r="23" spans="1:12" s="163" customFormat="1" ht="30" customHeight="1" x14ac:dyDescent="0.25">
      <c r="A23" s="96">
        <v>5</v>
      </c>
      <c r="B23" s="252" t="s">
        <v>68</v>
      </c>
      <c r="C23" s="253"/>
      <c r="D23" s="96" t="s">
        <v>47</v>
      </c>
      <c r="E23" s="94">
        <v>897</v>
      </c>
      <c r="F23" s="236">
        <v>952</v>
      </c>
      <c r="G23" s="99">
        <f t="shared" si="0"/>
        <v>55</v>
      </c>
      <c r="H23" s="99">
        <f t="shared" si="1"/>
        <v>6.1315496098104774</v>
      </c>
      <c r="I23" s="161"/>
      <c r="J23" s="164" t="s">
        <v>208</v>
      </c>
      <c r="K23" s="164"/>
    </row>
    <row r="24" spans="1:12" s="163" customFormat="1" ht="30" customHeight="1" x14ac:dyDescent="0.25">
      <c r="A24" s="96">
        <v>6</v>
      </c>
      <c r="B24" s="252" t="s">
        <v>69</v>
      </c>
      <c r="C24" s="253"/>
      <c r="D24" s="96" t="s">
        <v>47</v>
      </c>
      <c r="E24" s="94">
        <v>295</v>
      </c>
      <c r="F24" s="236">
        <v>296</v>
      </c>
      <c r="G24" s="99">
        <f t="shared" si="0"/>
        <v>1</v>
      </c>
      <c r="H24" s="99">
        <f t="shared" si="1"/>
        <v>0.33898305084744607</v>
      </c>
      <c r="I24" s="161"/>
      <c r="J24" s="164" t="s">
        <v>208</v>
      </c>
      <c r="K24" s="164"/>
    </row>
    <row r="25" spans="1:12" s="163" customFormat="1" ht="30" customHeight="1" x14ac:dyDescent="0.25">
      <c r="A25" s="96">
        <v>7</v>
      </c>
      <c r="B25" s="252" t="s">
        <v>70</v>
      </c>
      <c r="C25" s="253"/>
      <c r="D25" s="96" t="s">
        <v>46</v>
      </c>
      <c r="E25" s="97">
        <v>57353.4</v>
      </c>
      <c r="F25" s="237">
        <v>38287</v>
      </c>
      <c r="G25" s="99">
        <f t="shared" si="0"/>
        <v>-19066.400000000001</v>
      </c>
      <c r="H25" s="99">
        <f t="shared" si="1"/>
        <v>-33.24371353747118</v>
      </c>
      <c r="I25" s="161"/>
      <c r="J25" s="164" t="s">
        <v>208</v>
      </c>
      <c r="K25" s="164"/>
    </row>
    <row r="26" spans="1:12" s="163" customFormat="1" ht="32.25" customHeight="1" x14ac:dyDescent="0.25">
      <c r="A26" s="96">
        <v>8</v>
      </c>
      <c r="B26" s="250" t="s">
        <v>71</v>
      </c>
      <c r="C26" s="251"/>
      <c r="D26" s="96" t="s">
        <v>46</v>
      </c>
      <c r="E26" s="97">
        <v>63985.9</v>
      </c>
      <c r="F26" s="237">
        <v>49045</v>
      </c>
      <c r="G26" s="99">
        <f t="shared" si="0"/>
        <v>-14940.900000000001</v>
      </c>
      <c r="H26" s="99">
        <f t="shared" si="1"/>
        <v>-23.350300613103826</v>
      </c>
      <c r="I26" s="161"/>
      <c r="J26" s="164" t="s">
        <v>208</v>
      </c>
      <c r="K26" s="164"/>
    </row>
    <row r="27" spans="1:12" s="163" customFormat="1" ht="36.75" customHeight="1" x14ac:dyDescent="0.25">
      <c r="A27" s="96">
        <v>9</v>
      </c>
      <c r="B27" s="250" t="s">
        <v>72</v>
      </c>
      <c r="C27" s="251"/>
      <c r="D27" s="96" t="s">
        <v>46</v>
      </c>
      <c r="E27" s="97">
        <v>67081.100000000006</v>
      </c>
      <c r="F27" s="237">
        <v>48749</v>
      </c>
      <c r="G27" s="99">
        <f t="shared" si="0"/>
        <v>-18332.100000000006</v>
      </c>
      <c r="H27" s="99">
        <f t="shared" si="1"/>
        <v>-27.328263847790225</v>
      </c>
      <c r="I27" s="161"/>
      <c r="J27" s="164" t="s">
        <v>208</v>
      </c>
      <c r="K27" s="164"/>
    </row>
    <row r="28" spans="1:12" s="163" customFormat="1" ht="30" customHeight="1" x14ac:dyDescent="0.25">
      <c r="A28" s="96">
        <v>10</v>
      </c>
      <c r="B28" s="250" t="s">
        <v>73</v>
      </c>
      <c r="C28" s="251"/>
      <c r="D28" s="96" t="s">
        <v>206</v>
      </c>
      <c r="E28" s="95">
        <v>2</v>
      </c>
      <c r="F28" s="238">
        <v>2</v>
      </c>
      <c r="G28" s="99">
        <f t="shared" si="0"/>
        <v>0</v>
      </c>
      <c r="H28" s="99">
        <f t="shared" si="1"/>
        <v>0</v>
      </c>
      <c r="I28" s="166"/>
      <c r="J28" s="164" t="s">
        <v>243</v>
      </c>
      <c r="K28" s="164"/>
    </row>
    <row r="29" spans="1:12" s="163" customFormat="1" ht="78" customHeight="1" x14ac:dyDescent="0.25">
      <c r="A29" s="96">
        <v>11</v>
      </c>
      <c r="B29" s="252" t="s">
        <v>74</v>
      </c>
      <c r="C29" s="253"/>
      <c r="D29" s="162"/>
      <c r="E29" s="97">
        <v>1.47</v>
      </c>
      <c r="F29" s="237"/>
      <c r="G29" s="162">
        <f t="shared" si="0"/>
        <v>-1.47</v>
      </c>
      <c r="H29" s="162">
        <f t="shared" si="1"/>
        <v>-100</v>
      </c>
      <c r="I29" s="245" t="s">
        <v>272</v>
      </c>
      <c r="J29" s="164" t="s">
        <v>207</v>
      </c>
      <c r="K29" s="164"/>
    </row>
    <row r="30" spans="1:12" s="163" customFormat="1" ht="45.75" customHeight="1" x14ac:dyDescent="0.25">
      <c r="A30" s="96">
        <v>12</v>
      </c>
      <c r="B30" s="252" t="s">
        <v>204</v>
      </c>
      <c r="C30" s="253"/>
      <c r="D30" s="96" t="s">
        <v>47</v>
      </c>
      <c r="E30" s="94">
        <v>4742</v>
      </c>
      <c r="F30" s="239">
        <v>2022</v>
      </c>
      <c r="G30" s="99">
        <f t="shared" si="0"/>
        <v>-2720</v>
      </c>
      <c r="H30" s="99">
        <f t="shared" si="1"/>
        <v>-57.359763812737242</v>
      </c>
      <c r="I30" s="161"/>
      <c r="J30" s="164" t="s">
        <v>209</v>
      </c>
      <c r="K30" s="164"/>
    </row>
    <row r="31" spans="1:12" s="163" customFormat="1" ht="53.25" customHeight="1" x14ac:dyDescent="0.25">
      <c r="A31" s="96">
        <v>13</v>
      </c>
      <c r="B31" s="252" t="s">
        <v>142</v>
      </c>
      <c r="C31" s="253"/>
      <c r="D31" s="96" t="s">
        <v>47</v>
      </c>
      <c r="E31" s="94">
        <v>610</v>
      </c>
      <c r="F31" s="236">
        <v>45</v>
      </c>
      <c r="G31" s="99">
        <f t="shared" si="0"/>
        <v>-565</v>
      </c>
      <c r="H31" s="99">
        <f t="shared" si="1"/>
        <v>-92.622950819672127</v>
      </c>
      <c r="I31" s="161"/>
      <c r="J31" s="164" t="s">
        <v>209</v>
      </c>
      <c r="K31" s="164"/>
    </row>
    <row r="32" spans="1:12" s="163" customFormat="1" ht="30.75" customHeight="1" x14ac:dyDescent="0.25">
      <c r="A32" s="96">
        <v>14</v>
      </c>
      <c r="B32" s="250" t="s">
        <v>143</v>
      </c>
      <c r="C32" s="251"/>
      <c r="D32" s="96" t="s">
        <v>206</v>
      </c>
      <c r="E32" s="94">
        <v>39</v>
      </c>
      <c r="F32" s="236">
        <v>13</v>
      </c>
      <c r="G32" s="99">
        <f t="shared" si="0"/>
        <v>-26</v>
      </c>
      <c r="H32" s="99">
        <f t="shared" si="1"/>
        <v>-66.666666666666671</v>
      </c>
      <c r="I32" s="161"/>
      <c r="J32" s="164" t="s">
        <v>194</v>
      </c>
      <c r="K32" s="164"/>
    </row>
    <row r="33" spans="1:11" s="163" customFormat="1" ht="39" customHeight="1" x14ac:dyDescent="0.25">
      <c r="A33" s="96">
        <v>15</v>
      </c>
      <c r="B33" s="252" t="s">
        <v>144</v>
      </c>
      <c r="C33" s="253"/>
      <c r="D33" s="96" t="s">
        <v>47</v>
      </c>
      <c r="E33" s="94">
        <v>780</v>
      </c>
      <c r="F33" s="236">
        <v>385</v>
      </c>
      <c r="G33" s="99">
        <f t="shared" si="0"/>
        <v>-395</v>
      </c>
      <c r="H33" s="99">
        <f t="shared" si="1"/>
        <v>-50.641025641025635</v>
      </c>
      <c r="I33" s="96"/>
      <c r="J33" s="164" t="s">
        <v>194</v>
      </c>
      <c r="K33" s="164"/>
    </row>
    <row r="34" spans="1:11" s="163" customFormat="1" ht="36.75" customHeight="1" x14ac:dyDescent="0.25">
      <c r="A34" s="96">
        <v>16</v>
      </c>
      <c r="B34" s="252" t="s">
        <v>145</v>
      </c>
      <c r="C34" s="253"/>
      <c r="D34" s="96" t="s">
        <v>47</v>
      </c>
      <c r="E34" s="94">
        <v>1119</v>
      </c>
      <c r="F34" s="236">
        <v>210</v>
      </c>
      <c r="G34" s="99">
        <f t="shared" si="0"/>
        <v>-909</v>
      </c>
      <c r="H34" s="99">
        <f t="shared" si="1"/>
        <v>-81.233243967828415</v>
      </c>
      <c r="I34" s="210"/>
      <c r="J34" s="164" t="s">
        <v>194</v>
      </c>
      <c r="K34" s="164"/>
    </row>
    <row r="35" spans="1:11" s="163" customFormat="1" ht="36.75" customHeight="1" x14ac:dyDescent="0.25">
      <c r="A35" s="96">
        <v>17</v>
      </c>
      <c r="B35" s="252" t="s">
        <v>146</v>
      </c>
      <c r="C35" s="253"/>
      <c r="D35" s="96" t="s">
        <v>47</v>
      </c>
      <c r="E35" s="94">
        <v>580</v>
      </c>
      <c r="F35" s="236">
        <v>578</v>
      </c>
      <c r="G35" s="99">
        <f t="shared" si="0"/>
        <v>-2</v>
      </c>
      <c r="H35" s="99">
        <f t="shared" si="1"/>
        <v>-0.3448275862069039</v>
      </c>
      <c r="I35" s="210"/>
      <c r="J35" s="164" t="s">
        <v>194</v>
      </c>
      <c r="K35" s="164"/>
    </row>
    <row r="36" spans="1:11" s="163" customFormat="1" ht="31.5" customHeight="1" x14ac:dyDescent="0.25">
      <c r="A36" s="96">
        <v>18</v>
      </c>
      <c r="B36" s="250" t="s">
        <v>147</v>
      </c>
      <c r="C36" s="251"/>
      <c r="D36" s="96" t="s">
        <v>47</v>
      </c>
      <c r="E36" s="94">
        <v>210</v>
      </c>
      <c r="F36" s="236">
        <v>257</v>
      </c>
      <c r="G36" s="99">
        <f t="shared" si="0"/>
        <v>47</v>
      </c>
      <c r="H36" s="99">
        <f t="shared" si="1"/>
        <v>22.380952380952394</v>
      </c>
      <c r="I36" s="211"/>
      <c r="J36" s="164" t="s">
        <v>194</v>
      </c>
      <c r="K36" s="164"/>
    </row>
    <row r="37" spans="1:11" s="163" customFormat="1" ht="49.5" customHeight="1" x14ac:dyDescent="0.25">
      <c r="A37" s="96">
        <v>19</v>
      </c>
      <c r="B37" s="250" t="s">
        <v>148</v>
      </c>
      <c r="C37" s="251"/>
      <c r="D37" s="96" t="s">
        <v>45</v>
      </c>
      <c r="E37" s="97">
        <v>24.4</v>
      </c>
      <c r="F37" s="237">
        <v>22.8</v>
      </c>
      <c r="G37" s="99">
        <f t="shared" si="0"/>
        <v>-1.5999999999999979</v>
      </c>
      <c r="H37" s="99">
        <f t="shared" si="1"/>
        <v>-6.5573770491803174</v>
      </c>
      <c r="I37" s="161"/>
      <c r="J37" s="164" t="s">
        <v>194</v>
      </c>
      <c r="K37" s="164"/>
    </row>
    <row r="38" spans="1:11" s="163" customFormat="1" ht="33.75" customHeight="1" x14ac:dyDescent="0.25">
      <c r="A38" s="96">
        <v>20</v>
      </c>
      <c r="B38" s="250" t="s">
        <v>149</v>
      </c>
      <c r="C38" s="251"/>
      <c r="D38" s="96" t="s">
        <v>45</v>
      </c>
      <c r="E38" s="97">
        <v>95</v>
      </c>
      <c r="F38" s="240">
        <v>95</v>
      </c>
      <c r="G38" s="99">
        <f t="shared" si="0"/>
        <v>0</v>
      </c>
      <c r="H38" s="99">
        <f t="shared" si="1"/>
        <v>0</v>
      </c>
      <c r="I38" s="161"/>
      <c r="J38" s="167" t="s">
        <v>210</v>
      </c>
      <c r="K38" s="167"/>
    </row>
    <row r="39" spans="1:11" s="163" customFormat="1" ht="38.25" customHeight="1" x14ac:dyDescent="0.25">
      <c r="A39" s="96">
        <v>21</v>
      </c>
      <c r="B39" s="264" t="s">
        <v>150</v>
      </c>
      <c r="C39" s="264"/>
      <c r="D39" s="96" t="s">
        <v>47</v>
      </c>
      <c r="E39" s="94">
        <v>10753</v>
      </c>
      <c r="F39" s="236">
        <v>10751</v>
      </c>
      <c r="G39" s="99">
        <f t="shared" si="0"/>
        <v>-2</v>
      </c>
      <c r="H39" s="99">
        <f t="shared" si="1"/>
        <v>-1.859946061564699E-2</v>
      </c>
      <c r="I39" s="161"/>
      <c r="J39" s="167" t="s">
        <v>211</v>
      </c>
      <c r="K39" s="167"/>
    </row>
    <row r="40" spans="1:11" ht="71.25" customHeight="1" x14ac:dyDescent="0.25">
      <c r="A40" s="96">
        <v>22</v>
      </c>
      <c r="B40" s="265" t="s">
        <v>274</v>
      </c>
      <c r="C40" s="266"/>
      <c r="D40" s="96" t="s">
        <v>47</v>
      </c>
      <c r="E40" s="98">
        <v>215</v>
      </c>
      <c r="F40" s="239">
        <v>215</v>
      </c>
      <c r="G40" s="99">
        <f t="shared" si="0"/>
        <v>0</v>
      </c>
      <c r="H40" s="99">
        <f t="shared" si="1"/>
        <v>0</v>
      </c>
      <c r="I40" s="8"/>
      <c r="J40" s="164" t="s">
        <v>195</v>
      </c>
      <c r="K40" s="169"/>
    </row>
    <row r="41" spans="1:11" ht="84.75" customHeight="1" x14ac:dyDescent="0.25">
      <c r="A41" s="96">
        <v>23</v>
      </c>
      <c r="B41" s="265" t="s">
        <v>151</v>
      </c>
      <c r="C41" s="266"/>
      <c r="D41" s="96" t="s">
        <v>45</v>
      </c>
      <c r="E41" s="98">
        <v>65.84</v>
      </c>
      <c r="F41" s="239">
        <v>65.84</v>
      </c>
      <c r="G41" s="99">
        <f t="shared" si="0"/>
        <v>0</v>
      </c>
      <c r="H41" s="99">
        <f t="shared" si="1"/>
        <v>0</v>
      </c>
      <c r="I41" s="8"/>
      <c r="J41" s="167" t="s">
        <v>211</v>
      </c>
      <c r="K41" s="169"/>
    </row>
    <row r="42" spans="1:11" ht="38.25" customHeight="1" x14ac:dyDescent="0.25">
      <c r="A42" s="96">
        <v>24</v>
      </c>
      <c r="B42" s="250" t="s">
        <v>205</v>
      </c>
      <c r="C42" s="251"/>
      <c r="D42" s="96" t="s">
        <v>47</v>
      </c>
      <c r="E42" s="98">
        <v>2</v>
      </c>
      <c r="F42" s="239"/>
      <c r="G42" s="99">
        <f t="shared" si="0"/>
        <v>-2</v>
      </c>
      <c r="H42" s="99">
        <f t="shared" si="1"/>
        <v>-100</v>
      </c>
      <c r="I42" s="8"/>
      <c r="J42" s="168"/>
      <c r="K42" s="169"/>
    </row>
    <row r="43" spans="1:11" ht="38.25" customHeight="1" x14ac:dyDescent="0.25">
      <c r="A43" s="96">
        <v>25</v>
      </c>
      <c r="B43" s="250" t="s">
        <v>260</v>
      </c>
      <c r="C43" s="251"/>
      <c r="D43" s="96" t="s">
        <v>47</v>
      </c>
      <c r="E43" s="98">
        <v>3291</v>
      </c>
      <c r="F43" s="239">
        <v>3291</v>
      </c>
      <c r="G43" s="99">
        <f t="shared" ref="G43" si="2">F43-E43</f>
        <v>0</v>
      </c>
      <c r="H43" s="99">
        <f t="shared" ref="H43" si="3">F43/E43*100-100</f>
        <v>0</v>
      </c>
      <c r="I43" s="8"/>
      <c r="J43" s="168"/>
      <c r="K43" s="169"/>
    </row>
    <row r="44" spans="1:11" x14ac:dyDescent="0.25">
      <c r="A44" s="263" t="s">
        <v>76</v>
      </c>
      <c r="B44" s="263"/>
      <c r="C44" s="263"/>
      <c r="D44" s="263"/>
      <c r="E44" s="263"/>
      <c r="F44" s="263"/>
      <c r="G44" s="263"/>
      <c r="H44" s="263"/>
    </row>
    <row r="45" spans="1:11" s="78" customFormat="1" ht="33" customHeight="1" x14ac:dyDescent="0.3">
      <c r="A45" s="268" t="s">
        <v>270</v>
      </c>
      <c r="B45" s="268"/>
      <c r="C45" s="268"/>
      <c r="D45" s="268"/>
      <c r="E45" s="268"/>
      <c r="F45" s="247"/>
      <c r="H45" s="77"/>
      <c r="I45" s="88"/>
      <c r="J45" s="91"/>
      <c r="K45" s="91"/>
    </row>
    <row r="46" spans="1:11" ht="26.25" customHeight="1" x14ac:dyDescent="0.25">
      <c r="A46" s="267" t="s">
        <v>269</v>
      </c>
      <c r="B46" s="267"/>
      <c r="C46" s="169"/>
      <c r="D46" s="64"/>
      <c r="F46" s="248"/>
    </row>
    <row r="47" spans="1:11" hidden="1" x14ac:dyDescent="0.25">
      <c r="B47" s="243" t="s">
        <v>48</v>
      </c>
      <c r="C47" s="243" t="s">
        <v>48</v>
      </c>
      <c r="D47" s="65"/>
      <c r="E47" s="74"/>
      <c r="G47" s="4"/>
      <c r="H47" s="4"/>
      <c r="I47" s="9"/>
    </row>
    <row r="48" spans="1:11" hidden="1" x14ac:dyDescent="0.25">
      <c r="B48" s="244" t="s">
        <v>49</v>
      </c>
      <c r="C48" s="244" t="s">
        <v>49</v>
      </c>
      <c r="D48" s="66"/>
      <c r="E48" s="74"/>
      <c r="G48" s="4"/>
      <c r="H48" s="4"/>
      <c r="I48" s="9"/>
    </row>
    <row r="49" spans="2:9" hidden="1" x14ac:dyDescent="0.25">
      <c r="B49" s="244"/>
      <c r="C49" s="244"/>
      <c r="D49" s="66"/>
      <c r="E49" s="74"/>
      <c r="G49" s="4"/>
      <c r="H49" s="4"/>
      <c r="I49" s="9"/>
    </row>
    <row r="50" spans="2:9" hidden="1" x14ac:dyDescent="0.25">
      <c r="B50" s="244"/>
      <c r="C50" s="244"/>
      <c r="D50" s="66"/>
      <c r="E50" s="74"/>
      <c r="G50" s="4"/>
      <c r="H50" s="4"/>
      <c r="I50" s="9"/>
    </row>
    <row r="51" spans="2:9" hidden="1" x14ac:dyDescent="0.25"/>
    <row r="52" spans="2:9" hidden="1" x14ac:dyDescent="0.25"/>
  </sheetData>
  <mergeCells count="48">
    <mergeCell ref="A46:B46"/>
    <mergeCell ref="A45:E45"/>
    <mergeCell ref="B12:C13"/>
    <mergeCell ref="B14:C14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3:C23"/>
    <mergeCell ref="B24:C24"/>
    <mergeCell ref="I12:I13"/>
    <mergeCell ref="A44:H44"/>
    <mergeCell ref="B15:C15"/>
    <mergeCell ref="B17:C17"/>
    <mergeCell ref="B19:C19"/>
    <mergeCell ref="B20:C20"/>
    <mergeCell ref="B21:C21"/>
    <mergeCell ref="B22:C22"/>
    <mergeCell ref="B16:C16"/>
    <mergeCell ref="B18:C18"/>
    <mergeCell ref="B38:C38"/>
    <mergeCell ref="B39:C39"/>
    <mergeCell ref="B40:C40"/>
    <mergeCell ref="B41:C41"/>
    <mergeCell ref="B42:C42"/>
    <mergeCell ref="B43:C43"/>
    <mergeCell ref="A7:H7"/>
    <mergeCell ref="G1:H1"/>
    <mergeCell ref="G2:H2"/>
    <mergeCell ref="A4:H4"/>
    <mergeCell ref="A5:H5"/>
    <mergeCell ref="A6:H6"/>
    <mergeCell ref="B37:C37"/>
    <mergeCell ref="B36:C36"/>
    <mergeCell ref="B35:C35"/>
    <mergeCell ref="A9:H9"/>
    <mergeCell ref="A10:H10"/>
    <mergeCell ref="A11:H11"/>
    <mergeCell ref="A12:A13"/>
    <mergeCell ref="D12:D13"/>
    <mergeCell ref="E12:F12"/>
    <mergeCell ref="G12:H12"/>
  </mergeCell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25"/>
  <sheetViews>
    <sheetView view="pageBreakPreview" zoomScale="55" zoomScaleNormal="70" zoomScaleSheetLayoutView="55" workbookViewId="0">
      <pane ySplit="8" topLeftCell="A9" activePane="bottomLeft" state="frozen"/>
      <selection activeCell="A8" sqref="A8"/>
      <selection pane="bottomLeft" activeCell="B74" sqref="B74"/>
    </sheetView>
  </sheetViews>
  <sheetFormatPr defaultRowHeight="15.75" x14ac:dyDescent="0.25"/>
  <cols>
    <col min="1" max="1" width="9.140625" style="14" customWidth="1"/>
    <col min="2" max="2" width="56.42578125" style="115" customWidth="1"/>
    <col min="3" max="3" width="18" style="16" customWidth="1"/>
    <col min="4" max="4" width="23.42578125" style="16" customWidth="1"/>
    <col min="5" max="5" width="20" style="16" customWidth="1"/>
    <col min="6" max="6" width="18.85546875" style="16" customWidth="1"/>
    <col min="7" max="7" width="18.28515625" style="16" customWidth="1"/>
    <col min="8" max="8" width="18.140625" style="16" customWidth="1"/>
    <col min="9" max="9" width="19.28515625" style="16" customWidth="1"/>
    <col min="10" max="10" width="20.28515625" style="16" customWidth="1"/>
    <col min="11" max="11" width="22" style="16" customWidth="1"/>
    <col min="12" max="13" width="17.85546875" style="16" customWidth="1"/>
    <col min="14" max="14" width="19.28515625" style="57" customWidth="1"/>
    <col min="15" max="15" width="15.5703125" style="14" hidden="1" customWidth="1"/>
    <col min="16" max="16" width="13.7109375" style="14" hidden="1" customWidth="1"/>
    <col min="17" max="17" width="13.7109375" style="14" customWidth="1"/>
    <col min="18" max="18" width="26.5703125" style="14" customWidth="1"/>
    <col min="19" max="19" width="29.5703125" style="14" customWidth="1"/>
    <col min="20" max="20" width="26.140625" style="14" customWidth="1"/>
    <col min="21" max="21" width="9.140625" style="16" customWidth="1"/>
    <col min="22" max="22" width="21.28515625" style="16" customWidth="1"/>
    <col min="23" max="23" width="0" style="16" hidden="1" customWidth="1"/>
    <col min="24" max="24" width="18.28515625" style="16" customWidth="1"/>
    <col min="25" max="25" width="17.7109375" style="16" customWidth="1"/>
    <col min="26" max="26" width="11" style="16" customWidth="1"/>
    <col min="27" max="259" width="8.85546875" style="16"/>
    <col min="260" max="260" width="8" style="16" customWidth="1"/>
    <col min="261" max="261" width="41.7109375" style="16" customWidth="1"/>
    <col min="262" max="263" width="22" style="16" customWidth="1"/>
    <col min="264" max="264" width="18" style="16" customWidth="1"/>
    <col min="265" max="265" width="18.85546875" style="16" customWidth="1"/>
    <col min="266" max="266" width="22.42578125" style="16" customWidth="1"/>
    <col min="267" max="267" width="20.28515625" style="16" customWidth="1"/>
    <col min="268" max="268" width="17.85546875" style="16" customWidth="1"/>
    <col min="269" max="269" width="20.7109375" style="16" customWidth="1"/>
    <col min="270" max="270" width="15.28515625" style="16" customWidth="1"/>
    <col min="271" max="271" width="17.42578125" style="16" customWidth="1"/>
    <col min="272" max="273" width="0" style="16" hidden="1" customWidth="1"/>
    <col min="274" max="274" width="16" style="16" customWidth="1"/>
    <col min="275" max="275" width="29.5703125" style="16" customWidth="1"/>
    <col min="276" max="276" width="26.140625" style="16" customWidth="1"/>
    <col min="277" max="277" width="9.140625" style="16" customWidth="1"/>
    <col min="278" max="278" width="15.5703125" style="16" bestFit="1" customWidth="1"/>
    <col min="279" max="279" width="0" style="16" hidden="1" customWidth="1"/>
    <col min="280" max="280" width="18.28515625" style="16" customWidth="1"/>
    <col min="281" max="281" width="9.85546875" style="16" customWidth="1"/>
    <col min="282" max="282" width="11" style="16" customWidth="1"/>
    <col min="283" max="515" width="8.85546875" style="16"/>
    <col min="516" max="516" width="8" style="16" customWidth="1"/>
    <col min="517" max="517" width="41.7109375" style="16" customWidth="1"/>
    <col min="518" max="519" width="22" style="16" customWidth="1"/>
    <col min="520" max="520" width="18" style="16" customWidth="1"/>
    <col min="521" max="521" width="18.85546875" style="16" customWidth="1"/>
    <col min="522" max="522" width="22.42578125" style="16" customWidth="1"/>
    <col min="523" max="523" width="20.28515625" style="16" customWidth="1"/>
    <col min="524" max="524" width="17.85546875" style="16" customWidth="1"/>
    <col min="525" max="525" width="20.7109375" style="16" customWidth="1"/>
    <col min="526" max="526" width="15.28515625" style="16" customWidth="1"/>
    <col min="527" max="527" width="17.42578125" style="16" customWidth="1"/>
    <col min="528" max="529" width="0" style="16" hidden="1" customWidth="1"/>
    <col min="530" max="530" width="16" style="16" customWidth="1"/>
    <col min="531" max="531" width="29.5703125" style="16" customWidth="1"/>
    <col min="532" max="532" width="26.140625" style="16" customWidth="1"/>
    <col min="533" max="533" width="9.140625" style="16" customWidth="1"/>
    <col min="534" max="534" width="15.5703125" style="16" bestFit="1" customWidth="1"/>
    <col min="535" max="535" width="0" style="16" hidden="1" customWidth="1"/>
    <col min="536" max="536" width="18.28515625" style="16" customWidth="1"/>
    <col min="537" max="537" width="9.85546875" style="16" customWidth="1"/>
    <col min="538" max="538" width="11" style="16" customWidth="1"/>
    <col min="539" max="771" width="8.85546875" style="16"/>
    <col min="772" max="772" width="8" style="16" customWidth="1"/>
    <col min="773" max="773" width="41.7109375" style="16" customWidth="1"/>
    <col min="774" max="775" width="22" style="16" customWidth="1"/>
    <col min="776" max="776" width="18" style="16" customWidth="1"/>
    <col min="777" max="777" width="18.85546875" style="16" customWidth="1"/>
    <col min="778" max="778" width="22.42578125" style="16" customWidth="1"/>
    <col min="779" max="779" width="20.28515625" style="16" customWidth="1"/>
    <col min="780" max="780" width="17.85546875" style="16" customWidth="1"/>
    <col min="781" max="781" width="20.7109375" style="16" customWidth="1"/>
    <col min="782" max="782" width="15.28515625" style="16" customWidth="1"/>
    <col min="783" max="783" width="17.42578125" style="16" customWidth="1"/>
    <col min="784" max="785" width="0" style="16" hidden="1" customWidth="1"/>
    <col min="786" max="786" width="16" style="16" customWidth="1"/>
    <col min="787" max="787" width="29.5703125" style="16" customWidth="1"/>
    <col min="788" max="788" width="26.140625" style="16" customWidth="1"/>
    <col min="789" max="789" width="9.140625" style="16" customWidth="1"/>
    <col min="790" max="790" width="15.5703125" style="16" bestFit="1" customWidth="1"/>
    <col min="791" max="791" width="0" style="16" hidden="1" customWidth="1"/>
    <col min="792" max="792" width="18.28515625" style="16" customWidth="1"/>
    <col min="793" max="793" width="9.85546875" style="16" customWidth="1"/>
    <col min="794" max="794" width="11" style="16" customWidth="1"/>
    <col min="795" max="1027" width="8.85546875" style="16"/>
    <col min="1028" max="1028" width="8" style="16" customWidth="1"/>
    <col min="1029" max="1029" width="41.7109375" style="16" customWidth="1"/>
    <col min="1030" max="1031" width="22" style="16" customWidth="1"/>
    <col min="1032" max="1032" width="18" style="16" customWidth="1"/>
    <col min="1033" max="1033" width="18.85546875" style="16" customWidth="1"/>
    <col min="1034" max="1034" width="22.42578125" style="16" customWidth="1"/>
    <col min="1035" max="1035" width="20.28515625" style="16" customWidth="1"/>
    <col min="1036" max="1036" width="17.85546875" style="16" customWidth="1"/>
    <col min="1037" max="1037" width="20.7109375" style="16" customWidth="1"/>
    <col min="1038" max="1038" width="15.28515625" style="16" customWidth="1"/>
    <col min="1039" max="1039" width="17.42578125" style="16" customWidth="1"/>
    <col min="1040" max="1041" width="0" style="16" hidden="1" customWidth="1"/>
    <col min="1042" max="1042" width="16" style="16" customWidth="1"/>
    <col min="1043" max="1043" width="29.5703125" style="16" customWidth="1"/>
    <col min="1044" max="1044" width="26.140625" style="16" customWidth="1"/>
    <col min="1045" max="1045" width="9.140625" style="16" customWidth="1"/>
    <col min="1046" max="1046" width="15.5703125" style="16" bestFit="1" customWidth="1"/>
    <col min="1047" max="1047" width="0" style="16" hidden="1" customWidth="1"/>
    <col min="1048" max="1048" width="18.28515625" style="16" customWidth="1"/>
    <col min="1049" max="1049" width="9.85546875" style="16" customWidth="1"/>
    <col min="1050" max="1050" width="11" style="16" customWidth="1"/>
    <col min="1051" max="1283" width="8.85546875" style="16"/>
    <col min="1284" max="1284" width="8" style="16" customWidth="1"/>
    <col min="1285" max="1285" width="41.7109375" style="16" customWidth="1"/>
    <col min="1286" max="1287" width="22" style="16" customWidth="1"/>
    <col min="1288" max="1288" width="18" style="16" customWidth="1"/>
    <col min="1289" max="1289" width="18.85546875" style="16" customWidth="1"/>
    <col min="1290" max="1290" width="22.42578125" style="16" customWidth="1"/>
    <col min="1291" max="1291" width="20.28515625" style="16" customWidth="1"/>
    <col min="1292" max="1292" width="17.85546875" style="16" customWidth="1"/>
    <col min="1293" max="1293" width="20.7109375" style="16" customWidth="1"/>
    <col min="1294" max="1294" width="15.28515625" style="16" customWidth="1"/>
    <col min="1295" max="1295" width="17.42578125" style="16" customWidth="1"/>
    <col min="1296" max="1297" width="0" style="16" hidden="1" customWidth="1"/>
    <col min="1298" max="1298" width="16" style="16" customWidth="1"/>
    <col min="1299" max="1299" width="29.5703125" style="16" customWidth="1"/>
    <col min="1300" max="1300" width="26.140625" style="16" customWidth="1"/>
    <col min="1301" max="1301" width="9.140625" style="16" customWidth="1"/>
    <col min="1302" max="1302" width="15.5703125" style="16" bestFit="1" customWidth="1"/>
    <col min="1303" max="1303" width="0" style="16" hidden="1" customWidth="1"/>
    <col min="1304" max="1304" width="18.28515625" style="16" customWidth="1"/>
    <col min="1305" max="1305" width="9.85546875" style="16" customWidth="1"/>
    <col min="1306" max="1306" width="11" style="16" customWidth="1"/>
    <col min="1307" max="1539" width="8.85546875" style="16"/>
    <col min="1540" max="1540" width="8" style="16" customWidth="1"/>
    <col min="1541" max="1541" width="41.7109375" style="16" customWidth="1"/>
    <col min="1542" max="1543" width="22" style="16" customWidth="1"/>
    <col min="1544" max="1544" width="18" style="16" customWidth="1"/>
    <col min="1545" max="1545" width="18.85546875" style="16" customWidth="1"/>
    <col min="1546" max="1546" width="22.42578125" style="16" customWidth="1"/>
    <col min="1547" max="1547" width="20.28515625" style="16" customWidth="1"/>
    <col min="1548" max="1548" width="17.85546875" style="16" customWidth="1"/>
    <col min="1549" max="1549" width="20.7109375" style="16" customWidth="1"/>
    <col min="1550" max="1550" width="15.28515625" style="16" customWidth="1"/>
    <col min="1551" max="1551" width="17.42578125" style="16" customWidth="1"/>
    <col min="1552" max="1553" width="0" style="16" hidden="1" customWidth="1"/>
    <col min="1554" max="1554" width="16" style="16" customWidth="1"/>
    <col min="1555" max="1555" width="29.5703125" style="16" customWidth="1"/>
    <col min="1556" max="1556" width="26.140625" style="16" customWidth="1"/>
    <col min="1557" max="1557" width="9.140625" style="16" customWidth="1"/>
    <col min="1558" max="1558" width="15.5703125" style="16" bestFit="1" customWidth="1"/>
    <col min="1559" max="1559" width="0" style="16" hidden="1" customWidth="1"/>
    <col min="1560" max="1560" width="18.28515625" style="16" customWidth="1"/>
    <col min="1561" max="1561" width="9.85546875" style="16" customWidth="1"/>
    <col min="1562" max="1562" width="11" style="16" customWidth="1"/>
    <col min="1563" max="1795" width="8.85546875" style="16"/>
    <col min="1796" max="1796" width="8" style="16" customWidth="1"/>
    <col min="1797" max="1797" width="41.7109375" style="16" customWidth="1"/>
    <col min="1798" max="1799" width="22" style="16" customWidth="1"/>
    <col min="1800" max="1800" width="18" style="16" customWidth="1"/>
    <col min="1801" max="1801" width="18.85546875" style="16" customWidth="1"/>
    <col min="1802" max="1802" width="22.42578125" style="16" customWidth="1"/>
    <col min="1803" max="1803" width="20.28515625" style="16" customWidth="1"/>
    <col min="1804" max="1804" width="17.85546875" style="16" customWidth="1"/>
    <col min="1805" max="1805" width="20.7109375" style="16" customWidth="1"/>
    <col min="1806" max="1806" width="15.28515625" style="16" customWidth="1"/>
    <col min="1807" max="1807" width="17.42578125" style="16" customWidth="1"/>
    <col min="1808" max="1809" width="0" style="16" hidden="1" customWidth="1"/>
    <col min="1810" max="1810" width="16" style="16" customWidth="1"/>
    <col min="1811" max="1811" width="29.5703125" style="16" customWidth="1"/>
    <col min="1812" max="1812" width="26.140625" style="16" customWidth="1"/>
    <col min="1813" max="1813" width="9.140625" style="16" customWidth="1"/>
    <col min="1814" max="1814" width="15.5703125" style="16" bestFit="1" customWidth="1"/>
    <col min="1815" max="1815" width="0" style="16" hidden="1" customWidth="1"/>
    <col min="1816" max="1816" width="18.28515625" style="16" customWidth="1"/>
    <col min="1817" max="1817" width="9.85546875" style="16" customWidth="1"/>
    <col min="1818" max="1818" width="11" style="16" customWidth="1"/>
    <col min="1819" max="2051" width="8.85546875" style="16"/>
    <col min="2052" max="2052" width="8" style="16" customWidth="1"/>
    <col min="2053" max="2053" width="41.7109375" style="16" customWidth="1"/>
    <col min="2054" max="2055" width="22" style="16" customWidth="1"/>
    <col min="2056" max="2056" width="18" style="16" customWidth="1"/>
    <col min="2057" max="2057" width="18.85546875" style="16" customWidth="1"/>
    <col min="2058" max="2058" width="22.42578125" style="16" customWidth="1"/>
    <col min="2059" max="2059" width="20.28515625" style="16" customWidth="1"/>
    <col min="2060" max="2060" width="17.85546875" style="16" customWidth="1"/>
    <col min="2061" max="2061" width="20.7109375" style="16" customWidth="1"/>
    <col min="2062" max="2062" width="15.28515625" style="16" customWidth="1"/>
    <col min="2063" max="2063" width="17.42578125" style="16" customWidth="1"/>
    <col min="2064" max="2065" width="0" style="16" hidden="1" customWidth="1"/>
    <col min="2066" max="2066" width="16" style="16" customWidth="1"/>
    <col min="2067" max="2067" width="29.5703125" style="16" customWidth="1"/>
    <col min="2068" max="2068" width="26.140625" style="16" customWidth="1"/>
    <col min="2069" max="2069" width="9.140625" style="16" customWidth="1"/>
    <col min="2070" max="2070" width="15.5703125" style="16" bestFit="1" customWidth="1"/>
    <col min="2071" max="2071" width="0" style="16" hidden="1" customWidth="1"/>
    <col min="2072" max="2072" width="18.28515625" style="16" customWidth="1"/>
    <col min="2073" max="2073" width="9.85546875" style="16" customWidth="1"/>
    <col min="2074" max="2074" width="11" style="16" customWidth="1"/>
    <col min="2075" max="2307" width="8.85546875" style="16"/>
    <col min="2308" max="2308" width="8" style="16" customWidth="1"/>
    <col min="2309" max="2309" width="41.7109375" style="16" customWidth="1"/>
    <col min="2310" max="2311" width="22" style="16" customWidth="1"/>
    <col min="2312" max="2312" width="18" style="16" customWidth="1"/>
    <col min="2313" max="2313" width="18.85546875" style="16" customWidth="1"/>
    <col min="2314" max="2314" width="22.42578125" style="16" customWidth="1"/>
    <col min="2315" max="2315" width="20.28515625" style="16" customWidth="1"/>
    <col min="2316" max="2316" width="17.85546875" style="16" customWidth="1"/>
    <col min="2317" max="2317" width="20.7109375" style="16" customWidth="1"/>
    <col min="2318" max="2318" width="15.28515625" style="16" customWidth="1"/>
    <col min="2319" max="2319" width="17.42578125" style="16" customWidth="1"/>
    <col min="2320" max="2321" width="0" style="16" hidden="1" customWidth="1"/>
    <col min="2322" max="2322" width="16" style="16" customWidth="1"/>
    <col min="2323" max="2323" width="29.5703125" style="16" customWidth="1"/>
    <col min="2324" max="2324" width="26.140625" style="16" customWidth="1"/>
    <col min="2325" max="2325" width="9.140625" style="16" customWidth="1"/>
    <col min="2326" max="2326" width="15.5703125" style="16" bestFit="1" customWidth="1"/>
    <col min="2327" max="2327" width="0" style="16" hidden="1" customWidth="1"/>
    <col min="2328" max="2328" width="18.28515625" style="16" customWidth="1"/>
    <col min="2329" max="2329" width="9.85546875" style="16" customWidth="1"/>
    <col min="2330" max="2330" width="11" style="16" customWidth="1"/>
    <col min="2331" max="2563" width="8.85546875" style="16"/>
    <col min="2564" max="2564" width="8" style="16" customWidth="1"/>
    <col min="2565" max="2565" width="41.7109375" style="16" customWidth="1"/>
    <col min="2566" max="2567" width="22" style="16" customWidth="1"/>
    <col min="2568" max="2568" width="18" style="16" customWidth="1"/>
    <col min="2569" max="2569" width="18.85546875" style="16" customWidth="1"/>
    <col min="2570" max="2570" width="22.42578125" style="16" customWidth="1"/>
    <col min="2571" max="2571" width="20.28515625" style="16" customWidth="1"/>
    <col min="2572" max="2572" width="17.85546875" style="16" customWidth="1"/>
    <col min="2573" max="2573" width="20.7109375" style="16" customWidth="1"/>
    <col min="2574" max="2574" width="15.28515625" style="16" customWidth="1"/>
    <col min="2575" max="2575" width="17.42578125" style="16" customWidth="1"/>
    <col min="2576" max="2577" width="0" style="16" hidden="1" customWidth="1"/>
    <col min="2578" max="2578" width="16" style="16" customWidth="1"/>
    <col min="2579" max="2579" width="29.5703125" style="16" customWidth="1"/>
    <col min="2580" max="2580" width="26.140625" style="16" customWidth="1"/>
    <col min="2581" max="2581" width="9.140625" style="16" customWidth="1"/>
    <col min="2582" max="2582" width="15.5703125" style="16" bestFit="1" customWidth="1"/>
    <col min="2583" max="2583" width="0" style="16" hidden="1" customWidth="1"/>
    <col min="2584" max="2584" width="18.28515625" style="16" customWidth="1"/>
    <col min="2585" max="2585" width="9.85546875" style="16" customWidth="1"/>
    <col min="2586" max="2586" width="11" style="16" customWidth="1"/>
    <col min="2587" max="2819" width="8.85546875" style="16"/>
    <col min="2820" max="2820" width="8" style="16" customWidth="1"/>
    <col min="2821" max="2821" width="41.7109375" style="16" customWidth="1"/>
    <col min="2822" max="2823" width="22" style="16" customWidth="1"/>
    <col min="2824" max="2824" width="18" style="16" customWidth="1"/>
    <col min="2825" max="2825" width="18.85546875" style="16" customWidth="1"/>
    <col min="2826" max="2826" width="22.42578125" style="16" customWidth="1"/>
    <col min="2827" max="2827" width="20.28515625" style="16" customWidth="1"/>
    <col min="2828" max="2828" width="17.85546875" style="16" customWidth="1"/>
    <col min="2829" max="2829" width="20.7109375" style="16" customWidth="1"/>
    <col min="2830" max="2830" width="15.28515625" style="16" customWidth="1"/>
    <col min="2831" max="2831" width="17.42578125" style="16" customWidth="1"/>
    <col min="2832" max="2833" width="0" style="16" hidden="1" customWidth="1"/>
    <col min="2834" max="2834" width="16" style="16" customWidth="1"/>
    <col min="2835" max="2835" width="29.5703125" style="16" customWidth="1"/>
    <col min="2836" max="2836" width="26.140625" style="16" customWidth="1"/>
    <col min="2837" max="2837" width="9.140625" style="16" customWidth="1"/>
    <col min="2838" max="2838" width="15.5703125" style="16" bestFit="1" customWidth="1"/>
    <col min="2839" max="2839" width="0" style="16" hidden="1" customWidth="1"/>
    <col min="2840" max="2840" width="18.28515625" style="16" customWidth="1"/>
    <col min="2841" max="2841" width="9.85546875" style="16" customWidth="1"/>
    <col min="2842" max="2842" width="11" style="16" customWidth="1"/>
    <col min="2843" max="3075" width="8.85546875" style="16"/>
    <col min="3076" max="3076" width="8" style="16" customWidth="1"/>
    <col min="3077" max="3077" width="41.7109375" style="16" customWidth="1"/>
    <col min="3078" max="3079" width="22" style="16" customWidth="1"/>
    <col min="3080" max="3080" width="18" style="16" customWidth="1"/>
    <col min="3081" max="3081" width="18.85546875" style="16" customWidth="1"/>
    <col min="3082" max="3082" width="22.42578125" style="16" customWidth="1"/>
    <col min="3083" max="3083" width="20.28515625" style="16" customWidth="1"/>
    <col min="3084" max="3084" width="17.85546875" style="16" customWidth="1"/>
    <col min="3085" max="3085" width="20.7109375" style="16" customWidth="1"/>
    <col min="3086" max="3086" width="15.28515625" style="16" customWidth="1"/>
    <col min="3087" max="3087" width="17.42578125" style="16" customWidth="1"/>
    <col min="3088" max="3089" width="0" style="16" hidden="1" customWidth="1"/>
    <col min="3090" max="3090" width="16" style="16" customWidth="1"/>
    <col min="3091" max="3091" width="29.5703125" style="16" customWidth="1"/>
    <col min="3092" max="3092" width="26.140625" style="16" customWidth="1"/>
    <col min="3093" max="3093" width="9.140625" style="16" customWidth="1"/>
    <col min="3094" max="3094" width="15.5703125" style="16" bestFit="1" customWidth="1"/>
    <col min="3095" max="3095" width="0" style="16" hidden="1" customWidth="1"/>
    <col min="3096" max="3096" width="18.28515625" style="16" customWidth="1"/>
    <col min="3097" max="3097" width="9.85546875" style="16" customWidth="1"/>
    <col min="3098" max="3098" width="11" style="16" customWidth="1"/>
    <col min="3099" max="3331" width="8.85546875" style="16"/>
    <col min="3332" max="3332" width="8" style="16" customWidth="1"/>
    <col min="3333" max="3333" width="41.7109375" style="16" customWidth="1"/>
    <col min="3334" max="3335" width="22" style="16" customWidth="1"/>
    <col min="3336" max="3336" width="18" style="16" customWidth="1"/>
    <col min="3337" max="3337" width="18.85546875" style="16" customWidth="1"/>
    <col min="3338" max="3338" width="22.42578125" style="16" customWidth="1"/>
    <col min="3339" max="3339" width="20.28515625" style="16" customWidth="1"/>
    <col min="3340" max="3340" width="17.85546875" style="16" customWidth="1"/>
    <col min="3341" max="3341" width="20.7109375" style="16" customWidth="1"/>
    <col min="3342" max="3342" width="15.28515625" style="16" customWidth="1"/>
    <col min="3343" max="3343" width="17.42578125" style="16" customWidth="1"/>
    <col min="3344" max="3345" width="0" style="16" hidden="1" customWidth="1"/>
    <col min="3346" max="3346" width="16" style="16" customWidth="1"/>
    <col min="3347" max="3347" width="29.5703125" style="16" customWidth="1"/>
    <col min="3348" max="3348" width="26.140625" style="16" customWidth="1"/>
    <col min="3349" max="3349" width="9.140625" style="16" customWidth="1"/>
    <col min="3350" max="3350" width="15.5703125" style="16" bestFit="1" customWidth="1"/>
    <col min="3351" max="3351" width="0" style="16" hidden="1" customWidth="1"/>
    <col min="3352" max="3352" width="18.28515625" style="16" customWidth="1"/>
    <col min="3353" max="3353" width="9.85546875" style="16" customWidth="1"/>
    <col min="3354" max="3354" width="11" style="16" customWidth="1"/>
    <col min="3355" max="3587" width="8.85546875" style="16"/>
    <col min="3588" max="3588" width="8" style="16" customWidth="1"/>
    <col min="3589" max="3589" width="41.7109375" style="16" customWidth="1"/>
    <col min="3590" max="3591" width="22" style="16" customWidth="1"/>
    <col min="3592" max="3592" width="18" style="16" customWidth="1"/>
    <col min="3593" max="3593" width="18.85546875" style="16" customWidth="1"/>
    <col min="3594" max="3594" width="22.42578125" style="16" customWidth="1"/>
    <col min="3595" max="3595" width="20.28515625" style="16" customWidth="1"/>
    <col min="3596" max="3596" width="17.85546875" style="16" customWidth="1"/>
    <col min="3597" max="3597" width="20.7109375" style="16" customWidth="1"/>
    <col min="3598" max="3598" width="15.28515625" style="16" customWidth="1"/>
    <col min="3599" max="3599" width="17.42578125" style="16" customWidth="1"/>
    <col min="3600" max="3601" width="0" style="16" hidden="1" customWidth="1"/>
    <col min="3602" max="3602" width="16" style="16" customWidth="1"/>
    <col min="3603" max="3603" width="29.5703125" style="16" customWidth="1"/>
    <col min="3604" max="3604" width="26.140625" style="16" customWidth="1"/>
    <col min="3605" max="3605" width="9.140625" style="16" customWidth="1"/>
    <col min="3606" max="3606" width="15.5703125" style="16" bestFit="1" customWidth="1"/>
    <col min="3607" max="3607" width="0" style="16" hidden="1" customWidth="1"/>
    <col min="3608" max="3608" width="18.28515625" style="16" customWidth="1"/>
    <col min="3609" max="3609" width="9.85546875" style="16" customWidth="1"/>
    <col min="3610" max="3610" width="11" style="16" customWidth="1"/>
    <col min="3611" max="3843" width="8.85546875" style="16"/>
    <col min="3844" max="3844" width="8" style="16" customWidth="1"/>
    <col min="3845" max="3845" width="41.7109375" style="16" customWidth="1"/>
    <col min="3846" max="3847" width="22" style="16" customWidth="1"/>
    <col min="3848" max="3848" width="18" style="16" customWidth="1"/>
    <col min="3849" max="3849" width="18.85546875" style="16" customWidth="1"/>
    <col min="3850" max="3850" width="22.42578125" style="16" customWidth="1"/>
    <col min="3851" max="3851" width="20.28515625" style="16" customWidth="1"/>
    <col min="3852" max="3852" width="17.85546875" style="16" customWidth="1"/>
    <col min="3853" max="3853" width="20.7109375" style="16" customWidth="1"/>
    <col min="3854" max="3854" width="15.28515625" style="16" customWidth="1"/>
    <col min="3855" max="3855" width="17.42578125" style="16" customWidth="1"/>
    <col min="3856" max="3857" width="0" style="16" hidden="1" customWidth="1"/>
    <col min="3858" max="3858" width="16" style="16" customWidth="1"/>
    <col min="3859" max="3859" width="29.5703125" style="16" customWidth="1"/>
    <col min="3860" max="3860" width="26.140625" style="16" customWidth="1"/>
    <col min="3861" max="3861" width="9.140625" style="16" customWidth="1"/>
    <col min="3862" max="3862" width="15.5703125" style="16" bestFit="1" customWidth="1"/>
    <col min="3863" max="3863" width="0" style="16" hidden="1" customWidth="1"/>
    <col min="3864" max="3864" width="18.28515625" style="16" customWidth="1"/>
    <col min="3865" max="3865" width="9.85546875" style="16" customWidth="1"/>
    <col min="3866" max="3866" width="11" style="16" customWidth="1"/>
    <col min="3867" max="4099" width="8.85546875" style="16"/>
    <col min="4100" max="4100" width="8" style="16" customWidth="1"/>
    <col min="4101" max="4101" width="41.7109375" style="16" customWidth="1"/>
    <col min="4102" max="4103" width="22" style="16" customWidth="1"/>
    <col min="4104" max="4104" width="18" style="16" customWidth="1"/>
    <col min="4105" max="4105" width="18.85546875" style="16" customWidth="1"/>
    <col min="4106" max="4106" width="22.42578125" style="16" customWidth="1"/>
    <col min="4107" max="4107" width="20.28515625" style="16" customWidth="1"/>
    <col min="4108" max="4108" width="17.85546875" style="16" customWidth="1"/>
    <col min="4109" max="4109" width="20.7109375" style="16" customWidth="1"/>
    <col min="4110" max="4110" width="15.28515625" style="16" customWidth="1"/>
    <col min="4111" max="4111" width="17.42578125" style="16" customWidth="1"/>
    <col min="4112" max="4113" width="0" style="16" hidden="1" customWidth="1"/>
    <col min="4114" max="4114" width="16" style="16" customWidth="1"/>
    <col min="4115" max="4115" width="29.5703125" style="16" customWidth="1"/>
    <col min="4116" max="4116" width="26.140625" style="16" customWidth="1"/>
    <col min="4117" max="4117" width="9.140625" style="16" customWidth="1"/>
    <col min="4118" max="4118" width="15.5703125" style="16" bestFit="1" customWidth="1"/>
    <col min="4119" max="4119" width="0" style="16" hidden="1" customWidth="1"/>
    <col min="4120" max="4120" width="18.28515625" style="16" customWidth="1"/>
    <col min="4121" max="4121" width="9.85546875" style="16" customWidth="1"/>
    <col min="4122" max="4122" width="11" style="16" customWidth="1"/>
    <col min="4123" max="4355" width="8.85546875" style="16"/>
    <col min="4356" max="4356" width="8" style="16" customWidth="1"/>
    <col min="4357" max="4357" width="41.7109375" style="16" customWidth="1"/>
    <col min="4358" max="4359" width="22" style="16" customWidth="1"/>
    <col min="4360" max="4360" width="18" style="16" customWidth="1"/>
    <col min="4361" max="4361" width="18.85546875" style="16" customWidth="1"/>
    <col min="4362" max="4362" width="22.42578125" style="16" customWidth="1"/>
    <col min="4363" max="4363" width="20.28515625" style="16" customWidth="1"/>
    <col min="4364" max="4364" width="17.85546875" style="16" customWidth="1"/>
    <col min="4365" max="4365" width="20.7109375" style="16" customWidth="1"/>
    <col min="4366" max="4366" width="15.28515625" style="16" customWidth="1"/>
    <col min="4367" max="4367" width="17.42578125" style="16" customWidth="1"/>
    <col min="4368" max="4369" width="0" style="16" hidden="1" customWidth="1"/>
    <col min="4370" max="4370" width="16" style="16" customWidth="1"/>
    <col min="4371" max="4371" width="29.5703125" style="16" customWidth="1"/>
    <col min="4372" max="4372" width="26.140625" style="16" customWidth="1"/>
    <col min="4373" max="4373" width="9.140625" style="16" customWidth="1"/>
    <col min="4374" max="4374" width="15.5703125" style="16" bestFit="1" customWidth="1"/>
    <col min="4375" max="4375" width="0" style="16" hidden="1" customWidth="1"/>
    <col min="4376" max="4376" width="18.28515625" style="16" customWidth="1"/>
    <col min="4377" max="4377" width="9.85546875" style="16" customWidth="1"/>
    <col min="4378" max="4378" width="11" style="16" customWidth="1"/>
    <col min="4379" max="4611" width="8.85546875" style="16"/>
    <col min="4612" max="4612" width="8" style="16" customWidth="1"/>
    <col min="4613" max="4613" width="41.7109375" style="16" customWidth="1"/>
    <col min="4614" max="4615" width="22" style="16" customWidth="1"/>
    <col min="4616" max="4616" width="18" style="16" customWidth="1"/>
    <col min="4617" max="4617" width="18.85546875" style="16" customWidth="1"/>
    <col min="4618" max="4618" width="22.42578125" style="16" customWidth="1"/>
    <col min="4619" max="4619" width="20.28515625" style="16" customWidth="1"/>
    <col min="4620" max="4620" width="17.85546875" style="16" customWidth="1"/>
    <col min="4621" max="4621" width="20.7109375" style="16" customWidth="1"/>
    <col min="4622" max="4622" width="15.28515625" style="16" customWidth="1"/>
    <col min="4623" max="4623" width="17.42578125" style="16" customWidth="1"/>
    <col min="4624" max="4625" width="0" style="16" hidden="1" customWidth="1"/>
    <col min="4626" max="4626" width="16" style="16" customWidth="1"/>
    <col min="4627" max="4627" width="29.5703125" style="16" customWidth="1"/>
    <col min="4628" max="4628" width="26.140625" style="16" customWidth="1"/>
    <col min="4629" max="4629" width="9.140625" style="16" customWidth="1"/>
    <col min="4630" max="4630" width="15.5703125" style="16" bestFit="1" customWidth="1"/>
    <col min="4631" max="4631" width="0" style="16" hidden="1" customWidth="1"/>
    <col min="4632" max="4632" width="18.28515625" style="16" customWidth="1"/>
    <col min="4633" max="4633" width="9.85546875" style="16" customWidth="1"/>
    <col min="4634" max="4634" width="11" style="16" customWidth="1"/>
    <col min="4635" max="4867" width="8.85546875" style="16"/>
    <col min="4868" max="4868" width="8" style="16" customWidth="1"/>
    <col min="4869" max="4869" width="41.7109375" style="16" customWidth="1"/>
    <col min="4870" max="4871" width="22" style="16" customWidth="1"/>
    <col min="4872" max="4872" width="18" style="16" customWidth="1"/>
    <col min="4873" max="4873" width="18.85546875" style="16" customWidth="1"/>
    <col min="4874" max="4874" width="22.42578125" style="16" customWidth="1"/>
    <col min="4875" max="4875" width="20.28515625" style="16" customWidth="1"/>
    <col min="4876" max="4876" width="17.85546875" style="16" customWidth="1"/>
    <col min="4877" max="4877" width="20.7109375" style="16" customWidth="1"/>
    <col min="4878" max="4878" width="15.28515625" style="16" customWidth="1"/>
    <col min="4879" max="4879" width="17.42578125" style="16" customWidth="1"/>
    <col min="4880" max="4881" width="0" style="16" hidden="1" customWidth="1"/>
    <col min="4882" max="4882" width="16" style="16" customWidth="1"/>
    <col min="4883" max="4883" width="29.5703125" style="16" customWidth="1"/>
    <col min="4884" max="4884" width="26.140625" style="16" customWidth="1"/>
    <col min="4885" max="4885" width="9.140625" style="16" customWidth="1"/>
    <col min="4886" max="4886" width="15.5703125" style="16" bestFit="1" customWidth="1"/>
    <col min="4887" max="4887" width="0" style="16" hidden="1" customWidth="1"/>
    <col min="4888" max="4888" width="18.28515625" style="16" customWidth="1"/>
    <col min="4889" max="4889" width="9.85546875" style="16" customWidth="1"/>
    <col min="4890" max="4890" width="11" style="16" customWidth="1"/>
    <col min="4891" max="5123" width="8.85546875" style="16"/>
    <col min="5124" max="5124" width="8" style="16" customWidth="1"/>
    <col min="5125" max="5125" width="41.7109375" style="16" customWidth="1"/>
    <col min="5126" max="5127" width="22" style="16" customWidth="1"/>
    <col min="5128" max="5128" width="18" style="16" customWidth="1"/>
    <col min="5129" max="5129" width="18.85546875" style="16" customWidth="1"/>
    <col min="5130" max="5130" width="22.42578125" style="16" customWidth="1"/>
    <col min="5131" max="5131" width="20.28515625" style="16" customWidth="1"/>
    <col min="5132" max="5132" width="17.85546875" style="16" customWidth="1"/>
    <col min="5133" max="5133" width="20.7109375" style="16" customWidth="1"/>
    <col min="5134" max="5134" width="15.28515625" style="16" customWidth="1"/>
    <col min="5135" max="5135" width="17.42578125" style="16" customWidth="1"/>
    <col min="5136" max="5137" width="0" style="16" hidden="1" customWidth="1"/>
    <col min="5138" max="5138" width="16" style="16" customWidth="1"/>
    <col min="5139" max="5139" width="29.5703125" style="16" customWidth="1"/>
    <col min="5140" max="5140" width="26.140625" style="16" customWidth="1"/>
    <col min="5141" max="5141" width="9.140625" style="16" customWidth="1"/>
    <col min="5142" max="5142" width="15.5703125" style="16" bestFit="1" customWidth="1"/>
    <col min="5143" max="5143" width="0" style="16" hidden="1" customWidth="1"/>
    <col min="5144" max="5144" width="18.28515625" style="16" customWidth="1"/>
    <col min="5145" max="5145" width="9.85546875" style="16" customWidth="1"/>
    <col min="5146" max="5146" width="11" style="16" customWidth="1"/>
    <col min="5147" max="5379" width="8.85546875" style="16"/>
    <col min="5380" max="5380" width="8" style="16" customWidth="1"/>
    <col min="5381" max="5381" width="41.7109375" style="16" customWidth="1"/>
    <col min="5382" max="5383" width="22" style="16" customWidth="1"/>
    <col min="5384" max="5384" width="18" style="16" customWidth="1"/>
    <col min="5385" max="5385" width="18.85546875" style="16" customWidth="1"/>
    <col min="5386" max="5386" width="22.42578125" style="16" customWidth="1"/>
    <col min="5387" max="5387" width="20.28515625" style="16" customWidth="1"/>
    <col min="5388" max="5388" width="17.85546875" style="16" customWidth="1"/>
    <col min="5389" max="5389" width="20.7109375" style="16" customWidth="1"/>
    <col min="5390" max="5390" width="15.28515625" style="16" customWidth="1"/>
    <col min="5391" max="5391" width="17.42578125" style="16" customWidth="1"/>
    <col min="5392" max="5393" width="0" style="16" hidden="1" customWidth="1"/>
    <col min="5394" max="5394" width="16" style="16" customWidth="1"/>
    <col min="5395" max="5395" width="29.5703125" style="16" customWidth="1"/>
    <col min="5396" max="5396" width="26.140625" style="16" customWidth="1"/>
    <col min="5397" max="5397" width="9.140625" style="16" customWidth="1"/>
    <col min="5398" max="5398" width="15.5703125" style="16" bestFit="1" customWidth="1"/>
    <col min="5399" max="5399" width="0" style="16" hidden="1" customWidth="1"/>
    <col min="5400" max="5400" width="18.28515625" style="16" customWidth="1"/>
    <col min="5401" max="5401" width="9.85546875" style="16" customWidth="1"/>
    <col min="5402" max="5402" width="11" style="16" customWidth="1"/>
    <col min="5403" max="5635" width="8.85546875" style="16"/>
    <col min="5636" max="5636" width="8" style="16" customWidth="1"/>
    <col min="5637" max="5637" width="41.7109375" style="16" customWidth="1"/>
    <col min="5638" max="5639" width="22" style="16" customWidth="1"/>
    <col min="5640" max="5640" width="18" style="16" customWidth="1"/>
    <col min="5641" max="5641" width="18.85546875" style="16" customWidth="1"/>
    <col min="5642" max="5642" width="22.42578125" style="16" customWidth="1"/>
    <col min="5643" max="5643" width="20.28515625" style="16" customWidth="1"/>
    <col min="5644" max="5644" width="17.85546875" style="16" customWidth="1"/>
    <col min="5645" max="5645" width="20.7109375" style="16" customWidth="1"/>
    <col min="5646" max="5646" width="15.28515625" style="16" customWidth="1"/>
    <col min="5647" max="5647" width="17.42578125" style="16" customWidth="1"/>
    <col min="5648" max="5649" width="0" style="16" hidden="1" customWidth="1"/>
    <col min="5650" max="5650" width="16" style="16" customWidth="1"/>
    <col min="5651" max="5651" width="29.5703125" style="16" customWidth="1"/>
    <col min="5652" max="5652" width="26.140625" style="16" customWidth="1"/>
    <col min="5653" max="5653" width="9.140625" style="16" customWidth="1"/>
    <col min="5654" max="5654" width="15.5703125" style="16" bestFit="1" customWidth="1"/>
    <col min="5655" max="5655" width="0" style="16" hidden="1" customWidth="1"/>
    <col min="5656" max="5656" width="18.28515625" style="16" customWidth="1"/>
    <col min="5657" max="5657" width="9.85546875" style="16" customWidth="1"/>
    <col min="5658" max="5658" width="11" style="16" customWidth="1"/>
    <col min="5659" max="5891" width="8.85546875" style="16"/>
    <col min="5892" max="5892" width="8" style="16" customWidth="1"/>
    <col min="5893" max="5893" width="41.7109375" style="16" customWidth="1"/>
    <col min="5894" max="5895" width="22" style="16" customWidth="1"/>
    <col min="5896" max="5896" width="18" style="16" customWidth="1"/>
    <col min="5897" max="5897" width="18.85546875" style="16" customWidth="1"/>
    <col min="5898" max="5898" width="22.42578125" style="16" customWidth="1"/>
    <col min="5899" max="5899" width="20.28515625" style="16" customWidth="1"/>
    <col min="5900" max="5900" width="17.85546875" style="16" customWidth="1"/>
    <col min="5901" max="5901" width="20.7109375" style="16" customWidth="1"/>
    <col min="5902" max="5902" width="15.28515625" style="16" customWidth="1"/>
    <col min="5903" max="5903" width="17.42578125" style="16" customWidth="1"/>
    <col min="5904" max="5905" width="0" style="16" hidden="1" customWidth="1"/>
    <col min="5906" max="5906" width="16" style="16" customWidth="1"/>
    <col min="5907" max="5907" width="29.5703125" style="16" customWidth="1"/>
    <col min="5908" max="5908" width="26.140625" style="16" customWidth="1"/>
    <col min="5909" max="5909" width="9.140625" style="16" customWidth="1"/>
    <col min="5910" max="5910" width="15.5703125" style="16" bestFit="1" customWidth="1"/>
    <col min="5911" max="5911" width="0" style="16" hidden="1" customWidth="1"/>
    <col min="5912" max="5912" width="18.28515625" style="16" customWidth="1"/>
    <col min="5913" max="5913" width="9.85546875" style="16" customWidth="1"/>
    <col min="5914" max="5914" width="11" style="16" customWidth="1"/>
    <col min="5915" max="6147" width="8.85546875" style="16"/>
    <col min="6148" max="6148" width="8" style="16" customWidth="1"/>
    <col min="6149" max="6149" width="41.7109375" style="16" customWidth="1"/>
    <col min="6150" max="6151" width="22" style="16" customWidth="1"/>
    <col min="6152" max="6152" width="18" style="16" customWidth="1"/>
    <col min="6153" max="6153" width="18.85546875" style="16" customWidth="1"/>
    <col min="6154" max="6154" width="22.42578125" style="16" customWidth="1"/>
    <col min="6155" max="6155" width="20.28515625" style="16" customWidth="1"/>
    <col min="6156" max="6156" width="17.85546875" style="16" customWidth="1"/>
    <col min="6157" max="6157" width="20.7109375" style="16" customWidth="1"/>
    <col min="6158" max="6158" width="15.28515625" style="16" customWidth="1"/>
    <col min="6159" max="6159" width="17.42578125" style="16" customWidth="1"/>
    <col min="6160" max="6161" width="0" style="16" hidden="1" customWidth="1"/>
    <col min="6162" max="6162" width="16" style="16" customWidth="1"/>
    <col min="6163" max="6163" width="29.5703125" style="16" customWidth="1"/>
    <col min="6164" max="6164" width="26.140625" style="16" customWidth="1"/>
    <col min="6165" max="6165" width="9.140625" style="16" customWidth="1"/>
    <col min="6166" max="6166" width="15.5703125" style="16" bestFit="1" customWidth="1"/>
    <col min="6167" max="6167" width="0" style="16" hidden="1" customWidth="1"/>
    <col min="6168" max="6168" width="18.28515625" style="16" customWidth="1"/>
    <col min="6169" max="6169" width="9.85546875" style="16" customWidth="1"/>
    <col min="6170" max="6170" width="11" style="16" customWidth="1"/>
    <col min="6171" max="6403" width="8.85546875" style="16"/>
    <col min="6404" max="6404" width="8" style="16" customWidth="1"/>
    <col min="6405" max="6405" width="41.7109375" style="16" customWidth="1"/>
    <col min="6406" max="6407" width="22" style="16" customWidth="1"/>
    <col min="6408" max="6408" width="18" style="16" customWidth="1"/>
    <col min="6409" max="6409" width="18.85546875" style="16" customWidth="1"/>
    <col min="6410" max="6410" width="22.42578125" style="16" customWidth="1"/>
    <col min="6411" max="6411" width="20.28515625" style="16" customWidth="1"/>
    <col min="6412" max="6412" width="17.85546875" style="16" customWidth="1"/>
    <col min="6413" max="6413" width="20.7109375" style="16" customWidth="1"/>
    <col min="6414" max="6414" width="15.28515625" style="16" customWidth="1"/>
    <col min="6415" max="6415" width="17.42578125" style="16" customWidth="1"/>
    <col min="6416" max="6417" width="0" style="16" hidden="1" customWidth="1"/>
    <col min="6418" max="6418" width="16" style="16" customWidth="1"/>
    <col min="6419" max="6419" width="29.5703125" style="16" customWidth="1"/>
    <col min="6420" max="6420" width="26.140625" style="16" customWidth="1"/>
    <col min="6421" max="6421" width="9.140625" style="16" customWidth="1"/>
    <col min="6422" max="6422" width="15.5703125" style="16" bestFit="1" customWidth="1"/>
    <col min="6423" max="6423" width="0" style="16" hidden="1" customWidth="1"/>
    <col min="6424" max="6424" width="18.28515625" style="16" customWidth="1"/>
    <col min="6425" max="6425" width="9.85546875" style="16" customWidth="1"/>
    <col min="6426" max="6426" width="11" style="16" customWidth="1"/>
    <col min="6427" max="6659" width="8.85546875" style="16"/>
    <col min="6660" max="6660" width="8" style="16" customWidth="1"/>
    <col min="6661" max="6661" width="41.7109375" style="16" customWidth="1"/>
    <col min="6662" max="6663" width="22" style="16" customWidth="1"/>
    <col min="6664" max="6664" width="18" style="16" customWidth="1"/>
    <col min="6665" max="6665" width="18.85546875" style="16" customWidth="1"/>
    <col min="6666" max="6666" width="22.42578125" style="16" customWidth="1"/>
    <col min="6667" max="6667" width="20.28515625" style="16" customWidth="1"/>
    <col min="6668" max="6668" width="17.85546875" style="16" customWidth="1"/>
    <col min="6669" max="6669" width="20.7109375" style="16" customWidth="1"/>
    <col min="6670" max="6670" width="15.28515625" style="16" customWidth="1"/>
    <col min="6671" max="6671" width="17.42578125" style="16" customWidth="1"/>
    <col min="6672" max="6673" width="0" style="16" hidden="1" customWidth="1"/>
    <col min="6674" max="6674" width="16" style="16" customWidth="1"/>
    <col min="6675" max="6675" width="29.5703125" style="16" customWidth="1"/>
    <col min="6676" max="6676" width="26.140625" style="16" customWidth="1"/>
    <col min="6677" max="6677" width="9.140625" style="16" customWidth="1"/>
    <col min="6678" max="6678" width="15.5703125" style="16" bestFit="1" customWidth="1"/>
    <col min="6679" max="6679" width="0" style="16" hidden="1" customWidth="1"/>
    <col min="6680" max="6680" width="18.28515625" style="16" customWidth="1"/>
    <col min="6681" max="6681" width="9.85546875" style="16" customWidth="1"/>
    <col min="6682" max="6682" width="11" style="16" customWidth="1"/>
    <col min="6683" max="6915" width="8.85546875" style="16"/>
    <col min="6916" max="6916" width="8" style="16" customWidth="1"/>
    <col min="6917" max="6917" width="41.7109375" style="16" customWidth="1"/>
    <col min="6918" max="6919" width="22" style="16" customWidth="1"/>
    <col min="6920" max="6920" width="18" style="16" customWidth="1"/>
    <col min="6921" max="6921" width="18.85546875" style="16" customWidth="1"/>
    <col min="6922" max="6922" width="22.42578125" style="16" customWidth="1"/>
    <col min="6923" max="6923" width="20.28515625" style="16" customWidth="1"/>
    <col min="6924" max="6924" width="17.85546875" style="16" customWidth="1"/>
    <col min="6925" max="6925" width="20.7109375" style="16" customWidth="1"/>
    <col min="6926" max="6926" width="15.28515625" style="16" customWidth="1"/>
    <col min="6927" max="6927" width="17.42578125" style="16" customWidth="1"/>
    <col min="6928" max="6929" width="0" style="16" hidden="1" customWidth="1"/>
    <col min="6930" max="6930" width="16" style="16" customWidth="1"/>
    <col min="6931" max="6931" width="29.5703125" style="16" customWidth="1"/>
    <col min="6932" max="6932" width="26.140625" style="16" customWidth="1"/>
    <col min="6933" max="6933" width="9.140625" style="16" customWidth="1"/>
    <col min="6934" max="6934" width="15.5703125" style="16" bestFit="1" customWidth="1"/>
    <col min="6935" max="6935" width="0" style="16" hidden="1" customWidth="1"/>
    <col min="6936" max="6936" width="18.28515625" style="16" customWidth="1"/>
    <col min="6937" max="6937" width="9.85546875" style="16" customWidth="1"/>
    <col min="6938" max="6938" width="11" style="16" customWidth="1"/>
    <col min="6939" max="7171" width="8.85546875" style="16"/>
    <col min="7172" max="7172" width="8" style="16" customWidth="1"/>
    <col min="7173" max="7173" width="41.7109375" style="16" customWidth="1"/>
    <col min="7174" max="7175" width="22" style="16" customWidth="1"/>
    <col min="7176" max="7176" width="18" style="16" customWidth="1"/>
    <col min="7177" max="7177" width="18.85546875" style="16" customWidth="1"/>
    <col min="7178" max="7178" width="22.42578125" style="16" customWidth="1"/>
    <col min="7179" max="7179" width="20.28515625" style="16" customWidth="1"/>
    <col min="7180" max="7180" width="17.85546875" style="16" customWidth="1"/>
    <col min="7181" max="7181" width="20.7109375" style="16" customWidth="1"/>
    <col min="7182" max="7182" width="15.28515625" style="16" customWidth="1"/>
    <col min="7183" max="7183" width="17.42578125" style="16" customWidth="1"/>
    <col min="7184" max="7185" width="0" style="16" hidden="1" customWidth="1"/>
    <col min="7186" max="7186" width="16" style="16" customWidth="1"/>
    <col min="7187" max="7187" width="29.5703125" style="16" customWidth="1"/>
    <col min="7188" max="7188" width="26.140625" style="16" customWidth="1"/>
    <col min="7189" max="7189" width="9.140625" style="16" customWidth="1"/>
    <col min="7190" max="7190" width="15.5703125" style="16" bestFit="1" customWidth="1"/>
    <col min="7191" max="7191" width="0" style="16" hidden="1" customWidth="1"/>
    <col min="7192" max="7192" width="18.28515625" style="16" customWidth="1"/>
    <col min="7193" max="7193" width="9.85546875" style="16" customWidth="1"/>
    <col min="7194" max="7194" width="11" style="16" customWidth="1"/>
    <col min="7195" max="7427" width="8.85546875" style="16"/>
    <col min="7428" max="7428" width="8" style="16" customWidth="1"/>
    <col min="7429" max="7429" width="41.7109375" style="16" customWidth="1"/>
    <col min="7430" max="7431" width="22" style="16" customWidth="1"/>
    <col min="7432" max="7432" width="18" style="16" customWidth="1"/>
    <col min="7433" max="7433" width="18.85546875" style="16" customWidth="1"/>
    <col min="7434" max="7434" width="22.42578125" style="16" customWidth="1"/>
    <col min="7435" max="7435" width="20.28515625" style="16" customWidth="1"/>
    <col min="7436" max="7436" width="17.85546875" style="16" customWidth="1"/>
    <col min="7437" max="7437" width="20.7109375" style="16" customWidth="1"/>
    <col min="7438" max="7438" width="15.28515625" style="16" customWidth="1"/>
    <col min="7439" max="7439" width="17.42578125" style="16" customWidth="1"/>
    <col min="7440" max="7441" width="0" style="16" hidden="1" customWidth="1"/>
    <col min="7442" max="7442" width="16" style="16" customWidth="1"/>
    <col min="7443" max="7443" width="29.5703125" style="16" customWidth="1"/>
    <col min="7444" max="7444" width="26.140625" style="16" customWidth="1"/>
    <col min="7445" max="7445" width="9.140625" style="16" customWidth="1"/>
    <col min="7446" max="7446" width="15.5703125" style="16" bestFit="1" customWidth="1"/>
    <col min="7447" max="7447" width="0" style="16" hidden="1" customWidth="1"/>
    <col min="7448" max="7448" width="18.28515625" style="16" customWidth="1"/>
    <col min="7449" max="7449" width="9.85546875" style="16" customWidth="1"/>
    <col min="7450" max="7450" width="11" style="16" customWidth="1"/>
    <col min="7451" max="7683" width="8.85546875" style="16"/>
    <col min="7684" max="7684" width="8" style="16" customWidth="1"/>
    <col min="7685" max="7685" width="41.7109375" style="16" customWidth="1"/>
    <col min="7686" max="7687" width="22" style="16" customWidth="1"/>
    <col min="7688" max="7688" width="18" style="16" customWidth="1"/>
    <col min="7689" max="7689" width="18.85546875" style="16" customWidth="1"/>
    <col min="7690" max="7690" width="22.42578125" style="16" customWidth="1"/>
    <col min="7691" max="7691" width="20.28515625" style="16" customWidth="1"/>
    <col min="7692" max="7692" width="17.85546875" style="16" customWidth="1"/>
    <col min="7693" max="7693" width="20.7109375" style="16" customWidth="1"/>
    <col min="7694" max="7694" width="15.28515625" style="16" customWidth="1"/>
    <col min="7695" max="7695" width="17.42578125" style="16" customWidth="1"/>
    <col min="7696" max="7697" width="0" style="16" hidden="1" customWidth="1"/>
    <col min="7698" max="7698" width="16" style="16" customWidth="1"/>
    <col min="7699" max="7699" width="29.5703125" style="16" customWidth="1"/>
    <col min="7700" max="7700" width="26.140625" style="16" customWidth="1"/>
    <col min="7701" max="7701" width="9.140625" style="16" customWidth="1"/>
    <col min="7702" max="7702" width="15.5703125" style="16" bestFit="1" customWidth="1"/>
    <col min="7703" max="7703" width="0" style="16" hidden="1" customWidth="1"/>
    <col min="7704" max="7704" width="18.28515625" style="16" customWidth="1"/>
    <col min="7705" max="7705" width="9.85546875" style="16" customWidth="1"/>
    <col min="7706" max="7706" width="11" style="16" customWidth="1"/>
    <col min="7707" max="7939" width="8.85546875" style="16"/>
    <col min="7940" max="7940" width="8" style="16" customWidth="1"/>
    <col min="7941" max="7941" width="41.7109375" style="16" customWidth="1"/>
    <col min="7942" max="7943" width="22" style="16" customWidth="1"/>
    <col min="7944" max="7944" width="18" style="16" customWidth="1"/>
    <col min="7945" max="7945" width="18.85546875" style="16" customWidth="1"/>
    <col min="7946" max="7946" width="22.42578125" style="16" customWidth="1"/>
    <col min="7947" max="7947" width="20.28515625" style="16" customWidth="1"/>
    <col min="7948" max="7948" width="17.85546875" style="16" customWidth="1"/>
    <col min="7949" max="7949" width="20.7109375" style="16" customWidth="1"/>
    <col min="7950" max="7950" width="15.28515625" style="16" customWidth="1"/>
    <col min="7951" max="7951" width="17.42578125" style="16" customWidth="1"/>
    <col min="7952" max="7953" width="0" style="16" hidden="1" customWidth="1"/>
    <col min="7954" max="7954" width="16" style="16" customWidth="1"/>
    <col min="7955" max="7955" width="29.5703125" style="16" customWidth="1"/>
    <col min="7956" max="7956" width="26.140625" style="16" customWidth="1"/>
    <col min="7957" max="7957" width="9.140625" style="16" customWidth="1"/>
    <col min="7958" max="7958" width="15.5703125" style="16" bestFit="1" customWidth="1"/>
    <col min="7959" max="7959" width="0" style="16" hidden="1" customWidth="1"/>
    <col min="7960" max="7960" width="18.28515625" style="16" customWidth="1"/>
    <col min="7961" max="7961" width="9.85546875" style="16" customWidth="1"/>
    <col min="7962" max="7962" width="11" style="16" customWidth="1"/>
    <col min="7963" max="8195" width="8.85546875" style="16"/>
    <col min="8196" max="8196" width="8" style="16" customWidth="1"/>
    <col min="8197" max="8197" width="41.7109375" style="16" customWidth="1"/>
    <col min="8198" max="8199" width="22" style="16" customWidth="1"/>
    <col min="8200" max="8200" width="18" style="16" customWidth="1"/>
    <col min="8201" max="8201" width="18.85546875" style="16" customWidth="1"/>
    <col min="8202" max="8202" width="22.42578125" style="16" customWidth="1"/>
    <col min="8203" max="8203" width="20.28515625" style="16" customWidth="1"/>
    <col min="8204" max="8204" width="17.85546875" style="16" customWidth="1"/>
    <col min="8205" max="8205" width="20.7109375" style="16" customWidth="1"/>
    <col min="8206" max="8206" width="15.28515625" style="16" customWidth="1"/>
    <col min="8207" max="8207" width="17.42578125" style="16" customWidth="1"/>
    <col min="8208" max="8209" width="0" style="16" hidden="1" customWidth="1"/>
    <col min="8210" max="8210" width="16" style="16" customWidth="1"/>
    <col min="8211" max="8211" width="29.5703125" style="16" customWidth="1"/>
    <col min="8212" max="8212" width="26.140625" style="16" customWidth="1"/>
    <col min="8213" max="8213" width="9.140625" style="16" customWidth="1"/>
    <col min="8214" max="8214" width="15.5703125" style="16" bestFit="1" customWidth="1"/>
    <col min="8215" max="8215" width="0" style="16" hidden="1" customWidth="1"/>
    <col min="8216" max="8216" width="18.28515625" style="16" customWidth="1"/>
    <col min="8217" max="8217" width="9.85546875" style="16" customWidth="1"/>
    <col min="8218" max="8218" width="11" style="16" customWidth="1"/>
    <col min="8219" max="8451" width="8.85546875" style="16"/>
    <col min="8452" max="8452" width="8" style="16" customWidth="1"/>
    <col min="8453" max="8453" width="41.7109375" style="16" customWidth="1"/>
    <col min="8454" max="8455" width="22" style="16" customWidth="1"/>
    <col min="8456" max="8456" width="18" style="16" customWidth="1"/>
    <col min="8457" max="8457" width="18.85546875" style="16" customWidth="1"/>
    <col min="8458" max="8458" width="22.42578125" style="16" customWidth="1"/>
    <col min="8459" max="8459" width="20.28515625" style="16" customWidth="1"/>
    <col min="8460" max="8460" width="17.85546875" style="16" customWidth="1"/>
    <col min="8461" max="8461" width="20.7109375" style="16" customWidth="1"/>
    <col min="8462" max="8462" width="15.28515625" style="16" customWidth="1"/>
    <col min="8463" max="8463" width="17.42578125" style="16" customWidth="1"/>
    <col min="8464" max="8465" width="0" style="16" hidden="1" customWidth="1"/>
    <col min="8466" max="8466" width="16" style="16" customWidth="1"/>
    <col min="8467" max="8467" width="29.5703125" style="16" customWidth="1"/>
    <col min="8468" max="8468" width="26.140625" style="16" customWidth="1"/>
    <col min="8469" max="8469" width="9.140625" style="16" customWidth="1"/>
    <col min="8470" max="8470" width="15.5703125" style="16" bestFit="1" customWidth="1"/>
    <col min="8471" max="8471" width="0" style="16" hidden="1" customWidth="1"/>
    <col min="8472" max="8472" width="18.28515625" style="16" customWidth="1"/>
    <col min="8473" max="8473" width="9.85546875" style="16" customWidth="1"/>
    <col min="8474" max="8474" width="11" style="16" customWidth="1"/>
    <col min="8475" max="8707" width="8.85546875" style="16"/>
    <col min="8708" max="8708" width="8" style="16" customWidth="1"/>
    <col min="8709" max="8709" width="41.7109375" style="16" customWidth="1"/>
    <col min="8710" max="8711" width="22" style="16" customWidth="1"/>
    <col min="8712" max="8712" width="18" style="16" customWidth="1"/>
    <col min="8713" max="8713" width="18.85546875" style="16" customWidth="1"/>
    <col min="8714" max="8714" width="22.42578125" style="16" customWidth="1"/>
    <col min="8715" max="8715" width="20.28515625" style="16" customWidth="1"/>
    <col min="8716" max="8716" width="17.85546875" style="16" customWidth="1"/>
    <col min="8717" max="8717" width="20.7109375" style="16" customWidth="1"/>
    <col min="8718" max="8718" width="15.28515625" style="16" customWidth="1"/>
    <col min="8719" max="8719" width="17.42578125" style="16" customWidth="1"/>
    <col min="8720" max="8721" width="0" style="16" hidden="1" customWidth="1"/>
    <col min="8722" max="8722" width="16" style="16" customWidth="1"/>
    <col min="8723" max="8723" width="29.5703125" style="16" customWidth="1"/>
    <col min="8724" max="8724" width="26.140625" style="16" customWidth="1"/>
    <col min="8725" max="8725" width="9.140625" style="16" customWidth="1"/>
    <col min="8726" max="8726" width="15.5703125" style="16" bestFit="1" customWidth="1"/>
    <col min="8727" max="8727" width="0" style="16" hidden="1" customWidth="1"/>
    <col min="8728" max="8728" width="18.28515625" style="16" customWidth="1"/>
    <col min="8729" max="8729" width="9.85546875" style="16" customWidth="1"/>
    <col min="8730" max="8730" width="11" style="16" customWidth="1"/>
    <col min="8731" max="8963" width="8.85546875" style="16"/>
    <col min="8964" max="8964" width="8" style="16" customWidth="1"/>
    <col min="8965" max="8965" width="41.7109375" style="16" customWidth="1"/>
    <col min="8966" max="8967" width="22" style="16" customWidth="1"/>
    <col min="8968" max="8968" width="18" style="16" customWidth="1"/>
    <col min="8969" max="8969" width="18.85546875" style="16" customWidth="1"/>
    <col min="8970" max="8970" width="22.42578125" style="16" customWidth="1"/>
    <col min="8971" max="8971" width="20.28515625" style="16" customWidth="1"/>
    <col min="8972" max="8972" width="17.85546875" style="16" customWidth="1"/>
    <col min="8973" max="8973" width="20.7109375" style="16" customWidth="1"/>
    <col min="8974" max="8974" width="15.28515625" style="16" customWidth="1"/>
    <col min="8975" max="8975" width="17.42578125" style="16" customWidth="1"/>
    <col min="8976" max="8977" width="0" style="16" hidden="1" customWidth="1"/>
    <col min="8978" max="8978" width="16" style="16" customWidth="1"/>
    <col min="8979" max="8979" width="29.5703125" style="16" customWidth="1"/>
    <col min="8980" max="8980" width="26.140625" style="16" customWidth="1"/>
    <col min="8981" max="8981" width="9.140625" style="16" customWidth="1"/>
    <col min="8982" max="8982" width="15.5703125" style="16" bestFit="1" customWidth="1"/>
    <col min="8983" max="8983" width="0" style="16" hidden="1" customWidth="1"/>
    <col min="8984" max="8984" width="18.28515625" style="16" customWidth="1"/>
    <col min="8985" max="8985" width="9.85546875" style="16" customWidth="1"/>
    <col min="8986" max="8986" width="11" style="16" customWidth="1"/>
    <col min="8987" max="9219" width="8.85546875" style="16"/>
    <col min="9220" max="9220" width="8" style="16" customWidth="1"/>
    <col min="9221" max="9221" width="41.7109375" style="16" customWidth="1"/>
    <col min="9222" max="9223" width="22" style="16" customWidth="1"/>
    <col min="9224" max="9224" width="18" style="16" customWidth="1"/>
    <col min="9225" max="9225" width="18.85546875" style="16" customWidth="1"/>
    <col min="9226" max="9226" width="22.42578125" style="16" customWidth="1"/>
    <col min="9227" max="9227" width="20.28515625" style="16" customWidth="1"/>
    <col min="9228" max="9228" width="17.85546875" style="16" customWidth="1"/>
    <col min="9229" max="9229" width="20.7109375" style="16" customWidth="1"/>
    <col min="9230" max="9230" width="15.28515625" style="16" customWidth="1"/>
    <col min="9231" max="9231" width="17.42578125" style="16" customWidth="1"/>
    <col min="9232" max="9233" width="0" style="16" hidden="1" customWidth="1"/>
    <col min="9234" max="9234" width="16" style="16" customWidth="1"/>
    <col min="9235" max="9235" width="29.5703125" style="16" customWidth="1"/>
    <col min="9236" max="9236" width="26.140625" style="16" customWidth="1"/>
    <col min="9237" max="9237" width="9.140625" style="16" customWidth="1"/>
    <col min="9238" max="9238" width="15.5703125" style="16" bestFit="1" customWidth="1"/>
    <col min="9239" max="9239" width="0" style="16" hidden="1" customWidth="1"/>
    <col min="9240" max="9240" width="18.28515625" style="16" customWidth="1"/>
    <col min="9241" max="9241" width="9.85546875" style="16" customWidth="1"/>
    <col min="9242" max="9242" width="11" style="16" customWidth="1"/>
    <col min="9243" max="9475" width="8.85546875" style="16"/>
    <col min="9476" max="9476" width="8" style="16" customWidth="1"/>
    <col min="9477" max="9477" width="41.7109375" style="16" customWidth="1"/>
    <col min="9478" max="9479" width="22" style="16" customWidth="1"/>
    <col min="9480" max="9480" width="18" style="16" customWidth="1"/>
    <col min="9481" max="9481" width="18.85546875" style="16" customWidth="1"/>
    <col min="9482" max="9482" width="22.42578125" style="16" customWidth="1"/>
    <col min="9483" max="9483" width="20.28515625" style="16" customWidth="1"/>
    <col min="9484" max="9484" width="17.85546875" style="16" customWidth="1"/>
    <col min="9485" max="9485" width="20.7109375" style="16" customWidth="1"/>
    <col min="9486" max="9486" width="15.28515625" style="16" customWidth="1"/>
    <col min="9487" max="9487" width="17.42578125" style="16" customWidth="1"/>
    <col min="9488" max="9489" width="0" style="16" hidden="1" customWidth="1"/>
    <col min="9490" max="9490" width="16" style="16" customWidth="1"/>
    <col min="9491" max="9491" width="29.5703125" style="16" customWidth="1"/>
    <col min="9492" max="9492" width="26.140625" style="16" customWidth="1"/>
    <col min="9493" max="9493" width="9.140625" style="16" customWidth="1"/>
    <col min="9494" max="9494" width="15.5703125" style="16" bestFit="1" customWidth="1"/>
    <col min="9495" max="9495" width="0" style="16" hidden="1" customWidth="1"/>
    <col min="9496" max="9496" width="18.28515625" style="16" customWidth="1"/>
    <col min="9497" max="9497" width="9.85546875" style="16" customWidth="1"/>
    <col min="9498" max="9498" width="11" style="16" customWidth="1"/>
    <col min="9499" max="9731" width="8.85546875" style="16"/>
    <col min="9732" max="9732" width="8" style="16" customWidth="1"/>
    <col min="9733" max="9733" width="41.7109375" style="16" customWidth="1"/>
    <col min="9734" max="9735" width="22" style="16" customWidth="1"/>
    <col min="9736" max="9736" width="18" style="16" customWidth="1"/>
    <col min="9737" max="9737" width="18.85546875" style="16" customWidth="1"/>
    <col min="9738" max="9738" width="22.42578125" style="16" customWidth="1"/>
    <col min="9739" max="9739" width="20.28515625" style="16" customWidth="1"/>
    <col min="9740" max="9740" width="17.85546875" style="16" customWidth="1"/>
    <col min="9741" max="9741" width="20.7109375" style="16" customWidth="1"/>
    <col min="9742" max="9742" width="15.28515625" style="16" customWidth="1"/>
    <col min="9743" max="9743" width="17.42578125" style="16" customWidth="1"/>
    <col min="9744" max="9745" width="0" style="16" hidden="1" customWidth="1"/>
    <col min="9746" max="9746" width="16" style="16" customWidth="1"/>
    <col min="9747" max="9747" width="29.5703125" style="16" customWidth="1"/>
    <col min="9748" max="9748" width="26.140625" style="16" customWidth="1"/>
    <col min="9749" max="9749" width="9.140625" style="16" customWidth="1"/>
    <col min="9750" max="9750" width="15.5703125" style="16" bestFit="1" customWidth="1"/>
    <col min="9751" max="9751" width="0" style="16" hidden="1" customWidth="1"/>
    <col min="9752" max="9752" width="18.28515625" style="16" customWidth="1"/>
    <col min="9753" max="9753" width="9.85546875" style="16" customWidth="1"/>
    <col min="9754" max="9754" width="11" style="16" customWidth="1"/>
    <col min="9755" max="9987" width="8.85546875" style="16"/>
    <col min="9988" max="9988" width="8" style="16" customWidth="1"/>
    <col min="9989" max="9989" width="41.7109375" style="16" customWidth="1"/>
    <col min="9990" max="9991" width="22" style="16" customWidth="1"/>
    <col min="9992" max="9992" width="18" style="16" customWidth="1"/>
    <col min="9993" max="9993" width="18.85546875" style="16" customWidth="1"/>
    <col min="9994" max="9994" width="22.42578125" style="16" customWidth="1"/>
    <col min="9995" max="9995" width="20.28515625" style="16" customWidth="1"/>
    <col min="9996" max="9996" width="17.85546875" style="16" customWidth="1"/>
    <col min="9997" max="9997" width="20.7109375" style="16" customWidth="1"/>
    <col min="9998" max="9998" width="15.28515625" style="16" customWidth="1"/>
    <col min="9999" max="9999" width="17.42578125" style="16" customWidth="1"/>
    <col min="10000" max="10001" width="0" style="16" hidden="1" customWidth="1"/>
    <col min="10002" max="10002" width="16" style="16" customWidth="1"/>
    <col min="10003" max="10003" width="29.5703125" style="16" customWidth="1"/>
    <col min="10004" max="10004" width="26.140625" style="16" customWidth="1"/>
    <col min="10005" max="10005" width="9.140625" style="16" customWidth="1"/>
    <col min="10006" max="10006" width="15.5703125" style="16" bestFit="1" customWidth="1"/>
    <col min="10007" max="10007" width="0" style="16" hidden="1" customWidth="1"/>
    <col min="10008" max="10008" width="18.28515625" style="16" customWidth="1"/>
    <col min="10009" max="10009" width="9.85546875" style="16" customWidth="1"/>
    <col min="10010" max="10010" width="11" style="16" customWidth="1"/>
    <col min="10011" max="10243" width="8.85546875" style="16"/>
    <col min="10244" max="10244" width="8" style="16" customWidth="1"/>
    <col min="10245" max="10245" width="41.7109375" style="16" customWidth="1"/>
    <col min="10246" max="10247" width="22" style="16" customWidth="1"/>
    <col min="10248" max="10248" width="18" style="16" customWidth="1"/>
    <col min="10249" max="10249" width="18.85546875" style="16" customWidth="1"/>
    <col min="10250" max="10250" width="22.42578125" style="16" customWidth="1"/>
    <col min="10251" max="10251" width="20.28515625" style="16" customWidth="1"/>
    <col min="10252" max="10252" width="17.85546875" style="16" customWidth="1"/>
    <col min="10253" max="10253" width="20.7109375" style="16" customWidth="1"/>
    <col min="10254" max="10254" width="15.28515625" style="16" customWidth="1"/>
    <col min="10255" max="10255" width="17.42578125" style="16" customWidth="1"/>
    <col min="10256" max="10257" width="0" style="16" hidden="1" customWidth="1"/>
    <col min="10258" max="10258" width="16" style="16" customWidth="1"/>
    <col min="10259" max="10259" width="29.5703125" style="16" customWidth="1"/>
    <col min="10260" max="10260" width="26.140625" style="16" customWidth="1"/>
    <col min="10261" max="10261" width="9.140625" style="16" customWidth="1"/>
    <col min="10262" max="10262" width="15.5703125" style="16" bestFit="1" customWidth="1"/>
    <col min="10263" max="10263" width="0" style="16" hidden="1" customWidth="1"/>
    <col min="10264" max="10264" width="18.28515625" style="16" customWidth="1"/>
    <col min="10265" max="10265" width="9.85546875" style="16" customWidth="1"/>
    <col min="10266" max="10266" width="11" style="16" customWidth="1"/>
    <col min="10267" max="10499" width="8.85546875" style="16"/>
    <col min="10500" max="10500" width="8" style="16" customWidth="1"/>
    <col min="10501" max="10501" width="41.7109375" style="16" customWidth="1"/>
    <col min="10502" max="10503" width="22" style="16" customWidth="1"/>
    <col min="10504" max="10504" width="18" style="16" customWidth="1"/>
    <col min="10505" max="10505" width="18.85546875" style="16" customWidth="1"/>
    <col min="10506" max="10506" width="22.42578125" style="16" customWidth="1"/>
    <col min="10507" max="10507" width="20.28515625" style="16" customWidth="1"/>
    <col min="10508" max="10508" width="17.85546875" style="16" customWidth="1"/>
    <col min="10509" max="10509" width="20.7109375" style="16" customWidth="1"/>
    <col min="10510" max="10510" width="15.28515625" style="16" customWidth="1"/>
    <col min="10511" max="10511" width="17.42578125" style="16" customWidth="1"/>
    <col min="10512" max="10513" width="0" style="16" hidden="1" customWidth="1"/>
    <col min="10514" max="10514" width="16" style="16" customWidth="1"/>
    <col min="10515" max="10515" width="29.5703125" style="16" customWidth="1"/>
    <col min="10516" max="10516" width="26.140625" style="16" customWidth="1"/>
    <col min="10517" max="10517" width="9.140625" style="16" customWidth="1"/>
    <col min="10518" max="10518" width="15.5703125" style="16" bestFit="1" customWidth="1"/>
    <col min="10519" max="10519" width="0" style="16" hidden="1" customWidth="1"/>
    <col min="10520" max="10520" width="18.28515625" style="16" customWidth="1"/>
    <col min="10521" max="10521" width="9.85546875" style="16" customWidth="1"/>
    <col min="10522" max="10522" width="11" style="16" customWidth="1"/>
    <col min="10523" max="10755" width="8.85546875" style="16"/>
    <col min="10756" max="10756" width="8" style="16" customWidth="1"/>
    <col min="10757" max="10757" width="41.7109375" style="16" customWidth="1"/>
    <col min="10758" max="10759" width="22" style="16" customWidth="1"/>
    <col min="10760" max="10760" width="18" style="16" customWidth="1"/>
    <col min="10761" max="10761" width="18.85546875" style="16" customWidth="1"/>
    <col min="10762" max="10762" width="22.42578125" style="16" customWidth="1"/>
    <col min="10763" max="10763" width="20.28515625" style="16" customWidth="1"/>
    <col min="10764" max="10764" width="17.85546875" style="16" customWidth="1"/>
    <col min="10765" max="10765" width="20.7109375" style="16" customWidth="1"/>
    <col min="10766" max="10766" width="15.28515625" style="16" customWidth="1"/>
    <col min="10767" max="10767" width="17.42578125" style="16" customWidth="1"/>
    <col min="10768" max="10769" width="0" style="16" hidden="1" customWidth="1"/>
    <col min="10770" max="10770" width="16" style="16" customWidth="1"/>
    <col min="10771" max="10771" width="29.5703125" style="16" customWidth="1"/>
    <col min="10772" max="10772" width="26.140625" style="16" customWidth="1"/>
    <col min="10773" max="10773" width="9.140625" style="16" customWidth="1"/>
    <col min="10774" max="10774" width="15.5703125" style="16" bestFit="1" customWidth="1"/>
    <col min="10775" max="10775" width="0" style="16" hidden="1" customWidth="1"/>
    <col min="10776" max="10776" width="18.28515625" style="16" customWidth="1"/>
    <col min="10777" max="10777" width="9.85546875" style="16" customWidth="1"/>
    <col min="10778" max="10778" width="11" style="16" customWidth="1"/>
    <col min="10779" max="11011" width="8.85546875" style="16"/>
    <col min="11012" max="11012" width="8" style="16" customWidth="1"/>
    <col min="11013" max="11013" width="41.7109375" style="16" customWidth="1"/>
    <col min="11014" max="11015" width="22" style="16" customWidth="1"/>
    <col min="11016" max="11016" width="18" style="16" customWidth="1"/>
    <col min="11017" max="11017" width="18.85546875" style="16" customWidth="1"/>
    <col min="11018" max="11018" width="22.42578125" style="16" customWidth="1"/>
    <col min="11019" max="11019" width="20.28515625" style="16" customWidth="1"/>
    <col min="11020" max="11020" width="17.85546875" style="16" customWidth="1"/>
    <col min="11021" max="11021" width="20.7109375" style="16" customWidth="1"/>
    <col min="11022" max="11022" width="15.28515625" style="16" customWidth="1"/>
    <col min="11023" max="11023" width="17.42578125" style="16" customWidth="1"/>
    <col min="11024" max="11025" width="0" style="16" hidden="1" customWidth="1"/>
    <col min="11026" max="11026" width="16" style="16" customWidth="1"/>
    <col min="11027" max="11027" width="29.5703125" style="16" customWidth="1"/>
    <col min="11028" max="11028" width="26.140625" style="16" customWidth="1"/>
    <col min="11029" max="11029" width="9.140625" style="16" customWidth="1"/>
    <col min="11030" max="11030" width="15.5703125" style="16" bestFit="1" customWidth="1"/>
    <col min="11031" max="11031" width="0" style="16" hidden="1" customWidth="1"/>
    <col min="11032" max="11032" width="18.28515625" style="16" customWidth="1"/>
    <col min="11033" max="11033" width="9.85546875" style="16" customWidth="1"/>
    <col min="11034" max="11034" width="11" style="16" customWidth="1"/>
    <col min="11035" max="11267" width="8.85546875" style="16"/>
    <col min="11268" max="11268" width="8" style="16" customWidth="1"/>
    <col min="11269" max="11269" width="41.7109375" style="16" customWidth="1"/>
    <col min="11270" max="11271" width="22" style="16" customWidth="1"/>
    <col min="11272" max="11272" width="18" style="16" customWidth="1"/>
    <col min="11273" max="11273" width="18.85546875" style="16" customWidth="1"/>
    <col min="11274" max="11274" width="22.42578125" style="16" customWidth="1"/>
    <col min="11275" max="11275" width="20.28515625" style="16" customWidth="1"/>
    <col min="11276" max="11276" width="17.85546875" style="16" customWidth="1"/>
    <col min="11277" max="11277" width="20.7109375" style="16" customWidth="1"/>
    <col min="11278" max="11278" width="15.28515625" style="16" customWidth="1"/>
    <col min="11279" max="11279" width="17.42578125" style="16" customWidth="1"/>
    <col min="11280" max="11281" width="0" style="16" hidden="1" customWidth="1"/>
    <col min="11282" max="11282" width="16" style="16" customWidth="1"/>
    <col min="11283" max="11283" width="29.5703125" style="16" customWidth="1"/>
    <col min="11284" max="11284" width="26.140625" style="16" customWidth="1"/>
    <col min="11285" max="11285" width="9.140625" style="16" customWidth="1"/>
    <col min="11286" max="11286" width="15.5703125" style="16" bestFit="1" customWidth="1"/>
    <col min="11287" max="11287" width="0" style="16" hidden="1" customWidth="1"/>
    <col min="11288" max="11288" width="18.28515625" style="16" customWidth="1"/>
    <col min="11289" max="11289" width="9.85546875" style="16" customWidth="1"/>
    <col min="11290" max="11290" width="11" style="16" customWidth="1"/>
    <col min="11291" max="11523" width="8.85546875" style="16"/>
    <col min="11524" max="11524" width="8" style="16" customWidth="1"/>
    <col min="11525" max="11525" width="41.7109375" style="16" customWidth="1"/>
    <col min="11526" max="11527" width="22" style="16" customWidth="1"/>
    <col min="11528" max="11528" width="18" style="16" customWidth="1"/>
    <col min="11529" max="11529" width="18.85546875" style="16" customWidth="1"/>
    <col min="11530" max="11530" width="22.42578125" style="16" customWidth="1"/>
    <col min="11531" max="11531" width="20.28515625" style="16" customWidth="1"/>
    <col min="11532" max="11532" width="17.85546875" style="16" customWidth="1"/>
    <col min="11533" max="11533" width="20.7109375" style="16" customWidth="1"/>
    <col min="11534" max="11534" width="15.28515625" style="16" customWidth="1"/>
    <col min="11535" max="11535" width="17.42578125" style="16" customWidth="1"/>
    <col min="11536" max="11537" width="0" style="16" hidden="1" customWidth="1"/>
    <col min="11538" max="11538" width="16" style="16" customWidth="1"/>
    <col min="11539" max="11539" width="29.5703125" style="16" customWidth="1"/>
    <col min="11540" max="11540" width="26.140625" style="16" customWidth="1"/>
    <col min="11541" max="11541" width="9.140625" style="16" customWidth="1"/>
    <col min="11542" max="11542" width="15.5703125" style="16" bestFit="1" customWidth="1"/>
    <col min="11543" max="11543" width="0" style="16" hidden="1" customWidth="1"/>
    <col min="11544" max="11544" width="18.28515625" style="16" customWidth="1"/>
    <col min="11545" max="11545" width="9.85546875" style="16" customWidth="1"/>
    <col min="11546" max="11546" width="11" style="16" customWidth="1"/>
    <col min="11547" max="11779" width="8.85546875" style="16"/>
    <col min="11780" max="11780" width="8" style="16" customWidth="1"/>
    <col min="11781" max="11781" width="41.7109375" style="16" customWidth="1"/>
    <col min="11782" max="11783" width="22" style="16" customWidth="1"/>
    <col min="11784" max="11784" width="18" style="16" customWidth="1"/>
    <col min="11785" max="11785" width="18.85546875" style="16" customWidth="1"/>
    <col min="11786" max="11786" width="22.42578125" style="16" customWidth="1"/>
    <col min="11787" max="11787" width="20.28515625" style="16" customWidth="1"/>
    <col min="11788" max="11788" width="17.85546875" style="16" customWidth="1"/>
    <col min="11789" max="11789" width="20.7109375" style="16" customWidth="1"/>
    <col min="11790" max="11790" width="15.28515625" style="16" customWidth="1"/>
    <col min="11791" max="11791" width="17.42578125" style="16" customWidth="1"/>
    <col min="11792" max="11793" width="0" style="16" hidden="1" customWidth="1"/>
    <col min="11794" max="11794" width="16" style="16" customWidth="1"/>
    <col min="11795" max="11795" width="29.5703125" style="16" customWidth="1"/>
    <col min="11796" max="11796" width="26.140625" style="16" customWidth="1"/>
    <col min="11797" max="11797" width="9.140625" style="16" customWidth="1"/>
    <col min="11798" max="11798" width="15.5703125" style="16" bestFit="1" customWidth="1"/>
    <col min="11799" max="11799" width="0" style="16" hidden="1" customWidth="1"/>
    <col min="11800" max="11800" width="18.28515625" style="16" customWidth="1"/>
    <col min="11801" max="11801" width="9.85546875" style="16" customWidth="1"/>
    <col min="11802" max="11802" width="11" style="16" customWidth="1"/>
    <col min="11803" max="12035" width="8.85546875" style="16"/>
    <col min="12036" max="12036" width="8" style="16" customWidth="1"/>
    <col min="12037" max="12037" width="41.7109375" style="16" customWidth="1"/>
    <col min="12038" max="12039" width="22" style="16" customWidth="1"/>
    <col min="12040" max="12040" width="18" style="16" customWidth="1"/>
    <col min="12041" max="12041" width="18.85546875" style="16" customWidth="1"/>
    <col min="12042" max="12042" width="22.42578125" style="16" customWidth="1"/>
    <col min="12043" max="12043" width="20.28515625" style="16" customWidth="1"/>
    <col min="12044" max="12044" width="17.85546875" style="16" customWidth="1"/>
    <col min="12045" max="12045" width="20.7109375" style="16" customWidth="1"/>
    <col min="12046" max="12046" width="15.28515625" style="16" customWidth="1"/>
    <col min="12047" max="12047" width="17.42578125" style="16" customWidth="1"/>
    <col min="12048" max="12049" width="0" style="16" hidden="1" customWidth="1"/>
    <col min="12050" max="12050" width="16" style="16" customWidth="1"/>
    <col min="12051" max="12051" width="29.5703125" style="16" customWidth="1"/>
    <col min="12052" max="12052" width="26.140625" style="16" customWidth="1"/>
    <col min="12053" max="12053" width="9.140625" style="16" customWidth="1"/>
    <col min="12054" max="12054" width="15.5703125" style="16" bestFit="1" customWidth="1"/>
    <col min="12055" max="12055" width="0" style="16" hidden="1" customWidth="1"/>
    <col min="12056" max="12056" width="18.28515625" style="16" customWidth="1"/>
    <col min="12057" max="12057" width="9.85546875" style="16" customWidth="1"/>
    <col min="12058" max="12058" width="11" style="16" customWidth="1"/>
    <col min="12059" max="12291" width="8.85546875" style="16"/>
    <col min="12292" max="12292" width="8" style="16" customWidth="1"/>
    <col min="12293" max="12293" width="41.7109375" style="16" customWidth="1"/>
    <col min="12294" max="12295" width="22" style="16" customWidth="1"/>
    <col min="12296" max="12296" width="18" style="16" customWidth="1"/>
    <col min="12297" max="12297" width="18.85546875" style="16" customWidth="1"/>
    <col min="12298" max="12298" width="22.42578125" style="16" customWidth="1"/>
    <col min="12299" max="12299" width="20.28515625" style="16" customWidth="1"/>
    <col min="12300" max="12300" width="17.85546875" style="16" customWidth="1"/>
    <col min="12301" max="12301" width="20.7109375" style="16" customWidth="1"/>
    <col min="12302" max="12302" width="15.28515625" style="16" customWidth="1"/>
    <col min="12303" max="12303" width="17.42578125" style="16" customWidth="1"/>
    <col min="12304" max="12305" width="0" style="16" hidden="1" customWidth="1"/>
    <col min="12306" max="12306" width="16" style="16" customWidth="1"/>
    <col min="12307" max="12307" width="29.5703125" style="16" customWidth="1"/>
    <col min="12308" max="12308" width="26.140625" style="16" customWidth="1"/>
    <col min="12309" max="12309" width="9.140625" style="16" customWidth="1"/>
    <col min="12310" max="12310" width="15.5703125" style="16" bestFit="1" customWidth="1"/>
    <col min="12311" max="12311" width="0" style="16" hidden="1" customWidth="1"/>
    <col min="12312" max="12312" width="18.28515625" style="16" customWidth="1"/>
    <col min="12313" max="12313" width="9.85546875" style="16" customWidth="1"/>
    <col min="12314" max="12314" width="11" style="16" customWidth="1"/>
    <col min="12315" max="12547" width="8.85546875" style="16"/>
    <col min="12548" max="12548" width="8" style="16" customWidth="1"/>
    <col min="12549" max="12549" width="41.7109375" style="16" customWidth="1"/>
    <col min="12550" max="12551" width="22" style="16" customWidth="1"/>
    <col min="12552" max="12552" width="18" style="16" customWidth="1"/>
    <col min="12553" max="12553" width="18.85546875" style="16" customWidth="1"/>
    <col min="12554" max="12554" width="22.42578125" style="16" customWidth="1"/>
    <col min="12555" max="12555" width="20.28515625" style="16" customWidth="1"/>
    <col min="12556" max="12556" width="17.85546875" style="16" customWidth="1"/>
    <col min="12557" max="12557" width="20.7109375" style="16" customWidth="1"/>
    <col min="12558" max="12558" width="15.28515625" style="16" customWidth="1"/>
    <col min="12559" max="12559" width="17.42578125" style="16" customWidth="1"/>
    <col min="12560" max="12561" width="0" style="16" hidden="1" customWidth="1"/>
    <col min="12562" max="12562" width="16" style="16" customWidth="1"/>
    <col min="12563" max="12563" width="29.5703125" style="16" customWidth="1"/>
    <col min="12564" max="12564" width="26.140625" style="16" customWidth="1"/>
    <col min="12565" max="12565" width="9.140625" style="16" customWidth="1"/>
    <col min="12566" max="12566" width="15.5703125" style="16" bestFit="1" customWidth="1"/>
    <col min="12567" max="12567" width="0" style="16" hidden="1" customWidth="1"/>
    <col min="12568" max="12568" width="18.28515625" style="16" customWidth="1"/>
    <col min="12569" max="12569" width="9.85546875" style="16" customWidth="1"/>
    <col min="12570" max="12570" width="11" style="16" customWidth="1"/>
    <col min="12571" max="12803" width="8.85546875" style="16"/>
    <col min="12804" max="12804" width="8" style="16" customWidth="1"/>
    <col min="12805" max="12805" width="41.7109375" style="16" customWidth="1"/>
    <col min="12806" max="12807" width="22" style="16" customWidth="1"/>
    <col min="12808" max="12808" width="18" style="16" customWidth="1"/>
    <col min="12809" max="12809" width="18.85546875" style="16" customWidth="1"/>
    <col min="12810" max="12810" width="22.42578125" style="16" customWidth="1"/>
    <col min="12811" max="12811" width="20.28515625" style="16" customWidth="1"/>
    <col min="12812" max="12812" width="17.85546875" style="16" customWidth="1"/>
    <col min="12813" max="12813" width="20.7109375" style="16" customWidth="1"/>
    <col min="12814" max="12814" width="15.28515625" style="16" customWidth="1"/>
    <col min="12815" max="12815" width="17.42578125" style="16" customWidth="1"/>
    <col min="12816" max="12817" width="0" style="16" hidden="1" customWidth="1"/>
    <col min="12818" max="12818" width="16" style="16" customWidth="1"/>
    <col min="12819" max="12819" width="29.5703125" style="16" customWidth="1"/>
    <col min="12820" max="12820" width="26.140625" style="16" customWidth="1"/>
    <col min="12821" max="12821" width="9.140625" style="16" customWidth="1"/>
    <col min="12822" max="12822" width="15.5703125" style="16" bestFit="1" customWidth="1"/>
    <col min="12823" max="12823" width="0" style="16" hidden="1" customWidth="1"/>
    <col min="12824" max="12824" width="18.28515625" style="16" customWidth="1"/>
    <col min="12825" max="12825" width="9.85546875" style="16" customWidth="1"/>
    <col min="12826" max="12826" width="11" style="16" customWidth="1"/>
    <col min="12827" max="13059" width="8.85546875" style="16"/>
    <col min="13060" max="13060" width="8" style="16" customWidth="1"/>
    <col min="13061" max="13061" width="41.7109375" style="16" customWidth="1"/>
    <col min="13062" max="13063" width="22" style="16" customWidth="1"/>
    <col min="13064" max="13064" width="18" style="16" customWidth="1"/>
    <col min="13065" max="13065" width="18.85546875" style="16" customWidth="1"/>
    <col min="13066" max="13066" width="22.42578125" style="16" customWidth="1"/>
    <col min="13067" max="13067" width="20.28515625" style="16" customWidth="1"/>
    <col min="13068" max="13068" width="17.85546875" style="16" customWidth="1"/>
    <col min="13069" max="13069" width="20.7109375" style="16" customWidth="1"/>
    <col min="13070" max="13070" width="15.28515625" style="16" customWidth="1"/>
    <col min="13071" max="13071" width="17.42578125" style="16" customWidth="1"/>
    <col min="13072" max="13073" width="0" style="16" hidden="1" customWidth="1"/>
    <col min="13074" max="13074" width="16" style="16" customWidth="1"/>
    <col min="13075" max="13075" width="29.5703125" style="16" customWidth="1"/>
    <col min="13076" max="13076" width="26.140625" style="16" customWidth="1"/>
    <col min="13077" max="13077" width="9.140625" style="16" customWidth="1"/>
    <col min="13078" max="13078" width="15.5703125" style="16" bestFit="1" customWidth="1"/>
    <col min="13079" max="13079" width="0" style="16" hidden="1" customWidth="1"/>
    <col min="13080" max="13080" width="18.28515625" style="16" customWidth="1"/>
    <col min="13081" max="13081" width="9.85546875" style="16" customWidth="1"/>
    <col min="13082" max="13082" width="11" style="16" customWidth="1"/>
    <col min="13083" max="13315" width="8.85546875" style="16"/>
    <col min="13316" max="13316" width="8" style="16" customWidth="1"/>
    <col min="13317" max="13317" width="41.7109375" style="16" customWidth="1"/>
    <col min="13318" max="13319" width="22" style="16" customWidth="1"/>
    <col min="13320" max="13320" width="18" style="16" customWidth="1"/>
    <col min="13321" max="13321" width="18.85546875" style="16" customWidth="1"/>
    <col min="13322" max="13322" width="22.42578125" style="16" customWidth="1"/>
    <col min="13323" max="13323" width="20.28515625" style="16" customWidth="1"/>
    <col min="13324" max="13324" width="17.85546875" style="16" customWidth="1"/>
    <col min="13325" max="13325" width="20.7109375" style="16" customWidth="1"/>
    <col min="13326" max="13326" width="15.28515625" style="16" customWidth="1"/>
    <col min="13327" max="13327" width="17.42578125" style="16" customWidth="1"/>
    <col min="13328" max="13329" width="0" style="16" hidden="1" customWidth="1"/>
    <col min="13330" max="13330" width="16" style="16" customWidth="1"/>
    <col min="13331" max="13331" width="29.5703125" style="16" customWidth="1"/>
    <col min="13332" max="13332" width="26.140625" style="16" customWidth="1"/>
    <col min="13333" max="13333" width="9.140625" style="16" customWidth="1"/>
    <col min="13334" max="13334" width="15.5703125" style="16" bestFit="1" customWidth="1"/>
    <col min="13335" max="13335" width="0" style="16" hidden="1" customWidth="1"/>
    <col min="13336" max="13336" width="18.28515625" style="16" customWidth="1"/>
    <col min="13337" max="13337" width="9.85546875" style="16" customWidth="1"/>
    <col min="13338" max="13338" width="11" style="16" customWidth="1"/>
    <col min="13339" max="13571" width="8.85546875" style="16"/>
    <col min="13572" max="13572" width="8" style="16" customWidth="1"/>
    <col min="13573" max="13573" width="41.7109375" style="16" customWidth="1"/>
    <col min="13574" max="13575" width="22" style="16" customWidth="1"/>
    <col min="13576" max="13576" width="18" style="16" customWidth="1"/>
    <col min="13577" max="13577" width="18.85546875" style="16" customWidth="1"/>
    <col min="13578" max="13578" width="22.42578125" style="16" customWidth="1"/>
    <col min="13579" max="13579" width="20.28515625" style="16" customWidth="1"/>
    <col min="13580" max="13580" width="17.85546875" style="16" customWidth="1"/>
    <col min="13581" max="13581" width="20.7109375" style="16" customWidth="1"/>
    <col min="13582" max="13582" width="15.28515625" style="16" customWidth="1"/>
    <col min="13583" max="13583" width="17.42578125" style="16" customWidth="1"/>
    <col min="13584" max="13585" width="0" style="16" hidden="1" customWidth="1"/>
    <col min="13586" max="13586" width="16" style="16" customWidth="1"/>
    <col min="13587" max="13587" width="29.5703125" style="16" customWidth="1"/>
    <col min="13588" max="13588" width="26.140625" style="16" customWidth="1"/>
    <col min="13589" max="13589" width="9.140625" style="16" customWidth="1"/>
    <col min="13590" max="13590" width="15.5703125" style="16" bestFit="1" customWidth="1"/>
    <col min="13591" max="13591" width="0" style="16" hidden="1" customWidth="1"/>
    <col min="13592" max="13592" width="18.28515625" style="16" customWidth="1"/>
    <col min="13593" max="13593" width="9.85546875" style="16" customWidth="1"/>
    <col min="13594" max="13594" width="11" style="16" customWidth="1"/>
    <col min="13595" max="13827" width="8.85546875" style="16"/>
    <col min="13828" max="13828" width="8" style="16" customWidth="1"/>
    <col min="13829" max="13829" width="41.7109375" style="16" customWidth="1"/>
    <col min="13830" max="13831" width="22" style="16" customWidth="1"/>
    <col min="13832" max="13832" width="18" style="16" customWidth="1"/>
    <col min="13833" max="13833" width="18.85546875" style="16" customWidth="1"/>
    <col min="13834" max="13834" width="22.42578125" style="16" customWidth="1"/>
    <col min="13835" max="13835" width="20.28515625" style="16" customWidth="1"/>
    <col min="13836" max="13836" width="17.85546875" style="16" customWidth="1"/>
    <col min="13837" max="13837" width="20.7109375" style="16" customWidth="1"/>
    <col min="13838" max="13838" width="15.28515625" style="16" customWidth="1"/>
    <col min="13839" max="13839" width="17.42578125" style="16" customWidth="1"/>
    <col min="13840" max="13841" width="0" style="16" hidden="1" customWidth="1"/>
    <col min="13842" max="13842" width="16" style="16" customWidth="1"/>
    <col min="13843" max="13843" width="29.5703125" style="16" customWidth="1"/>
    <col min="13844" max="13844" width="26.140625" style="16" customWidth="1"/>
    <col min="13845" max="13845" width="9.140625" style="16" customWidth="1"/>
    <col min="13846" max="13846" width="15.5703125" style="16" bestFit="1" customWidth="1"/>
    <col min="13847" max="13847" width="0" style="16" hidden="1" customWidth="1"/>
    <col min="13848" max="13848" width="18.28515625" style="16" customWidth="1"/>
    <col min="13849" max="13849" width="9.85546875" style="16" customWidth="1"/>
    <col min="13850" max="13850" width="11" style="16" customWidth="1"/>
    <col min="13851" max="14083" width="8.85546875" style="16"/>
    <col min="14084" max="14084" width="8" style="16" customWidth="1"/>
    <col min="14085" max="14085" width="41.7109375" style="16" customWidth="1"/>
    <col min="14086" max="14087" width="22" style="16" customWidth="1"/>
    <col min="14088" max="14088" width="18" style="16" customWidth="1"/>
    <col min="14089" max="14089" width="18.85546875" style="16" customWidth="1"/>
    <col min="14090" max="14090" width="22.42578125" style="16" customWidth="1"/>
    <col min="14091" max="14091" width="20.28515625" style="16" customWidth="1"/>
    <col min="14092" max="14092" width="17.85546875" style="16" customWidth="1"/>
    <col min="14093" max="14093" width="20.7109375" style="16" customWidth="1"/>
    <col min="14094" max="14094" width="15.28515625" style="16" customWidth="1"/>
    <col min="14095" max="14095" width="17.42578125" style="16" customWidth="1"/>
    <col min="14096" max="14097" width="0" style="16" hidden="1" customWidth="1"/>
    <col min="14098" max="14098" width="16" style="16" customWidth="1"/>
    <col min="14099" max="14099" width="29.5703125" style="16" customWidth="1"/>
    <col min="14100" max="14100" width="26.140625" style="16" customWidth="1"/>
    <col min="14101" max="14101" width="9.140625" style="16" customWidth="1"/>
    <col min="14102" max="14102" width="15.5703125" style="16" bestFit="1" customWidth="1"/>
    <col min="14103" max="14103" width="0" style="16" hidden="1" customWidth="1"/>
    <col min="14104" max="14104" width="18.28515625" style="16" customWidth="1"/>
    <col min="14105" max="14105" width="9.85546875" style="16" customWidth="1"/>
    <col min="14106" max="14106" width="11" style="16" customWidth="1"/>
    <col min="14107" max="14339" width="8.85546875" style="16"/>
    <col min="14340" max="14340" width="8" style="16" customWidth="1"/>
    <col min="14341" max="14341" width="41.7109375" style="16" customWidth="1"/>
    <col min="14342" max="14343" width="22" style="16" customWidth="1"/>
    <col min="14344" max="14344" width="18" style="16" customWidth="1"/>
    <col min="14345" max="14345" width="18.85546875" style="16" customWidth="1"/>
    <col min="14346" max="14346" width="22.42578125" style="16" customWidth="1"/>
    <col min="14347" max="14347" width="20.28515625" style="16" customWidth="1"/>
    <col min="14348" max="14348" width="17.85546875" style="16" customWidth="1"/>
    <col min="14349" max="14349" width="20.7109375" style="16" customWidth="1"/>
    <col min="14350" max="14350" width="15.28515625" style="16" customWidth="1"/>
    <col min="14351" max="14351" width="17.42578125" style="16" customWidth="1"/>
    <col min="14352" max="14353" width="0" style="16" hidden="1" customWidth="1"/>
    <col min="14354" max="14354" width="16" style="16" customWidth="1"/>
    <col min="14355" max="14355" width="29.5703125" style="16" customWidth="1"/>
    <col min="14356" max="14356" width="26.140625" style="16" customWidth="1"/>
    <col min="14357" max="14357" width="9.140625" style="16" customWidth="1"/>
    <col min="14358" max="14358" width="15.5703125" style="16" bestFit="1" customWidth="1"/>
    <col min="14359" max="14359" width="0" style="16" hidden="1" customWidth="1"/>
    <col min="14360" max="14360" width="18.28515625" style="16" customWidth="1"/>
    <col min="14361" max="14361" width="9.85546875" style="16" customWidth="1"/>
    <col min="14362" max="14362" width="11" style="16" customWidth="1"/>
    <col min="14363" max="14595" width="8.85546875" style="16"/>
    <col min="14596" max="14596" width="8" style="16" customWidth="1"/>
    <col min="14597" max="14597" width="41.7109375" style="16" customWidth="1"/>
    <col min="14598" max="14599" width="22" style="16" customWidth="1"/>
    <col min="14600" max="14600" width="18" style="16" customWidth="1"/>
    <col min="14601" max="14601" width="18.85546875" style="16" customWidth="1"/>
    <col min="14602" max="14602" width="22.42578125" style="16" customWidth="1"/>
    <col min="14603" max="14603" width="20.28515625" style="16" customWidth="1"/>
    <col min="14604" max="14604" width="17.85546875" style="16" customWidth="1"/>
    <col min="14605" max="14605" width="20.7109375" style="16" customWidth="1"/>
    <col min="14606" max="14606" width="15.28515625" style="16" customWidth="1"/>
    <col min="14607" max="14607" width="17.42578125" style="16" customWidth="1"/>
    <col min="14608" max="14609" width="0" style="16" hidden="1" customWidth="1"/>
    <col min="14610" max="14610" width="16" style="16" customWidth="1"/>
    <col min="14611" max="14611" width="29.5703125" style="16" customWidth="1"/>
    <col min="14612" max="14612" width="26.140625" style="16" customWidth="1"/>
    <col min="14613" max="14613" width="9.140625" style="16" customWidth="1"/>
    <col min="14614" max="14614" width="15.5703125" style="16" bestFit="1" customWidth="1"/>
    <col min="14615" max="14615" width="0" style="16" hidden="1" customWidth="1"/>
    <col min="14616" max="14616" width="18.28515625" style="16" customWidth="1"/>
    <col min="14617" max="14617" width="9.85546875" style="16" customWidth="1"/>
    <col min="14618" max="14618" width="11" style="16" customWidth="1"/>
    <col min="14619" max="14851" width="8.85546875" style="16"/>
    <col min="14852" max="14852" width="8" style="16" customWidth="1"/>
    <col min="14853" max="14853" width="41.7109375" style="16" customWidth="1"/>
    <col min="14854" max="14855" width="22" style="16" customWidth="1"/>
    <col min="14856" max="14856" width="18" style="16" customWidth="1"/>
    <col min="14857" max="14857" width="18.85546875" style="16" customWidth="1"/>
    <col min="14858" max="14858" width="22.42578125" style="16" customWidth="1"/>
    <col min="14859" max="14859" width="20.28515625" style="16" customWidth="1"/>
    <col min="14860" max="14860" width="17.85546875" style="16" customWidth="1"/>
    <col min="14861" max="14861" width="20.7109375" style="16" customWidth="1"/>
    <col min="14862" max="14862" width="15.28515625" style="16" customWidth="1"/>
    <col min="14863" max="14863" width="17.42578125" style="16" customWidth="1"/>
    <col min="14864" max="14865" width="0" style="16" hidden="1" customWidth="1"/>
    <col min="14866" max="14866" width="16" style="16" customWidth="1"/>
    <col min="14867" max="14867" width="29.5703125" style="16" customWidth="1"/>
    <col min="14868" max="14868" width="26.140625" style="16" customWidth="1"/>
    <col min="14869" max="14869" width="9.140625" style="16" customWidth="1"/>
    <col min="14870" max="14870" width="15.5703125" style="16" bestFit="1" customWidth="1"/>
    <col min="14871" max="14871" width="0" style="16" hidden="1" customWidth="1"/>
    <col min="14872" max="14872" width="18.28515625" style="16" customWidth="1"/>
    <col min="14873" max="14873" width="9.85546875" style="16" customWidth="1"/>
    <col min="14874" max="14874" width="11" style="16" customWidth="1"/>
    <col min="14875" max="15107" width="8.85546875" style="16"/>
    <col min="15108" max="15108" width="8" style="16" customWidth="1"/>
    <col min="15109" max="15109" width="41.7109375" style="16" customWidth="1"/>
    <col min="15110" max="15111" width="22" style="16" customWidth="1"/>
    <col min="15112" max="15112" width="18" style="16" customWidth="1"/>
    <col min="15113" max="15113" width="18.85546875" style="16" customWidth="1"/>
    <col min="15114" max="15114" width="22.42578125" style="16" customWidth="1"/>
    <col min="15115" max="15115" width="20.28515625" style="16" customWidth="1"/>
    <col min="15116" max="15116" width="17.85546875" style="16" customWidth="1"/>
    <col min="15117" max="15117" width="20.7109375" style="16" customWidth="1"/>
    <col min="15118" max="15118" width="15.28515625" style="16" customWidth="1"/>
    <col min="15119" max="15119" width="17.42578125" style="16" customWidth="1"/>
    <col min="15120" max="15121" width="0" style="16" hidden="1" customWidth="1"/>
    <col min="15122" max="15122" width="16" style="16" customWidth="1"/>
    <col min="15123" max="15123" width="29.5703125" style="16" customWidth="1"/>
    <col min="15124" max="15124" width="26.140625" style="16" customWidth="1"/>
    <col min="15125" max="15125" width="9.140625" style="16" customWidth="1"/>
    <col min="15126" max="15126" width="15.5703125" style="16" bestFit="1" customWidth="1"/>
    <col min="15127" max="15127" width="0" style="16" hidden="1" customWidth="1"/>
    <col min="15128" max="15128" width="18.28515625" style="16" customWidth="1"/>
    <col min="15129" max="15129" width="9.85546875" style="16" customWidth="1"/>
    <col min="15130" max="15130" width="11" style="16" customWidth="1"/>
    <col min="15131" max="15363" width="8.85546875" style="16"/>
    <col min="15364" max="15364" width="8" style="16" customWidth="1"/>
    <col min="15365" max="15365" width="41.7109375" style="16" customWidth="1"/>
    <col min="15366" max="15367" width="22" style="16" customWidth="1"/>
    <col min="15368" max="15368" width="18" style="16" customWidth="1"/>
    <col min="15369" max="15369" width="18.85546875" style="16" customWidth="1"/>
    <col min="15370" max="15370" width="22.42578125" style="16" customWidth="1"/>
    <col min="15371" max="15371" width="20.28515625" style="16" customWidth="1"/>
    <col min="15372" max="15372" width="17.85546875" style="16" customWidth="1"/>
    <col min="15373" max="15373" width="20.7109375" style="16" customWidth="1"/>
    <col min="15374" max="15374" width="15.28515625" style="16" customWidth="1"/>
    <col min="15375" max="15375" width="17.42578125" style="16" customWidth="1"/>
    <col min="15376" max="15377" width="0" style="16" hidden="1" customWidth="1"/>
    <col min="15378" max="15378" width="16" style="16" customWidth="1"/>
    <col min="15379" max="15379" width="29.5703125" style="16" customWidth="1"/>
    <col min="15380" max="15380" width="26.140625" style="16" customWidth="1"/>
    <col min="15381" max="15381" width="9.140625" style="16" customWidth="1"/>
    <col min="15382" max="15382" width="15.5703125" style="16" bestFit="1" customWidth="1"/>
    <col min="15383" max="15383" width="0" style="16" hidden="1" customWidth="1"/>
    <col min="15384" max="15384" width="18.28515625" style="16" customWidth="1"/>
    <col min="15385" max="15385" width="9.85546875" style="16" customWidth="1"/>
    <col min="15386" max="15386" width="11" style="16" customWidth="1"/>
    <col min="15387" max="15619" width="8.85546875" style="16"/>
    <col min="15620" max="15620" width="8" style="16" customWidth="1"/>
    <col min="15621" max="15621" width="41.7109375" style="16" customWidth="1"/>
    <col min="15622" max="15623" width="22" style="16" customWidth="1"/>
    <col min="15624" max="15624" width="18" style="16" customWidth="1"/>
    <col min="15625" max="15625" width="18.85546875" style="16" customWidth="1"/>
    <col min="15626" max="15626" width="22.42578125" style="16" customWidth="1"/>
    <col min="15627" max="15627" width="20.28515625" style="16" customWidth="1"/>
    <col min="15628" max="15628" width="17.85546875" style="16" customWidth="1"/>
    <col min="15629" max="15629" width="20.7109375" style="16" customWidth="1"/>
    <col min="15630" max="15630" width="15.28515625" style="16" customWidth="1"/>
    <col min="15631" max="15631" width="17.42578125" style="16" customWidth="1"/>
    <col min="15632" max="15633" width="0" style="16" hidden="1" customWidth="1"/>
    <col min="15634" max="15634" width="16" style="16" customWidth="1"/>
    <col min="15635" max="15635" width="29.5703125" style="16" customWidth="1"/>
    <col min="15636" max="15636" width="26.140625" style="16" customWidth="1"/>
    <col min="15637" max="15637" width="9.140625" style="16" customWidth="1"/>
    <col min="15638" max="15638" width="15.5703125" style="16" bestFit="1" customWidth="1"/>
    <col min="15639" max="15639" width="0" style="16" hidden="1" customWidth="1"/>
    <col min="15640" max="15640" width="18.28515625" style="16" customWidth="1"/>
    <col min="15641" max="15641" width="9.85546875" style="16" customWidth="1"/>
    <col min="15642" max="15642" width="11" style="16" customWidth="1"/>
    <col min="15643" max="15875" width="8.85546875" style="16"/>
    <col min="15876" max="15876" width="8" style="16" customWidth="1"/>
    <col min="15877" max="15877" width="41.7109375" style="16" customWidth="1"/>
    <col min="15878" max="15879" width="22" style="16" customWidth="1"/>
    <col min="15880" max="15880" width="18" style="16" customWidth="1"/>
    <col min="15881" max="15881" width="18.85546875" style="16" customWidth="1"/>
    <col min="15882" max="15882" width="22.42578125" style="16" customWidth="1"/>
    <col min="15883" max="15883" width="20.28515625" style="16" customWidth="1"/>
    <col min="15884" max="15884" width="17.85546875" style="16" customWidth="1"/>
    <col min="15885" max="15885" width="20.7109375" style="16" customWidth="1"/>
    <col min="15886" max="15886" width="15.28515625" style="16" customWidth="1"/>
    <col min="15887" max="15887" width="17.42578125" style="16" customWidth="1"/>
    <col min="15888" max="15889" width="0" style="16" hidden="1" customWidth="1"/>
    <col min="15890" max="15890" width="16" style="16" customWidth="1"/>
    <col min="15891" max="15891" width="29.5703125" style="16" customWidth="1"/>
    <col min="15892" max="15892" width="26.140625" style="16" customWidth="1"/>
    <col min="15893" max="15893" width="9.140625" style="16" customWidth="1"/>
    <col min="15894" max="15894" width="15.5703125" style="16" bestFit="1" customWidth="1"/>
    <col min="15895" max="15895" width="0" style="16" hidden="1" customWidth="1"/>
    <col min="15896" max="15896" width="18.28515625" style="16" customWidth="1"/>
    <col min="15897" max="15897" width="9.85546875" style="16" customWidth="1"/>
    <col min="15898" max="15898" width="11" style="16" customWidth="1"/>
    <col min="15899" max="16131" width="8.85546875" style="16"/>
    <col min="16132" max="16132" width="8" style="16" customWidth="1"/>
    <col min="16133" max="16133" width="41.7109375" style="16" customWidth="1"/>
    <col min="16134" max="16135" width="22" style="16" customWidth="1"/>
    <col min="16136" max="16136" width="18" style="16" customWidth="1"/>
    <col min="16137" max="16137" width="18.85546875" style="16" customWidth="1"/>
    <col min="16138" max="16138" width="22.42578125" style="16" customWidth="1"/>
    <col min="16139" max="16139" width="20.28515625" style="16" customWidth="1"/>
    <col min="16140" max="16140" width="17.85546875" style="16" customWidth="1"/>
    <col min="16141" max="16141" width="20.7109375" style="16" customWidth="1"/>
    <col min="16142" max="16142" width="15.28515625" style="16" customWidth="1"/>
    <col min="16143" max="16143" width="17.42578125" style="16" customWidth="1"/>
    <col min="16144" max="16145" width="0" style="16" hidden="1" customWidth="1"/>
    <col min="16146" max="16146" width="16" style="16" customWidth="1"/>
    <col min="16147" max="16147" width="29.5703125" style="16" customWidth="1"/>
    <col min="16148" max="16148" width="26.140625" style="16" customWidth="1"/>
    <col min="16149" max="16149" width="9.140625" style="16" customWidth="1"/>
    <col min="16150" max="16150" width="15.5703125" style="16" bestFit="1" customWidth="1"/>
    <col min="16151" max="16151" width="0" style="16" hidden="1" customWidth="1"/>
    <col min="16152" max="16152" width="18.28515625" style="16" customWidth="1"/>
    <col min="16153" max="16153" width="9.85546875" style="16" customWidth="1"/>
    <col min="16154" max="16154" width="11" style="16" customWidth="1"/>
    <col min="16155" max="16384" width="8.85546875" style="16"/>
  </cols>
  <sheetData>
    <row r="1" spans="1:24" x14ac:dyDescent="0.25">
      <c r="C1" s="14"/>
      <c r="D1" s="14"/>
      <c r="M1" s="327" t="s">
        <v>0</v>
      </c>
      <c r="N1" s="327"/>
    </row>
    <row r="2" spans="1:24" x14ac:dyDescent="0.25">
      <c r="J2" s="34"/>
      <c r="K2" s="34"/>
      <c r="L2" s="34"/>
      <c r="M2" s="328" t="s">
        <v>196</v>
      </c>
      <c r="N2" s="328"/>
    </row>
    <row r="3" spans="1:24" x14ac:dyDescent="0.25">
      <c r="J3" s="34"/>
      <c r="K3" s="34"/>
      <c r="L3" s="34"/>
      <c r="M3" s="34"/>
      <c r="N3" s="213"/>
    </row>
    <row r="4" spans="1:24" s="36" customFormat="1" ht="20.25" customHeight="1" x14ac:dyDescent="0.25">
      <c r="A4" s="329" t="s">
        <v>135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5"/>
      <c r="P4" s="14"/>
      <c r="Q4" s="14"/>
      <c r="R4" s="14"/>
      <c r="S4" s="14"/>
      <c r="T4" s="14"/>
    </row>
    <row r="5" spans="1:24" ht="24.75" customHeight="1" x14ac:dyDescent="0.25">
      <c r="A5" s="330" t="s">
        <v>136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106"/>
    </row>
    <row r="6" spans="1:24" ht="19.5" customHeight="1" x14ac:dyDescent="0.25">
      <c r="A6" s="300" t="s">
        <v>1</v>
      </c>
      <c r="B6" s="331" t="s">
        <v>2</v>
      </c>
      <c r="C6" s="301" t="s">
        <v>163</v>
      </c>
      <c r="D6" s="301" t="s">
        <v>271</v>
      </c>
      <c r="E6" s="300" t="s">
        <v>100</v>
      </c>
      <c r="F6" s="300"/>
      <c r="G6" s="300"/>
      <c r="H6" s="300"/>
      <c r="I6" s="300"/>
      <c r="J6" s="300"/>
      <c r="K6" s="300"/>
      <c r="L6" s="300"/>
      <c r="M6" s="300" t="s">
        <v>3</v>
      </c>
      <c r="N6" s="300"/>
      <c r="O6" s="37"/>
      <c r="P6" s="38"/>
      <c r="Q6" s="38"/>
      <c r="R6" s="38"/>
      <c r="S6" s="38"/>
      <c r="T6" s="38"/>
      <c r="U6" s="38"/>
      <c r="V6" s="38"/>
      <c r="W6" s="38"/>
      <c r="X6" s="38"/>
    </row>
    <row r="7" spans="1:24" ht="19.5" customHeight="1" x14ac:dyDescent="0.25">
      <c r="A7" s="300"/>
      <c r="B7" s="331"/>
      <c r="C7" s="302"/>
      <c r="D7" s="302"/>
      <c r="E7" s="300" t="s">
        <v>255</v>
      </c>
      <c r="F7" s="300"/>
      <c r="G7" s="300"/>
      <c r="H7" s="300"/>
      <c r="I7" s="300" t="s">
        <v>256</v>
      </c>
      <c r="J7" s="300"/>
      <c r="K7" s="300"/>
      <c r="L7" s="300"/>
      <c r="M7" s="300"/>
      <c r="N7" s="300"/>
      <c r="O7" s="37"/>
      <c r="P7" s="38"/>
      <c r="Q7" s="38"/>
      <c r="R7" s="38"/>
      <c r="S7" s="38"/>
      <c r="T7" s="38"/>
      <c r="U7" s="38"/>
      <c r="V7" s="38"/>
      <c r="W7" s="38"/>
      <c r="X7" s="38"/>
    </row>
    <row r="8" spans="1:24" ht="31.5" customHeight="1" x14ac:dyDescent="0.25">
      <c r="A8" s="300"/>
      <c r="B8" s="331"/>
      <c r="C8" s="303"/>
      <c r="D8" s="303"/>
      <c r="E8" s="100" t="s">
        <v>4</v>
      </c>
      <c r="F8" s="105" t="s">
        <v>5</v>
      </c>
      <c r="G8" s="105" t="s">
        <v>6</v>
      </c>
      <c r="H8" s="105" t="s">
        <v>7</v>
      </c>
      <c r="I8" s="100" t="s">
        <v>4</v>
      </c>
      <c r="J8" s="105" t="s">
        <v>5</v>
      </c>
      <c r="K8" s="105" t="s">
        <v>6</v>
      </c>
      <c r="L8" s="105" t="s">
        <v>7</v>
      </c>
      <c r="M8" s="105" t="s">
        <v>8</v>
      </c>
      <c r="N8" s="214" t="s">
        <v>9</v>
      </c>
      <c r="O8" s="103"/>
      <c r="Q8" s="14" t="s">
        <v>41</v>
      </c>
      <c r="R8" s="39"/>
    </row>
    <row r="9" spans="1:24" ht="15" customHeight="1" x14ac:dyDescent="0.25">
      <c r="A9" s="105">
        <v>1</v>
      </c>
      <c r="B9" s="116">
        <v>2</v>
      </c>
      <c r="C9" s="105"/>
      <c r="D9" s="241"/>
      <c r="E9" s="105" t="s">
        <v>10</v>
      </c>
      <c r="F9" s="105">
        <v>4</v>
      </c>
      <c r="G9" s="105">
        <v>5</v>
      </c>
      <c r="H9" s="105">
        <v>6</v>
      </c>
      <c r="I9" s="105" t="s">
        <v>11</v>
      </c>
      <c r="J9" s="105">
        <v>8</v>
      </c>
      <c r="K9" s="105">
        <v>9</v>
      </c>
      <c r="L9" s="105">
        <v>10</v>
      </c>
      <c r="M9" s="105" t="s">
        <v>12</v>
      </c>
      <c r="N9" s="214" t="s">
        <v>13</v>
      </c>
      <c r="O9" s="103"/>
    </row>
    <row r="10" spans="1:24" ht="21" customHeight="1" x14ac:dyDescent="0.25">
      <c r="A10" s="282" t="s">
        <v>169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4"/>
      <c r="O10" s="103"/>
    </row>
    <row r="11" spans="1:24" ht="17.25" customHeight="1" x14ac:dyDescent="0.25">
      <c r="A11" s="282" t="s">
        <v>50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4"/>
      <c r="O11" s="103"/>
    </row>
    <row r="12" spans="1:24" ht="17.25" customHeight="1" x14ac:dyDescent="0.25">
      <c r="A12" s="282" t="s">
        <v>51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4"/>
      <c r="O12" s="103"/>
    </row>
    <row r="13" spans="1:24" ht="18.75" customHeight="1" x14ac:dyDescent="0.25">
      <c r="A13" s="304" t="s">
        <v>52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6"/>
      <c r="O13" s="103"/>
    </row>
    <row r="14" spans="1:24" s="23" customFormat="1" ht="48.75" customHeight="1" x14ac:dyDescent="0.25">
      <c r="A14" s="17" t="s">
        <v>14</v>
      </c>
      <c r="B14" s="101" t="s">
        <v>152</v>
      </c>
      <c r="C14" s="102" t="s">
        <v>164</v>
      </c>
      <c r="D14" s="18">
        <f>D15+D16+D17+D18+D19+D23+D24+D25+D26+D27+D28+D29+D30</f>
        <v>3030507366</v>
      </c>
      <c r="E14" s="18">
        <f>E15+E16+E17+E18+E19+E23+E24+E25+E26+E27+E28+E29+E30</f>
        <v>647213221</v>
      </c>
      <c r="F14" s="18">
        <f t="shared" ref="F14:L14" si="0">F15+F16+F17+F18+F19+F23+F24+F25+F26+F27+F28+F29+F30</f>
        <v>486415035</v>
      </c>
      <c r="G14" s="18">
        <f t="shared" si="0"/>
        <v>51566000</v>
      </c>
      <c r="H14" s="18">
        <f t="shared" si="0"/>
        <v>109232186</v>
      </c>
      <c r="I14" s="18">
        <f t="shared" si="0"/>
        <v>568646977.11000001</v>
      </c>
      <c r="J14" s="18">
        <f t="shared" si="0"/>
        <v>481644697.68999994</v>
      </c>
      <c r="K14" s="18">
        <f t="shared" si="0"/>
        <v>39314297.450000003</v>
      </c>
      <c r="L14" s="18">
        <f t="shared" si="0"/>
        <v>102909732.81</v>
      </c>
      <c r="M14" s="18">
        <f t="shared" ref="M14:M25" si="1">I14-E14</f>
        <v>-78566243.889999986</v>
      </c>
      <c r="N14" s="24">
        <f>(I14/E14)*100-100</f>
        <v>-12.139159297241847</v>
      </c>
      <c r="O14" s="30"/>
      <c r="P14" s="21"/>
      <c r="Q14" s="21"/>
      <c r="R14" s="21"/>
      <c r="S14" s="21"/>
      <c r="T14" s="21"/>
    </row>
    <row r="15" spans="1:24" s="135" customFormat="1" ht="34.5" customHeight="1" x14ac:dyDescent="0.25">
      <c r="A15" s="127" t="s">
        <v>111</v>
      </c>
      <c r="B15" s="128" t="s">
        <v>79</v>
      </c>
      <c r="C15" s="129" t="s">
        <v>164</v>
      </c>
      <c r="D15" s="130">
        <v>485046036</v>
      </c>
      <c r="E15" s="130">
        <f>F15+G15+H15</f>
        <v>157953361</v>
      </c>
      <c r="F15" s="131">
        <v>0</v>
      </c>
      <c r="G15" s="131">
        <v>51566000</v>
      </c>
      <c r="H15" s="131">
        <v>106387361</v>
      </c>
      <c r="I15" s="131">
        <f>J15+K15+L15</f>
        <v>141797129.74000001</v>
      </c>
      <c r="J15" s="130">
        <v>0</v>
      </c>
      <c r="K15" s="130">
        <v>39314297.450000003</v>
      </c>
      <c r="L15" s="130">
        <v>102482832.29000001</v>
      </c>
      <c r="M15" s="130">
        <f t="shared" si="1"/>
        <v>-16156231.25999999</v>
      </c>
      <c r="N15" s="144">
        <f>(I15/E15)*100-100</f>
        <v>-10.228482102384632</v>
      </c>
      <c r="O15" s="132">
        <v>505461</v>
      </c>
      <c r="P15" s="133" t="s">
        <v>15</v>
      </c>
      <c r="Q15" s="133"/>
      <c r="R15" s="134"/>
      <c r="S15" s="133"/>
      <c r="T15" s="133"/>
    </row>
    <row r="16" spans="1:24" s="135" customFormat="1" ht="16.5" customHeight="1" x14ac:dyDescent="0.25">
      <c r="A16" s="127" t="s">
        <v>112</v>
      </c>
      <c r="B16" s="136" t="s">
        <v>80</v>
      </c>
      <c r="C16" s="129" t="s">
        <v>164</v>
      </c>
      <c r="D16" s="130">
        <v>6603150</v>
      </c>
      <c r="E16" s="130">
        <f t="shared" ref="D16:E26" si="2">F16+G16+H16</f>
        <v>2714625</v>
      </c>
      <c r="F16" s="131">
        <v>0</v>
      </c>
      <c r="G16" s="131">
        <v>0</v>
      </c>
      <c r="H16" s="131">
        <v>2714625</v>
      </c>
      <c r="I16" s="131">
        <f t="shared" ref="I16:I29" si="3">J16+K16+L16</f>
        <v>296700.52</v>
      </c>
      <c r="J16" s="130">
        <v>0</v>
      </c>
      <c r="K16" s="130">
        <v>0</v>
      </c>
      <c r="L16" s="130">
        <v>296700.52</v>
      </c>
      <c r="M16" s="130">
        <f t="shared" si="1"/>
        <v>-2417924.48</v>
      </c>
      <c r="N16" s="144">
        <v>0</v>
      </c>
      <c r="O16" s="137">
        <v>2309</v>
      </c>
      <c r="P16" s="133" t="s">
        <v>15</v>
      </c>
      <c r="Q16" s="133"/>
      <c r="R16" s="134"/>
      <c r="S16" s="133"/>
      <c r="T16" s="133"/>
    </row>
    <row r="17" spans="1:28" s="135" customFormat="1" ht="133.15" customHeight="1" x14ac:dyDescent="0.25">
      <c r="A17" s="127" t="s">
        <v>113</v>
      </c>
      <c r="B17" s="136" t="s">
        <v>81</v>
      </c>
      <c r="C17" s="129" t="s">
        <v>164</v>
      </c>
      <c r="D17" s="138">
        <v>13567800</v>
      </c>
      <c r="E17" s="138">
        <f t="shared" si="2"/>
        <v>2170800</v>
      </c>
      <c r="F17" s="131">
        <v>2170800</v>
      </c>
      <c r="G17" s="131">
        <v>0</v>
      </c>
      <c r="H17" s="131">
        <v>0</v>
      </c>
      <c r="I17" s="131">
        <f t="shared" si="3"/>
        <v>2170800</v>
      </c>
      <c r="J17" s="131">
        <v>2170800</v>
      </c>
      <c r="K17" s="130">
        <v>0</v>
      </c>
      <c r="L17" s="130">
        <v>0</v>
      </c>
      <c r="M17" s="130">
        <f t="shared" si="1"/>
        <v>0</v>
      </c>
      <c r="N17" s="144">
        <f t="shared" ref="N17:N27" si="4">(I17/E17)*100-100</f>
        <v>0</v>
      </c>
      <c r="O17" s="137">
        <v>1342970</v>
      </c>
      <c r="P17" s="133" t="s">
        <v>15</v>
      </c>
      <c r="Q17" s="133"/>
      <c r="R17" s="134"/>
      <c r="S17" s="133"/>
      <c r="T17" s="133"/>
    </row>
    <row r="18" spans="1:28" s="135" customFormat="1" ht="153" customHeight="1" x14ac:dyDescent="0.25">
      <c r="A18" s="127" t="s">
        <v>114</v>
      </c>
      <c r="B18" s="128" t="s">
        <v>82</v>
      </c>
      <c r="C18" s="129" t="s">
        <v>164</v>
      </c>
      <c r="D18" s="130">
        <v>714100</v>
      </c>
      <c r="E18" s="130">
        <f t="shared" si="2"/>
        <v>130200</v>
      </c>
      <c r="F18" s="131">
        <v>0</v>
      </c>
      <c r="G18" s="131">
        <v>0</v>
      </c>
      <c r="H18" s="131">
        <v>130200</v>
      </c>
      <c r="I18" s="131">
        <f t="shared" si="3"/>
        <v>130200</v>
      </c>
      <c r="J18" s="130">
        <v>0</v>
      </c>
      <c r="K18" s="130">
        <v>0</v>
      </c>
      <c r="L18" s="130">
        <v>130200</v>
      </c>
      <c r="M18" s="130">
        <f t="shared" si="1"/>
        <v>0</v>
      </c>
      <c r="N18" s="144">
        <f t="shared" si="4"/>
        <v>0</v>
      </c>
      <c r="O18" s="132">
        <v>110264</v>
      </c>
      <c r="P18" s="133" t="s">
        <v>15</v>
      </c>
      <c r="Q18" s="133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</row>
    <row r="19" spans="1:28" s="135" customFormat="1" ht="124.5" customHeight="1" x14ac:dyDescent="0.25">
      <c r="A19" s="127" t="s">
        <v>115</v>
      </c>
      <c r="B19" s="128" t="s">
        <v>261</v>
      </c>
      <c r="C19" s="129" t="s">
        <v>164</v>
      </c>
      <c r="D19" s="130">
        <f>669656200+32206000+1551034800+21972800</f>
        <v>2274869800</v>
      </c>
      <c r="E19" s="130">
        <f>E20+E21+E22</f>
        <v>432131140</v>
      </c>
      <c r="F19" s="130">
        <f>134203300+8951000+285092440+3884400</f>
        <v>432131140</v>
      </c>
      <c r="G19" s="130">
        <f t="shared" ref="G19:M19" si="5">G20+G21+G22</f>
        <v>0</v>
      </c>
      <c r="H19" s="130">
        <f t="shared" si="5"/>
        <v>0</v>
      </c>
      <c r="I19" s="130">
        <f t="shared" si="5"/>
        <v>376256846.48000002</v>
      </c>
      <c r="J19" s="130">
        <f>134203300+8951000+285091700+3232597.32</f>
        <v>431478597.31999999</v>
      </c>
      <c r="K19" s="130">
        <f t="shared" si="5"/>
        <v>0</v>
      </c>
      <c r="L19" s="130">
        <f t="shared" si="5"/>
        <v>0</v>
      </c>
      <c r="M19" s="130">
        <f t="shared" si="5"/>
        <v>-55874293.520000003</v>
      </c>
      <c r="N19" s="144">
        <f t="shared" ref="N19" si="6">(I19/E19)*100-100</f>
        <v>-12.929939166152195</v>
      </c>
      <c r="O19" s="140">
        <v>2445</v>
      </c>
      <c r="P19" s="133" t="s">
        <v>15</v>
      </c>
      <c r="Q19" s="133"/>
      <c r="R19" s="134">
        <v>432131140</v>
      </c>
      <c r="S19" s="133"/>
      <c r="T19" s="133"/>
    </row>
    <row r="20" spans="1:28" s="229" customFormat="1" ht="51" hidden="1" customHeight="1" x14ac:dyDescent="0.25">
      <c r="A20" s="220" t="s">
        <v>262</v>
      </c>
      <c r="B20" s="221" t="s">
        <v>83</v>
      </c>
      <c r="C20" s="222" t="s">
        <v>164</v>
      </c>
      <c r="D20" s="223">
        <f t="shared" si="2"/>
        <v>576355800</v>
      </c>
      <c r="E20" s="223">
        <f t="shared" si="2"/>
        <v>288177900</v>
      </c>
      <c r="F20" s="224">
        <v>288177900</v>
      </c>
      <c r="G20" s="224">
        <v>0</v>
      </c>
      <c r="H20" s="224">
        <v>0</v>
      </c>
      <c r="I20" s="224">
        <f t="shared" si="3"/>
        <v>239990096.56</v>
      </c>
      <c r="J20" s="223">
        <v>239990096.56</v>
      </c>
      <c r="K20" s="223">
        <v>0</v>
      </c>
      <c r="L20" s="223">
        <v>0</v>
      </c>
      <c r="M20" s="223">
        <f t="shared" si="1"/>
        <v>-48187803.439999998</v>
      </c>
      <c r="N20" s="225">
        <f t="shared" si="4"/>
        <v>-16.721547155420311</v>
      </c>
      <c r="O20" s="226">
        <v>2445</v>
      </c>
      <c r="P20" s="227" t="s">
        <v>15</v>
      </c>
      <c r="Q20" s="227"/>
      <c r="R20" s="228"/>
      <c r="S20" s="227"/>
      <c r="T20" s="227"/>
    </row>
    <row r="21" spans="1:28" s="229" customFormat="1" ht="68.25" hidden="1" customHeight="1" x14ac:dyDescent="0.25">
      <c r="A21" s="220" t="s">
        <v>263</v>
      </c>
      <c r="B21" s="221" t="s">
        <v>84</v>
      </c>
      <c r="C21" s="222" t="s">
        <v>164</v>
      </c>
      <c r="D21" s="223">
        <f t="shared" si="2"/>
        <v>286308600</v>
      </c>
      <c r="E21" s="223">
        <f t="shared" si="2"/>
        <v>143154300</v>
      </c>
      <c r="F21" s="224">
        <v>143154300</v>
      </c>
      <c r="G21" s="224">
        <v>0</v>
      </c>
      <c r="H21" s="224">
        <v>0</v>
      </c>
      <c r="I21" s="224">
        <f t="shared" si="3"/>
        <v>135535420.94</v>
      </c>
      <c r="J21" s="223">
        <v>135535420.94</v>
      </c>
      <c r="K21" s="223">
        <v>0</v>
      </c>
      <c r="L21" s="223">
        <v>0</v>
      </c>
      <c r="M21" s="223">
        <f t="shared" si="1"/>
        <v>-7618879.0600000024</v>
      </c>
      <c r="N21" s="225">
        <f t="shared" si="4"/>
        <v>-5.3221447487082116</v>
      </c>
      <c r="O21" s="226">
        <v>45239</v>
      </c>
      <c r="P21" s="227" t="s">
        <v>15</v>
      </c>
      <c r="Q21" s="227"/>
      <c r="R21" s="228"/>
      <c r="S21" s="227"/>
      <c r="T21" s="227"/>
    </row>
    <row r="22" spans="1:28" s="229" customFormat="1" ht="49.5" hidden="1" customHeight="1" x14ac:dyDescent="0.25">
      <c r="A22" s="220" t="s">
        <v>264</v>
      </c>
      <c r="B22" s="221" t="s">
        <v>87</v>
      </c>
      <c r="C22" s="222" t="s">
        <v>164</v>
      </c>
      <c r="D22" s="223">
        <f>E22+F22+G22</f>
        <v>1597880</v>
      </c>
      <c r="E22" s="223">
        <f>F22+G22+H22</f>
        <v>798940</v>
      </c>
      <c r="F22" s="224">
        <v>798940</v>
      </c>
      <c r="G22" s="224">
        <v>0</v>
      </c>
      <c r="H22" s="224">
        <v>0</v>
      </c>
      <c r="I22" s="224">
        <f t="shared" ref="I22" si="7">J22+K22+L22</f>
        <v>731328.98</v>
      </c>
      <c r="J22" s="223">
        <v>731328.98</v>
      </c>
      <c r="K22" s="223">
        <v>0</v>
      </c>
      <c r="L22" s="223">
        <v>0</v>
      </c>
      <c r="M22" s="223">
        <f t="shared" si="1"/>
        <v>-67611.020000000019</v>
      </c>
      <c r="N22" s="225">
        <f t="shared" ref="N22" si="8">(I22/E22)*100-100</f>
        <v>-8.4625904323228269</v>
      </c>
      <c r="O22" s="230">
        <v>2070</v>
      </c>
      <c r="P22" s="227" t="s">
        <v>15</v>
      </c>
      <c r="Q22" s="227"/>
      <c r="R22" s="228"/>
      <c r="S22" s="227"/>
      <c r="T22" s="227"/>
    </row>
    <row r="23" spans="1:28" s="135" customFormat="1" ht="131.25" customHeight="1" x14ac:dyDescent="0.25">
      <c r="A23" s="127" t="s">
        <v>265</v>
      </c>
      <c r="B23" s="128" t="s">
        <v>267</v>
      </c>
      <c r="C23" s="129" t="s">
        <v>164</v>
      </c>
      <c r="D23" s="130">
        <v>72963000</v>
      </c>
      <c r="E23" s="130">
        <f t="shared" si="2"/>
        <v>14404000</v>
      </c>
      <c r="F23" s="131">
        <v>14404000</v>
      </c>
      <c r="G23" s="131">
        <v>0</v>
      </c>
      <c r="H23" s="131">
        <v>0</v>
      </c>
      <c r="I23" s="131">
        <f t="shared" si="3"/>
        <v>14177974.4</v>
      </c>
      <c r="J23" s="130">
        <v>14177974.4</v>
      </c>
      <c r="K23" s="130">
        <v>0</v>
      </c>
      <c r="L23" s="130">
        <v>0</v>
      </c>
      <c r="M23" s="130">
        <f t="shared" si="1"/>
        <v>-226025.59999999963</v>
      </c>
      <c r="N23" s="144">
        <f t="shared" si="4"/>
        <v>-1.5691863371285706</v>
      </c>
      <c r="O23" s="141"/>
      <c r="P23" s="133" t="s">
        <v>15</v>
      </c>
      <c r="Q23" s="133"/>
      <c r="R23" s="134"/>
      <c r="S23" s="133"/>
      <c r="T23" s="133"/>
    </row>
    <row r="24" spans="1:28" s="135" customFormat="1" ht="90" customHeight="1" x14ac:dyDescent="0.25">
      <c r="A24" s="127" t="s">
        <v>116</v>
      </c>
      <c r="B24" s="128" t="s">
        <v>268</v>
      </c>
      <c r="C24" s="129" t="s">
        <v>164</v>
      </c>
      <c r="D24" s="130">
        <f>75701100-D25</f>
        <v>74919700</v>
      </c>
      <c r="E24" s="130">
        <f t="shared" si="2"/>
        <v>14586095</v>
      </c>
      <c r="F24" s="131">
        <v>14586095</v>
      </c>
      <c r="G24" s="131">
        <v>0</v>
      </c>
      <c r="H24" s="131">
        <v>0</v>
      </c>
      <c r="I24" s="131">
        <f t="shared" si="3"/>
        <v>14497537.4</v>
      </c>
      <c r="J24" s="130">
        <v>14497537.4</v>
      </c>
      <c r="K24" s="130">
        <v>0</v>
      </c>
      <c r="L24" s="130">
        <v>0</v>
      </c>
      <c r="M24" s="130">
        <f t="shared" si="1"/>
        <v>-88557.599999999627</v>
      </c>
      <c r="N24" s="144">
        <f t="shared" si="4"/>
        <v>-0.60713713985819595</v>
      </c>
      <c r="O24" s="132">
        <v>16671</v>
      </c>
      <c r="P24" s="133" t="s">
        <v>15</v>
      </c>
      <c r="Q24" s="133"/>
      <c r="R24" s="134"/>
      <c r="S24" s="133"/>
      <c r="T24" s="133"/>
    </row>
    <row r="25" spans="1:28" s="135" customFormat="1" ht="107.25" customHeight="1" x14ac:dyDescent="0.25">
      <c r="A25" s="127" t="s">
        <v>117</v>
      </c>
      <c r="B25" s="128" t="s">
        <v>85</v>
      </c>
      <c r="C25" s="129" t="s">
        <v>164</v>
      </c>
      <c r="D25" s="130">
        <v>781400</v>
      </c>
      <c r="E25" s="130">
        <f t="shared" si="2"/>
        <v>160000</v>
      </c>
      <c r="F25" s="131">
        <v>160000</v>
      </c>
      <c r="G25" s="131">
        <v>0</v>
      </c>
      <c r="H25" s="131">
        <v>0</v>
      </c>
      <c r="I25" s="131">
        <f t="shared" si="3"/>
        <v>123156</v>
      </c>
      <c r="J25" s="130">
        <v>123156</v>
      </c>
      <c r="K25" s="130">
        <v>0</v>
      </c>
      <c r="L25" s="130">
        <v>0</v>
      </c>
      <c r="M25" s="130">
        <f t="shared" si="1"/>
        <v>-36844</v>
      </c>
      <c r="N25" s="144">
        <f t="shared" si="4"/>
        <v>-23.027500000000003</v>
      </c>
      <c r="O25" s="142"/>
      <c r="P25" s="133"/>
      <c r="Q25" s="133"/>
      <c r="R25" s="134"/>
      <c r="S25" s="133"/>
      <c r="T25" s="133"/>
    </row>
    <row r="26" spans="1:28" s="135" customFormat="1" ht="113.25" customHeight="1" x14ac:dyDescent="0.25">
      <c r="A26" s="127" t="s">
        <v>266</v>
      </c>
      <c r="B26" s="128" t="s">
        <v>86</v>
      </c>
      <c r="C26" s="129" t="s">
        <v>164</v>
      </c>
      <c r="D26" s="130">
        <v>7740000</v>
      </c>
      <c r="E26" s="130">
        <f t="shared" si="2"/>
        <v>1935000</v>
      </c>
      <c r="F26" s="131">
        <v>1935000</v>
      </c>
      <c r="G26" s="131">
        <v>0</v>
      </c>
      <c r="H26" s="131">
        <v>0</v>
      </c>
      <c r="I26" s="131">
        <f t="shared" si="3"/>
        <v>1758000</v>
      </c>
      <c r="J26" s="130">
        <v>1758000</v>
      </c>
      <c r="K26" s="130">
        <v>0</v>
      </c>
      <c r="L26" s="130">
        <v>0</v>
      </c>
      <c r="M26" s="130">
        <f t="shared" ref="M26:M31" si="9">I26-E26</f>
        <v>-177000</v>
      </c>
      <c r="N26" s="144">
        <f t="shared" si="4"/>
        <v>-9.1472868217054213</v>
      </c>
      <c r="O26" s="140"/>
      <c r="P26" s="133"/>
      <c r="Q26" s="133"/>
      <c r="R26" s="134"/>
      <c r="S26" s="133"/>
      <c r="T26" s="140"/>
      <c r="U26" s="133"/>
    </row>
    <row r="27" spans="1:28" s="135" customFormat="1" ht="83.25" customHeight="1" x14ac:dyDescent="0.25">
      <c r="A27" s="127" t="s">
        <v>118</v>
      </c>
      <c r="B27" s="128" t="s">
        <v>88</v>
      </c>
      <c r="C27" s="129" t="s">
        <v>164</v>
      </c>
      <c r="D27" s="130">
        <v>93157000</v>
      </c>
      <c r="E27" s="130">
        <f>F27+G27+H27</f>
        <v>21028000</v>
      </c>
      <c r="F27" s="131">
        <v>21028000</v>
      </c>
      <c r="G27" s="131">
        <v>0</v>
      </c>
      <c r="H27" s="131">
        <v>0</v>
      </c>
      <c r="I27" s="131">
        <f t="shared" si="3"/>
        <v>17438632.57</v>
      </c>
      <c r="J27" s="130">
        <v>17438632.57</v>
      </c>
      <c r="K27" s="130">
        <v>0</v>
      </c>
      <c r="L27" s="130">
        <v>0</v>
      </c>
      <c r="M27" s="130">
        <f t="shared" si="9"/>
        <v>-3589367.4299999997</v>
      </c>
      <c r="N27" s="144">
        <f t="shared" si="4"/>
        <v>-17.06946656838501</v>
      </c>
      <c r="O27" s="132">
        <v>12693.9</v>
      </c>
      <c r="P27" s="133" t="s">
        <v>15</v>
      </c>
      <c r="Q27" s="133"/>
      <c r="R27" s="134"/>
      <c r="S27" s="133"/>
      <c r="T27" s="133"/>
    </row>
    <row r="28" spans="1:28" s="135" customFormat="1" ht="34.5" customHeight="1" x14ac:dyDescent="0.25">
      <c r="A28" s="127" t="s">
        <v>119</v>
      </c>
      <c r="B28" s="128" t="s">
        <v>89</v>
      </c>
      <c r="C28" s="129" t="s">
        <v>164</v>
      </c>
      <c r="D28" s="130">
        <v>145380</v>
      </c>
      <c r="E28" s="130">
        <f>F28+G28+H28</f>
        <v>0</v>
      </c>
      <c r="F28" s="131">
        <v>0</v>
      </c>
      <c r="G28" s="131">
        <v>0</v>
      </c>
      <c r="H28" s="131">
        <v>0</v>
      </c>
      <c r="I28" s="131">
        <f t="shared" si="3"/>
        <v>0</v>
      </c>
      <c r="J28" s="130">
        <v>0</v>
      </c>
      <c r="K28" s="130">
        <v>0</v>
      </c>
      <c r="L28" s="130">
        <v>0</v>
      </c>
      <c r="M28" s="130">
        <f t="shared" si="9"/>
        <v>0</v>
      </c>
      <c r="N28" s="144">
        <v>0</v>
      </c>
      <c r="O28" s="132">
        <v>2312.3000000000002</v>
      </c>
      <c r="P28" s="133" t="s">
        <v>15</v>
      </c>
      <c r="Q28" s="133"/>
      <c r="R28" s="134"/>
      <c r="S28" s="133"/>
      <c r="T28" s="133"/>
    </row>
    <row r="29" spans="1:28" s="135" customFormat="1" ht="48" customHeight="1" x14ac:dyDescent="0.25">
      <c r="A29" s="127" t="s">
        <v>120</v>
      </c>
      <c r="B29" s="128" t="s">
        <v>90</v>
      </c>
      <c r="C29" s="129" t="s">
        <v>164</v>
      </c>
      <c r="D29" s="130">
        <f>E29+F29+G29</f>
        <v>0</v>
      </c>
      <c r="E29" s="130">
        <f>F29+G29+H29</f>
        <v>0</v>
      </c>
      <c r="F29" s="131">
        <v>0</v>
      </c>
      <c r="G29" s="131">
        <v>0</v>
      </c>
      <c r="H29" s="131">
        <v>0</v>
      </c>
      <c r="I29" s="131">
        <f t="shared" si="3"/>
        <v>0</v>
      </c>
      <c r="J29" s="130">
        <v>0</v>
      </c>
      <c r="K29" s="130">
        <v>0</v>
      </c>
      <c r="L29" s="130">
        <v>0</v>
      </c>
      <c r="M29" s="130">
        <f t="shared" si="9"/>
        <v>0</v>
      </c>
      <c r="N29" s="144">
        <v>0</v>
      </c>
      <c r="O29" s="132"/>
      <c r="P29" s="133"/>
      <c r="Q29" s="133"/>
      <c r="R29" s="134"/>
      <c r="S29" s="133"/>
      <c r="T29" s="133"/>
    </row>
    <row r="30" spans="1:28" s="135" customFormat="1" ht="48" customHeight="1" x14ac:dyDescent="0.25">
      <c r="A30" s="127" t="s">
        <v>121</v>
      </c>
      <c r="B30" s="128" t="s">
        <v>90</v>
      </c>
      <c r="C30" s="129" t="s">
        <v>164</v>
      </c>
      <c r="D30" s="130">
        <f>E30+F30+G30</f>
        <v>0</v>
      </c>
      <c r="E30" s="130">
        <f>F30+G30+H30</f>
        <v>0</v>
      </c>
      <c r="F30" s="131">
        <v>0</v>
      </c>
      <c r="G30" s="131">
        <v>0</v>
      </c>
      <c r="H30" s="131">
        <v>0</v>
      </c>
      <c r="I30" s="131">
        <f t="shared" ref="I30" si="10">J30+K30+L30</f>
        <v>0</v>
      </c>
      <c r="J30" s="130">
        <v>0</v>
      </c>
      <c r="K30" s="130">
        <v>0</v>
      </c>
      <c r="L30" s="130">
        <v>0</v>
      </c>
      <c r="M30" s="130">
        <f t="shared" ref="M30" si="11">I30-E30</f>
        <v>0</v>
      </c>
      <c r="N30" s="144">
        <v>0</v>
      </c>
      <c r="O30" s="132"/>
      <c r="P30" s="133"/>
      <c r="Q30" s="133"/>
      <c r="R30" s="325"/>
      <c r="S30" s="325"/>
      <c r="T30" s="133"/>
    </row>
    <row r="31" spans="1:28" s="28" customFormat="1" ht="32.25" customHeight="1" x14ac:dyDescent="0.25">
      <c r="A31" s="17" t="s">
        <v>16</v>
      </c>
      <c r="B31" s="42" t="s">
        <v>53</v>
      </c>
      <c r="C31" s="40" t="s">
        <v>165</v>
      </c>
      <c r="D31" s="18">
        <f t="shared" ref="D31" si="12">D32+D40+D48+D57+D58+D59</f>
        <v>0</v>
      </c>
      <c r="E31" s="18">
        <f t="shared" ref="E31:L31" si="13">E32+E40+E48+E57+E58+E59</f>
        <v>0</v>
      </c>
      <c r="F31" s="18">
        <f t="shared" si="13"/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  <c r="J31" s="18">
        <f t="shared" si="13"/>
        <v>0</v>
      </c>
      <c r="K31" s="18">
        <f t="shared" si="13"/>
        <v>0</v>
      </c>
      <c r="L31" s="18">
        <f t="shared" si="13"/>
        <v>0</v>
      </c>
      <c r="M31" s="18">
        <f t="shared" si="9"/>
        <v>0</v>
      </c>
      <c r="N31" s="24">
        <v>0</v>
      </c>
      <c r="O31" s="72"/>
      <c r="P31" s="26"/>
      <c r="Q31" s="26"/>
      <c r="R31" s="242">
        <f>J68+L68-584554430.5</f>
        <v>0</v>
      </c>
      <c r="S31" s="26"/>
      <c r="T31" s="72"/>
      <c r="U31" s="26"/>
    </row>
    <row r="32" spans="1:28" ht="65.25" hidden="1" customHeight="1" x14ac:dyDescent="0.25">
      <c r="A32" s="12" t="s">
        <v>91</v>
      </c>
      <c r="B32" s="117" t="s">
        <v>153</v>
      </c>
      <c r="C32" s="92" t="s">
        <v>166</v>
      </c>
      <c r="D32" s="11">
        <f>D33+D34+D35+D36+D37+D38+D39</f>
        <v>0</v>
      </c>
      <c r="E32" s="11">
        <f>E33+E34+E35+E36+E37+E38+E39</f>
        <v>0</v>
      </c>
      <c r="F32" s="11">
        <v>0</v>
      </c>
      <c r="G32" s="11">
        <f t="shared" ref="G32:L32" si="14">G33+G34+G35+G36+G37+G38+G39</f>
        <v>0</v>
      </c>
      <c r="H32" s="11">
        <f t="shared" si="14"/>
        <v>0</v>
      </c>
      <c r="I32" s="11">
        <f t="shared" si="14"/>
        <v>0</v>
      </c>
      <c r="J32" s="11">
        <v>0</v>
      </c>
      <c r="K32" s="11">
        <f t="shared" si="14"/>
        <v>0</v>
      </c>
      <c r="L32" s="11">
        <f t="shared" si="14"/>
        <v>0</v>
      </c>
      <c r="M32" s="11">
        <f t="shared" ref="M32:M39" si="15">I32-E32</f>
        <v>0</v>
      </c>
      <c r="N32" s="214" t="e">
        <f t="shared" ref="N32:N47" si="16">(I32/E32)*100-100</f>
        <v>#DIV/0!</v>
      </c>
      <c r="O32" s="29"/>
      <c r="R32" s="15"/>
      <c r="T32" s="29"/>
      <c r="U32" s="14"/>
    </row>
    <row r="33" spans="1:20" s="71" customFormat="1" ht="31.5" hidden="1" customHeight="1" x14ac:dyDescent="0.25">
      <c r="A33" s="332"/>
      <c r="B33" s="118" t="s">
        <v>92</v>
      </c>
      <c r="C33" s="313" t="s">
        <v>167</v>
      </c>
      <c r="D33" s="110">
        <f t="shared" ref="D33:E39" si="17">E33+F33+G33</f>
        <v>0</v>
      </c>
      <c r="E33" s="110">
        <f t="shared" si="17"/>
        <v>0</v>
      </c>
      <c r="F33" s="110">
        <v>0</v>
      </c>
      <c r="G33" s="110">
        <v>0</v>
      </c>
      <c r="H33" s="110">
        <v>0</v>
      </c>
      <c r="I33" s="110">
        <f>J33+K33+L33</f>
        <v>0</v>
      </c>
      <c r="J33" s="110">
        <v>0</v>
      </c>
      <c r="K33" s="111">
        <v>0</v>
      </c>
      <c r="L33" s="110">
        <v>0</v>
      </c>
      <c r="M33" s="109">
        <f t="shared" si="15"/>
        <v>0</v>
      </c>
      <c r="N33" s="215" t="e">
        <f t="shared" si="16"/>
        <v>#DIV/0!</v>
      </c>
      <c r="O33" s="67"/>
      <c r="P33" s="68"/>
      <c r="Q33" s="68"/>
      <c r="R33" s="69"/>
      <c r="S33" s="70"/>
      <c r="T33" s="68"/>
    </row>
    <row r="34" spans="1:20" s="71" customFormat="1" ht="33" hidden="1" customHeight="1" x14ac:dyDescent="0.25">
      <c r="A34" s="333"/>
      <c r="B34" s="118" t="s">
        <v>93</v>
      </c>
      <c r="C34" s="314"/>
      <c r="D34" s="110">
        <f t="shared" si="17"/>
        <v>0</v>
      </c>
      <c r="E34" s="110">
        <f t="shared" si="17"/>
        <v>0</v>
      </c>
      <c r="F34" s="110">
        <v>0</v>
      </c>
      <c r="G34" s="110">
        <v>0</v>
      </c>
      <c r="H34" s="110">
        <v>0</v>
      </c>
      <c r="I34" s="110">
        <f t="shared" ref="I34:I39" si="18">J34+K34+L34</f>
        <v>0</v>
      </c>
      <c r="J34" s="110">
        <v>0</v>
      </c>
      <c r="K34" s="111">
        <v>0</v>
      </c>
      <c r="L34" s="110">
        <v>0</v>
      </c>
      <c r="M34" s="109">
        <f t="shared" si="15"/>
        <v>0</v>
      </c>
      <c r="N34" s="215" t="e">
        <f t="shared" si="16"/>
        <v>#DIV/0!</v>
      </c>
      <c r="O34" s="67"/>
      <c r="P34" s="68"/>
      <c r="Q34" s="68"/>
      <c r="R34" s="69"/>
      <c r="S34" s="70"/>
      <c r="T34" s="68"/>
    </row>
    <row r="35" spans="1:20" s="71" customFormat="1" ht="30.75" hidden="1" customHeight="1" x14ac:dyDescent="0.25">
      <c r="A35" s="333"/>
      <c r="B35" s="118" t="s">
        <v>94</v>
      </c>
      <c r="C35" s="314"/>
      <c r="D35" s="110">
        <f t="shared" si="17"/>
        <v>0</v>
      </c>
      <c r="E35" s="110">
        <f t="shared" si="17"/>
        <v>0</v>
      </c>
      <c r="F35" s="110">
        <v>0</v>
      </c>
      <c r="G35" s="110">
        <v>0</v>
      </c>
      <c r="H35" s="110">
        <v>0</v>
      </c>
      <c r="I35" s="110">
        <f t="shared" si="18"/>
        <v>0</v>
      </c>
      <c r="J35" s="110">
        <v>0</v>
      </c>
      <c r="K35" s="111">
        <v>0</v>
      </c>
      <c r="L35" s="110">
        <v>0</v>
      </c>
      <c r="M35" s="109">
        <f t="shared" si="15"/>
        <v>0</v>
      </c>
      <c r="N35" s="215" t="e">
        <f t="shared" si="16"/>
        <v>#DIV/0!</v>
      </c>
      <c r="O35" s="67"/>
      <c r="P35" s="68"/>
      <c r="Q35" s="68"/>
      <c r="R35" s="69"/>
      <c r="S35" s="70"/>
      <c r="T35" s="68"/>
    </row>
    <row r="36" spans="1:20" s="71" customFormat="1" ht="34.5" hidden="1" customHeight="1" x14ac:dyDescent="0.25">
      <c r="A36" s="333"/>
      <c r="B36" s="119" t="s">
        <v>170</v>
      </c>
      <c r="C36" s="315"/>
      <c r="D36" s="112">
        <f t="shared" si="17"/>
        <v>0</v>
      </c>
      <c r="E36" s="112">
        <f t="shared" si="17"/>
        <v>0</v>
      </c>
      <c r="F36" s="110">
        <v>0</v>
      </c>
      <c r="G36" s="112">
        <v>0</v>
      </c>
      <c r="H36" s="112">
        <v>0</v>
      </c>
      <c r="I36" s="110">
        <f t="shared" si="18"/>
        <v>0</v>
      </c>
      <c r="J36" s="110">
        <v>0</v>
      </c>
      <c r="K36" s="113">
        <v>0</v>
      </c>
      <c r="L36" s="112"/>
      <c r="M36" s="109">
        <f t="shared" si="15"/>
        <v>0</v>
      </c>
      <c r="N36" s="215" t="e">
        <f t="shared" si="16"/>
        <v>#DIV/0!</v>
      </c>
      <c r="O36" s="67"/>
      <c r="P36" s="68"/>
      <c r="Q36" s="68"/>
      <c r="R36" s="69"/>
      <c r="S36" s="70"/>
      <c r="T36" s="68"/>
    </row>
    <row r="37" spans="1:20" s="71" customFormat="1" ht="17.25" hidden="1" customHeight="1" x14ac:dyDescent="0.25">
      <c r="A37" s="333"/>
      <c r="B37" s="120" t="s">
        <v>171</v>
      </c>
      <c r="C37" s="310" t="s">
        <v>164</v>
      </c>
      <c r="D37" s="112">
        <f t="shared" si="17"/>
        <v>0</v>
      </c>
      <c r="E37" s="112">
        <f t="shared" si="17"/>
        <v>0</v>
      </c>
      <c r="F37" s="110">
        <v>0</v>
      </c>
      <c r="G37" s="112">
        <v>0</v>
      </c>
      <c r="H37" s="112">
        <v>0</v>
      </c>
      <c r="I37" s="110">
        <f t="shared" si="18"/>
        <v>0</v>
      </c>
      <c r="J37" s="110">
        <v>0</v>
      </c>
      <c r="K37" s="113">
        <v>0</v>
      </c>
      <c r="L37" s="113"/>
      <c r="M37" s="109">
        <f t="shared" si="15"/>
        <v>0</v>
      </c>
      <c r="N37" s="215" t="e">
        <f t="shared" si="16"/>
        <v>#DIV/0!</v>
      </c>
      <c r="O37" s="67"/>
      <c r="P37" s="68"/>
      <c r="Q37" s="68"/>
      <c r="R37" s="69"/>
      <c r="S37" s="70"/>
      <c r="T37" s="68"/>
    </row>
    <row r="38" spans="1:20" s="71" customFormat="1" ht="17.25" hidden="1" customHeight="1" x14ac:dyDescent="0.25">
      <c r="A38" s="333"/>
      <c r="B38" s="120" t="s">
        <v>172</v>
      </c>
      <c r="C38" s="311"/>
      <c r="D38" s="112">
        <f t="shared" si="17"/>
        <v>0</v>
      </c>
      <c r="E38" s="112">
        <f t="shared" si="17"/>
        <v>0</v>
      </c>
      <c r="F38" s="110">
        <v>0</v>
      </c>
      <c r="G38" s="112">
        <v>0</v>
      </c>
      <c r="H38" s="112">
        <v>0</v>
      </c>
      <c r="I38" s="110">
        <f t="shared" si="18"/>
        <v>0</v>
      </c>
      <c r="J38" s="110">
        <v>0</v>
      </c>
      <c r="K38" s="113">
        <v>0</v>
      </c>
      <c r="L38" s="113"/>
      <c r="M38" s="109">
        <f t="shared" si="15"/>
        <v>0</v>
      </c>
      <c r="N38" s="215" t="e">
        <f t="shared" si="16"/>
        <v>#DIV/0!</v>
      </c>
      <c r="O38" s="67"/>
      <c r="P38" s="68"/>
      <c r="Q38" s="68"/>
      <c r="R38" s="69"/>
      <c r="S38" s="70"/>
      <c r="T38" s="68"/>
    </row>
    <row r="39" spans="1:20" s="71" customFormat="1" ht="17.25" hidden="1" customHeight="1" x14ac:dyDescent="0.25">
      <c r="A39" s="334"/>
      <c r="B39" s="120" t="s">
        <v>173</v>
      </c>
      <c r="C39" s="312"/>
      <c r="D39" s="112">
        <f t="shared" si="17"/>
        <v>0</v>
      </c>
      <c r="E39" s="112">
        <f t="shared" si="17"/>
        <v>0</v>
      </c>
      <c r="F39" s="110">
        <v>0</v>
      </c>
      <c r="G39" s="112">
        <v>0</v>
      </c>
      <c r="H39" s="112">
        <v>0</v>
      </c>
      <c r="I39" s="110">
        <f t="shared" si="18"/>
        <v>0</v>
      </c>
      <c r="J39" s="110">
        <v>0</v>
      </c>
      <c r="K39" s="113">
        <v>0</v>
      </c>
      <c r="L39" s="113"/>
      <c r="M39" s="109">
        <f t="shared" si="15"/>
        <v>0</v>
      </c>
      <c r="N39" s="215" t="e">
        <f t="shared" si="16"/>
        <v>#DIV/0!</v>
      </c>
      <c r="O39" s="67"/>
      <c r="P39" s="68"/>
      <c r="Q39" s="68"/>
      <c r="R39" s="69"/>
      <c r="S39" s="70"/>
      <c r="T39" s="68"/>
    </row>
    <row r="40" spans="1:20" ht="49.5" hidden="1" customHeight="1" x14ac:dyDescent="0.25">
      <c r="A40" s="12" t="s">
        <v>96</v>
      </c>
      <c r="B40" s="121" t="s">
        <v>95</v>
      </c>
      <c r="C40" s="93" t="s">
        <v>166</v>
      </c>
      <c r="D40" s="11">
        <f>D41+D42+D43+D44+D45+D46+D47</f>
        <v>0</v>
      </c>
      <c r="E40" s="11">
        <f>E41+E42+E43+E44+E45+E46+E47</f>
        <v>0</v>
      </c>
      <c r="F40" s="11">
        <f t="shared" ref="F40:L40" si="19">F41+F42+F43+F44+F45+F46+F47</f>
        <v>0</v>
      </c>
      <c r="G40" s="11">
        <f t="shared" si="19"/>
        <v>0</v>
      </c>
      <c r="H40" s="11">
        <f t="shared" si="19"/>
        <v>0</v>
      </c>
      <c r="I40" s="11">
        <f t="shared" si="19"/>
        <v>0</v>
      </c>
      <c r="J40" s="11">
        <f t="shared" si="19"/>
        <v>0</v>
      </c>
      <c r="K40" s="11">
        <f t="shared" si="19"/>
        <v>0</v>
      </c>
      <c r="L40" s="11">
        <f t="shared" si="19"/>
        <v>0</v>
      </c>
      <c r="M40" s="11">
        <f t="shared" ref="M40:M47" si="20">I40-E40</f>
        <v>0</v>
      </c>
      <c r="N40" s="214" t="e">
        <f t="shared" si="16"/>
        <v>#DIV/0!</v>
      </c>
      <c r="O40" s="19"/>
      <c r="R40" s="15"/>
      <c r="S40" s="29"/>
    </row>
    <row r="41" spans="1:20" s="71" customFormat="1" ht="31.5" hidden="1" customHeight="1" x14ac:dyDescent="0.25">
      <c r="A41" s="335"/>
      <c r="B41" s="118" t="s">
        <v>92</v>
      </c>
      <c r="C41" s="313" t="s">
        <v>167</v>
      </c>
      <c r="D41" s="110">
        <f t="shared" ref="D41:E43" si="21">E41+F41+G41</f>
        <v>0</v>
      </c>
      <c r="E41" s="110">
        <f t="shared" si="21"/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1">
        <v>0</v>
      </c>
      <c r="L41" s="110">
        <v>0</v>
      </c>
      <c r="M41" s="109">
        <f t="shared" si="20"/>
        <v>0</v>
      </c>
      <c r="N41" s="215" t="e">
        <f t="shared" si="16"/>
        <v>#DIV/0!</v>
      </c>
      <c r="O41" s="67"/>
      <c r="P41" s="68"/>
      <c r="Q41" s="68"/>
      <c r="R41" s="69"/>
      <c r="S41" s="70"/>
      <c r="T41" s="68"/>
    </row>
    <row r="42" spans="1:20" s="71" customFormat="1" ht="33" hidden="1" customHeight="1" x14ac:dyDescent="0.25">
      <c r="A42" s="336"/>
      <c r="B42" s="118" t="s">
        <v>93</v>
      </c>
      <c r="C42" s="314"/>
      <c r="D42" s="110">
        <f t="shared" si="21"/>
        <v>0</v>
      </c>
      <c r="E42" s="110">
        <f t="shared" si="21"/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1">
        <v>0</v>
      </c>
      <c r="L42" s="110">
        <v>0</v>
      </c>
      <c r="M42" s="109">
        <f t="shared" si="20"/>
        <v>0</v>
      </c>
      <c r="N42" s="215" t="e">
        <f t="shared" si="16"/>
        <v>#DIV/0!</v>
      </c>
      <c r="O42" s="67"/>
      <c r="P42" s="68"/>
      <c r="Q42" s="68"/>
      <c r="R42" s="69"/>
      <c r="S42" s="70"/>
      <c r="T42" s="68"/>
    </row>
    <row r="43" spans="1:20" s="71" customFormat="1" ht="33.75" hidden="1" customHeight="1" x14ac:dyDescent="0.25">
      <c r="A43" s="336"/>
      <c r="B43" s="118" t="s">
        <v>94</v>
      </c>
      <c r="C43" s="314"/>
      <c r="D43" s="110">
        <f t="shared" si="21"/>
        <v>0</v>
      </c>
      <c r="E43" s="110">
        <f t="shared" si="21"/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1">
        <v>0</v>
      </c>
      <c r="L43" s="110">
        <v>0</v>
      </c>
      <c r="M43" s="109">
        <f t="shared" si="20"/>
        <v>0</v>
      </c>
      <c r="N43" s="215" t="e">
        <f t="shared" si="16"/>
        <v>#DIV/0!</v>
      </c>
      <c r="O43" s="67"/>
      <c r="P43" s="68"/>
      <c r="Q43" s="68"/>
      <c r="R43" s="69"/>
      <c r="S43" s="70"/>
      <c r="T43" s="68"/>
    </row>
    <row r="44" spans="1:20" s="71" customFormat="1" ht="36" hidden="1" customHeight="1" x14ac:dyDescent="0.25">
      <c r="A44" s="336"/>
      <c r="B44" s="122" t="s">
        <v>170</v>
      </c>
      <c r="C44" s="315"/>
      <c r="D44" s="112">
        <f t="shared" ref="D44:E47" si="22">E44+F44+G44</f>
        <v>0</v>
      </c>
      <c r="E44" s="112">
        <f t="shared" si="22"/>
        <v>0</v>
      </c>
      <c r="F44" s="112">
        <v>0</v>
      </c>
      <c r="G44" s="112">
        <v>0</v>
      </c>
      <c r="H44" s="110">
        <v>0</v>
      </c>
      <c r="I44" s="110">
        <v>0</v>
      </c>
      <c r="J44" s="113">
        <v>0</v>
      </c>
      <c r="K44" s="113">
        <v>0</v>
      </c>
      <c r="L44" s="110">
        <v>0</v>
      </c>
      <c r="M44" s="109">
        <f t="shared" si="20"/>
        <v>0</v>
      </c>
      <c r="N44" s="215" t="e">
        <f t="shared" si="16"/>
        <v>#DIV/0!</v>
      </c>
      <c r="O44" s="67"/>
      <c r="P44" s="68"/>
      <c r="Q44" s="68"/>
      <c r="R44" s="69"/>
      <c r="S44" s="70"/>
      <c r="T44" s="68"/>
    </row>
    <row r="45" spans="1:20" s="71" customFormat="1" ht="15" hidden="1" customHeight="1" x14ac:dyDescent="0.25">
      <c r="A45" s="336"/>
      <c r="B45" s="120" t="s">
        <v>171</v>
      </c>
      <c r="C45" s="310" t="s">
        <v>164</v>
      </c>
      <c r="D45" s="112">
        <f t="shared" si="22"/>
        <v>0</v>
      </c>
      <c r="E45" s="112">
        <f t="shared" si="22"/>
        <v>0</v>
      </c>
      <c r="F45" s="112">
        <v>0</v>
      </c>
      <c r="G45" s="112">
        <v>0</v>
      </c>
      <c r="H45" s="110">
        <v>0</v>
      </c>
      <c r="I45" s="110">
        <v>0</v>
      </c>
      <c r="J45" s="113">
        <v>0</v>
      </c>
      <c r="K45" s="113">
        <v>0</v>
      </c>
      <c r="L45" s="110">
        <v>0</v>
      </c>
      <c r="M45" s="109">
        <f t="shared" si="20"/>
        <v>0</v>
      </c>
      <c r="N45" s="215" t="e">
        <f t="shared" si="16"/>
        <v>#DIV/0!</v>
      </c>
      <c r="O45" s="67"/>
      <c r="P45" s="68"/>
      <c r="Q45" s="68"/>
      <c r="R45" s="69"/>
      <c r="S45" s="70"/>
      <c r="T45" s="68"/>
    </row>
    <row r="46" spans="1:20" s="71" customFormat="1" ht="17.25" hidden="1" customHeight="1" x14ac:dyDescent="0.25">
      <c r="A46" s="336"/>
      <c r="B46" s="120" t="s">
        <v>172</v>
      </c>
      <c r="C46" s="311"/>
      <c r="D46" s="112">
        <f t="shared" si="22"/>
        <v>0</v>
      </c>
      <c r="E46" s="112">
        <f t="shared" si="22"/>
        <v>0</v>
      </c>
      <c r="F46" s="112">
        <v>0</v>
      </c>
      <c r="G46" s="112">
        <v>0</v>
      </c>
      <c r="H46" s="110">
        <v>0</v>
      </c>
      <c r="I46" s="110">
        <v>0</v>
      </c>
      <c r="J46" s="113">
        <v>0</v>
      </c>
      <c r="K46" s="113">
        <v>0</v>
      </c>
      <c r="L46" s="110">
        <v>0</v>
      </c>
      <c r="M46" s="109">
        <f t="shared" si="20"/>
        <v>0</v>
      </c>
      <c r="N46" s="215" t="e">
        <f t="shared" si="16"/>
        <v>#DIV/0!</v>
      </c>
      <c r="O46" s="67"/>
      <c r="P46" s="68"/>
      <c r="Q46" s="68"/>
      <c r="R46" s="69"/>
      <c r="S46" s="70"/>
      <c r="T46" s="68"/>
    </row>
    <row r="47" spans="1:20" s="71" customFormat="1" ht="16.5" hidden="1" customHeight="1" x14ac:dyDescent="0.25">
      <c r="A47" s="337"/>
      <c r="B47" s="120" t="s">
        <v>173</v>
      </c>
      <c r="C47" s="312"/>
      <c r="D47" s="112">
        <f t="shared" si="22"/>
        <v>0</v>
      </c>
      <c r="E47" s="112">
        <f t="shared" si="22"/>
        <v>0</v>
      </c>
      <c r="F47" s="112">
        <v>0</v>
      </c>
      <c r="G47" s="112">
        <v>0</v>
      </c>
      <c r="H47" s="110">
        <v>0</v>
      </c>
      <c r="I47" s="110">
        <v>0</v>
      </c>
      <c r="J47" s="113">
        <v>0</v>
      </c>
      <c r="K47" s="113">
        <v>0</v>
      </c>
      <c r="L47" s="110">
        <v>0</v>
      </c>
      <c r="M47" s="109">
        <f t="shared" si="20"/>
        <v>0</v>
      </c>
      <c r="N47" s="215" t="e">
        <f t="shared" si="16"/>
        <v>#DIV/0!</v>
      </c>
      <c r="O47" s="67"/>
      <c r="P47" s="68"/>
      <c r="Q47" s="68"/>
      <c r="R47" s="69"/>
      <c r="S47" s="70"/>
      <c r="T47" s="68"/>
    </row>
    <row r="48" spans="1:20" s="71" customFormat="1" ht="48.75" hidden="1" customHeight="1" x14ac:dyDescent="0.25">
      <c r="A48" s="12" t="s">
        <v>154</v>
      </c>
      <c r="B48" s="117" t="s">
        <v>156</v>
      </c>
      <c r="C48" s="92" t="s">
        <v>167</v>
      </c>
      <c r="D48" s="11">
        <f>SUM(D49:D56)</f>
        <v>0</v>
      </c>
      <c r="E48" s="11">
        <f>SUM(E49:E56)</f>
        <v>0</v>
      </c>
      <c r="F48" s="11">
        <f t="shared" ref="F48:N48" si="23">SUM(F49:F56)</f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1">
        <f t="shared" si="23"/>
        <v>0</v>
      </c>
      <c r="K48" s="11">
        <f t="shared" si="23"/>
        <v>0</v>
      </c>
      <c r="L48" s="11">
        <f t="shared" si="23"/>
        <v>0</v>
      </c>
      <c r="M48" s="11">
        <f t="shared" si="23"/>
        <v>0</v>
      </c>
      <c r="N48" s="214" t="e">
        <f t="shared" si="23"/>
        <v>#DIV/0!</v>
      </c>
      <c r="O48" s="67"/>
      <c r="P48" s="68"/>
      <c r="Q48" s="68"/>
      <c r="R48" s="326"/>
      <c r="S48" s="326"/>
      <c r="T48" s="68"/>
    </row>
    <row r="49" spans="1:20" s="203" customFormat="1" ht="33.75" hidden="1" customHeight="1" x14ac:dyDescent="0.25">
      <c r="A49" s="338"/>
      <c r="B49" s="196" t="s">
        <v>174</v>
      </c>
      <c r="C49" s="322"/>
      <c r="D49" s="197">
        <f>E49+F49+G49</f>
        <v>0</v>
      </c>
      <c r="E49" s="197">
        <f>F49+G49+H49</f>
        <v>0</v>
      </c>
      <c r="F49" s="197">
        <v>0</v>
      </c>
      <c r="G49" s="197">
        <v>0</v>
      </c>
      <c r="H49" s="110">
        <v>0</v>
      </c>
      <c r="I49" s="198">
        <f>J49+K49+L49</f>
        <v>0</v>
      </c>
      <c r="J49" s="197">
        <v>0</v>
      </c>
      <c r="K49" s="197">
        <v>0</v>
      </c>
      <c r="L49" s="110">
        <v>0</v>
      </c>
      <c r="M49" s="199">
        <f t="shared" ref="M49:M68" si="24">I49-E49</f>
        <v>0</v>
      </c>
      <c r="N49" s="216">
        <v>0</v>
      </c>
      <c r="O49" s="200"/>
      <c r="P49" s="201"/>
      <c r="Q49" s="201"/>
      <c r="R49" s="202"/>
      <c r="S49" s="202"/>
      <c r="T49" s="201"/>
    </row>
    <row r="50" spans="1:20" s="203" customFormat="1" ht="31.5" hidden="1" customHeight="1" x14ac:dyDescent="0.25">
      <c r="A50" s="339"/>
      <c r="B50" s="204" t="s">
        <v>175</v>
      </c>
      <c r="C50" s="323"/>
      <c r="D50" s="198">
        <f t="shared" ref="D50:E53" si="25">E50+F50+G50</f>
        <v>0</v>
      </c>
      <c r="E50" s="198">
        <f t="shared" si="25"/>
        <v>0</v>
      </c>
      <c r="F50" s="198">
        <v>0</v>
      </c>
      <c r="G50" s="198">
        <v>0</v>
      </c>
      <c r="H50" s="110">
        <v>0</v>
      </c>
      <c r="I50" s="198">
        <f t="shared" ref="I50:I55" si="26">J50+K50+L50</f>
        <v>0</v>
      </c>
      <c r="J50" s="198">
        <v>0</v>
      </c>
      <c r="K50" s="198">
        <v>0</v>
      </c>
      <c r="L50" s="110">
        <v>0</v>
      </c>
      <c r="M50" s="199">
        <f t="shared" si="24"/>
        <v>0</v>
      </c>
      <c r="N50" s="216" t="e">
        <f>(I50/E50)*100-100</f>
        <v>#DIV/0!</v>
      </c>
      <c r="O50" s="200"/>
      <c r="P50" s="201"/>
      <c r="Q50" s="201"/>
      <c r="R50" s="202"/>
      <c r="S50" s="202"/>
      <c r="T50" s="201"/>
    </row>
    <row r="51" spans="1:20" s="203" customFormat="1" ht="33.75" hidden="1" customHeight="1" x14ac:dyDescent="0.25">
      <c r="A51" s="339"/>
      <c r="B51" s="204" t="s">
        <v>176</v>
      </c>
      <c r="C51" s="323"/>
      <c r="D51" s="198">
        <f t="shared" si="25"/>
        <v>0</v>
      </c>
      <c r="E51" s="198">
        <f t="shared" si="25"/>
        <v>0</v>
      </c>
      <c r="F51" s="198">
        <v>0</v>
      </c>
      <c r="G51" s="198">
        <v>0</v>
      </c>
      <c r="H51" s="110">
        <v>0</v>
      </c>
      <c r="I51" s="198">
        <f t="shared" si="26"/>
        <v>0</v>
      </c>
      <c r="J51" s="198">
        <v>0</v>
      </c>
      <c r="K51" s="198">
        <v>0</v>
      </c>
      <c r="L51" s="110">
        <v>0</v>
      </c>
      <c r="M51" s="199">
        <f t="shared" si="24"/>
        <v>0</v>
      </c>
      <c r="N51" s="216">
        <v>0</v>
      </c>
      <c r="O51" s="200"/>
      <c r="P51" s="201"/>
      <c r="Q51" s="201"/>
      <c r="R51" s="202"/>
      <c r="S51" s="202"/>
      <c r="T51" s="201"/>
    </row>
    <row r="52" spans="1:20" s="203" customFormat="1" ht="48.75" hidden="1" customHeight="1" x14ac:dyDescent="0.25">
      <c r="A52" s="339"/>
      <c r="B52" s="204" t="s">
        <v>177</v>
      </c>
      <c r="C52" s="323"/>
      <c r="D52" s="198">
        <f t="shared" si="25"/>
        <v>0</v>
      </c>
      <c r="E52" s="198">
        <f t="shared" si="25"/>
        <v>0</v>
      </c>
      <c r="F52" s="198">
        <v>0</v>
      </c>
      <c r="G52" s="198">
        <v>0</v>
      </c>
      <c r="H52" s="110">
        <v>0</v>
      </c>
      <c r="I52" s="198">
        <f t="shared" si="26"/>
        <v>0</v>
      </c>
      <c r="J52" s="198">
        <v>0</v>
      </c>
      <c r="K52" s="198">
        <v>0</v>
      </c>
      <c r="L52" s="110">
        <v>0</v>
      </c>
      <c r="M52" s="199">
        <f t="shared" si="24"/>
        <v>0</v>
      </c>
      <c r="N52" s="216">
        <v>0</v>
      </c>
      <c r="O52" s="200"/>
      <c r="P52" s="201"/>
      <c r="Q52" s="201"/>
      <c r="R52" s="202"/>
      <c r="S52" s="202"/>
      <c r="T52" s="201"/>
    </row>
    <row r="53" spans="1:20" s="203" customFormat="1" ht="48.75" hidden="1" customHeight="1" x14ac:dyDescent="0.25">
      <c r="A53" s="339"/>
      <c r="B53" s="204" t="s">
        <v>178</v>
      </c>
      <c r="C53" s="323"/>
      <c r="D53" s="198">
        <f t="shared" si="25"/>
        <v>0</v>
      </c>
      <c r="E53" s="198">
        <f t="shared" si="25"/>
        <v>0</v>
      </c>
      <c r="F53" s="198">
        <v>0</v>
      </c>
      <c r="G53" s="198">
        <v>0</v>
      </c>
      <c r="H53" s="110">
        <v>0</v>
      </c>
      <c r="I53" s="198">
        <f t="shared" si="26"/>
        <v>0</v>
      </c>
      <c r="J53" s="198">
        <v>0</v>
      </c>
      <c r="K53" s="198">
        <v>0</v>
      </c>
      <c r="L53" s="110">
        <v>0</v>
      </c>
      <c r="M53" s="199">
        <f t="shared" si="24"/>
        <v>0</v>
      </c>
      <c r="N53" s="216">
        <v>0</v>
      </c>
      <c r="O53" s="200"/>
      <c r="P53" s="201"/>
      <c r="Q53" s="201"/>
      <c r="R53" s="202"/>
      <c r="S53" s="202"/>
      <c r="T53" s="201"/>
    </row>
    <row r="54" spans="1:20" s="203" customFormat="1" ht="30.75" hidden="1" customHeight="1" x14ac:dyDescent="0.25">
      <c r="A54" s="339"/>
      <c r="B54" s="204" t="s">
        <v>179</v>
      </c>
      <c r="C54" s="323"/>
      <c r="D54" s="198">
        <f t="shared" ref="D54:E56" si="27">E54+F54+G54</f>
        <v>0</v>
      </c>
      <c r="E54" s="198">
        <f t="shared" si="27"/>
        <v>0</v>
      </c>
      <c r="F54" s="198">
        <v>0</v>
      </c>
      <c r="G54" s="198">
        <v>0</v>
      </c>
      <c r="H54" s="110">
        <v>0</v>
      </c>
      <c r="I54" s="198">
        <f t="shared" si="26"/>
        <v>0</v>
      </c>
      <c r="J54" s="198">
        <v>0</v>
      </c>
      <c r="K54" s="198">
        <v>0</v>
      </c>
      <c r="L54" s="110">
        <v>0</v>
      </c>
      <c r="M54" s="199">
        <f t="shared" si="24"/>
        <v>0</v>
      </c>
      <c r="N54" s="216">
        <v>0</v>
      </c>
      <c r="O54" s="200"/>
      <c r="P54" s="201"/>
      <c r="Q54" s="201"/>
      <c r="R54" s="202"/>
      <c r="S54" s="202"/>
      <c r="T54" s="201"/>
    </row>
    <row r="55" spans="1:20" s="203" customFormat="1" ht="36" hidden="1" customHeight="1" x14ac:dyDescent="0.25">
      <c r="A55" s="339"/>
      <c r="B55" s="204" t="s">
        <v>180</v>
      </c>
      <c r="C55" s="323"/>
      <c r="D55" s="198">
        <f t="shared" si="27"/>
        <v>0</v>
      </c>
      <c r="E55" s="198">
        <f t="shared" si="27"/>
        <v>0</v>
      </c>
      <c r="F55" s="198">
        <v>0</v>
      </c>
      <c r="G55" s="198">
        <v>0</v>
      </c>
      <c r="H55" s="110">
        <v>0</v>
      </c>
      <c r="I55" s="198">
        <f t="shared" si="26"/>
        <v>0</v>
      </c>
      <c r="J55" s="198">
        <v>0</v>
      </c>
      <c r="K55" s="198">
        <v>0</v>
      </c>
      <c r="L55" s="110">
        <v>0</v>
      </c>
      <c r="M55" s="199">
        <f t="shared" si="24"/>
        <v>0</v>
      </c>
      <c r="N55" s="216" t="e">
        <f>(I55/E55)*100-100</f>
        <v>#DIV/0!</v>
      </c>
      <c r="O55" s="200"/>
      <c r="P55" s="201"/>
      <c r="Q55" s="201"/>
      <c r="R55" s="202"/>
      <c r="S55" s="202"/>
      <c r="T55" s="201"/>
    </row>
    <row r="56" spans="1:20" s="203" customFormat="1" ht="36" hidden="1" customHeight="1" x14ac:dyDescent="0.25">
      <c r="A56" s="340"/>
      <c r="B56" s="204" t="s">
        <v>181</v>
      </c>
      <c r="C56" s="324"/>
      <c r="D56" s="198">
        <f t="shared" si="27"/>
        <v>0</v>
      </c>
      <c r="E56" s="198">
        <f t="shared" si="27"/>
        <v>0</v>
      </c>
      <c r="F56" s="198">
        <v>0</v>
      </c>
      <c r="G56" s="198">
        <v>0</v>
      </c>
      <c r="H56" s="198">
        <v>0</v>
      </c>
      <c r="I56" s="198">
        <f>J56+K56+L56</f>
        <v>0</v>
      </c>
      <c r="J56" s="198">
        <v>0</v>
      </c>
      <c r="K56" s="198">
        <v>0</v>
      </c>
      <c r="L56" s="205">
        <v>0</v>
      </c>
      <c r="M56" s="199">
        <f t="shared" si="24"/>
        <v>0</v>
      </c>
      <c r="N56" s="216">
        <v>0</v>
      </c>
      <c r="O56" s="200"/>
      <c r="P56" s="201"/>
      <c r="Q56" s="201"/>
      <c r="R56" s="202"/>
      <c r="S56" s="202"/>
      <c r="T56" s="201"/>
    </row>
    <row r="57" spans="1:20" s="71" customFormat="1" ht="60" hidden="1" customHeight="1" x14ac:dyDescent="0.25">
      <c r="A57" s="12" t="s">
        <v>155</v>
      </c>
      <c r="B57" s="117" t="s">
        <v>157</v>
      </c>
      <c r="C57" s="92" t="s">
        <v>167</v>
      </c>
      <c r="D57" s="11">
        <f t="shared" ref="D57:E66" si="28">E57+F57+G57</f>
        <v>0</v>
      </c>
      <c r="E57" s="11">
        <f t="shared" si="28"/>
        <v>0</v>
      </c>
      <c r="F57" s="11">
        <v>0</v>
      </c>
      <c r="G57" s="11">
        <v>0</v>
      </c>
      <c r="H57" s="11">
        <v>0</v>
      </c>
      <c r="I57" s="11">
        <f t="shared" ref="I57:I66" si="29">J57+K57+L57</f>
        <v>0</v>
      </c>
      <c r="J57" s="11">
        <v>0</v>
      </c>
      <c r="K57" s="11">
        <v>0</v>
      </c>
      <c r="L57" s="11">
        <v>0</v>
      </c>
      <c r="M57" s="109">
        <f t="shared" si="24"/>
        <v>0</v>
      </c>
      <c r="N57" s="215">
        <v>0</v>
      </c>
      <c r="O57" s="67"/>
      <c r="P57" s="68"/>
      <c r="Q57" s="68"/>
      <c r="R57" s="107"/>
      <c r="S57" s="107"/>
      <c r="T57" s="68"/>
    </row>
    <row r="58" spans="1:20" s="71" customFormat="1" ht="60" hidden="1" customHeight="1" x14ac:dyDescent="0.25">
      <c r="A58" s="12" t="s">
        <v>158</v>
      </c>
      <c r="B58" s="117" t="s">
        <v>97</v>
      </c>
      <c r="C58" s="92" t="s">
        <v>167</v>
      </c>
      <c r="D58" s="114">
        <f t="shared" si="28"/>
        <v>0</v>
      </c>
      <c r="E58" s="114">
        <f t="shared" si="28"/>
        <v>0</v>
      </c>
      <c r="F58" s="114">
        <v>0</v>
      </c>
      <c r="G58" s="114">
        <v>0</v>
      </c>
      <c r="H58" s="112">
        <v>0</v>
      </c>
      <c r="I58" s="114">
        <f>J58+L58</f>
        <v>0</v>
      </c>
      <c r="J58" s="114">
        <v>0</v>
      </c>
      <c r="K58" s="114">
        <v>0</v>
      </c>
      <c r="L58" s="112">
        <v>0</v>
      </c>
      <c r="M58" s="11">
        <f t="shared" si="24"/>
        <v>0</v>
      </c>
      <c r="N58" s="214" t="e">
        <f>(I58/E58)*100-100</f>
        <v>#DIV/0!</v>
      </c>
      <c r="O58" s="67"/>
      <c r="P58" s="68"/>
      <c r="Q58" s="68"/>
      <c r="R58" s="107"/>
      <c r="S58" s="107"/>
      <c r="T58" s="68"/>
    </row>
    <row r="59" spans="1:20" s="71" customFormat="1" ht="60" hidden="1" customHeight="1" x14ac:dyDescent="0.25">
      <c r="A59" s="12" t="s">
        <v>159</v>
      </c>
      <c r="B59" s="121" t="s">
        <v>160</v>
      </c>
      <c r="C59" s="93" t="s">
        <v>168</v>
      </c>
      <c r="D59" s="11">
        <f>D60+D61+D62+D63+D64+D65+D66+D67</f>
        <v>0</v>
      </c>
      <c r="E59" s="11">
        <f>E60+E61+E62+E63+E64+E65+E66+E67</f>
        <v>0</v>
      </c>
      <c r="F59" s="11">
        <f t="shared" ref="F59:L59" si="30">F60+F61+F62+F63+F64+F65+F66+F67</f>
        <v>0</v>
      </c>
      <c r="G59" s="11">
        <f t="shared" si="30"/>
        <v>0</v>
      </c>
      <c r="H59" s="11">
        <f t="shared" si="30"/>
        <v>0</v>
      </c>
      <c r="I59" s="11">
        <f t="shared" si="30"/>
        <v>0</v>
      </c>
      <c r="J59" s="11">
        <f t="shared" si="30"/>
        <v>0</v>
      </c>
      <c r="K59" s="11">
        <f t="shared" si="30"/>
        <v>0</v>
      </c>
      <c r="L59" s="11">
        <f t="shared" si="30"/>
        <v>0</v>
      </c>
      <c r="M59" s="11">
        <f t="shared" ref="M59" si="31">I59-E59</f>
        <v>0</v>
      </c>
      <c r="N59" s="214" t="e">
        <f>(I59/E59)*100-100</f>
        <v>#DIV/0!</v>
      </c>
      <c r="O59" s="67"/>
      <c r="P59" s="68"/>
      <c r="Q59" s="68"/>
      <c r="R59" s="107"/>
      <c r="S59" s="107"/>
      <c r="T59" s="68"/>
    </row>
    <row r="60" spans="1:20" s="28" customFormat="1" ht="60" hidden="1" customHeight="1" x14ac:dyDescent="0.25">
      <c r="A60" s="316"/>
      <c r="B60" s="123" t="s">
        <v>182</v>
      </c>
      <c r="C60" s="319"/>
      <c r="D60" s="112">
        <f t="shared" si="28"/>
        <v>0</v>
      </c>
      <c r="E60" s="112">
        <f t="shared" si="28"/>
        <v>0</v>
      </c>
      <c r="F60" s="112">
        <v>0</v>
      </c>
      <c r="G60" s="112">
        <v>0</v>
      </c>
      <c r="H60" s="112">
        <v>0</v>
      </c>
      <c r="I60" s="112">
        <f t="shared" si="29"/>
        <v>0</v>
      </c>
      <c r="J60" s="112">
        <v>0</v>
      </c>
      <c r="K60" s="112">
        <v>0</v>
      </c>
      <c r="L60" s="112">
        <v>0</v>
      </c>
      <c r="M60" s="109">
        <f t="shared" si="24"/>
        <v>0</v>
      </c>
      <c r="N60" s="215">
        <v>0</v>
      </c>
      <c r="O60" s="25">
        <v>2070</v>
      </c>
      <c r="P60" s="26" t="s">
        <v>15</v>
      </c>
      <c r="Q60" s="26"/>
      <c r="R60" s="27"/>
      <c r="S60" s="26"/>
      <c r="T60" s="26"/>
    </row>
    <row r="61" spans="1:20" ht="17.25" hidden="1" customHeight="1" x14ac:dyDescent="0.25">
      <c r="A61" s="317"/>
      <c r="B61" s="123" t="s">
        <v>183</v>
      </c>
      <c r="C61" s="320"/>
      <c r="D61" s="112">
        <f t="shared" si="28"/>
        <v>0</v>
      </c>
      <c r="E61" s="112">
        <f t="shared" si="28"/>
        <v>0</v>
      </c>
      <c r="F61" s="112">
        <v>0</v>
      </c>
      <c r="G61" s="112">
        <v>0</v>
      </c>
      <c r="H61" s="112">
        <v>0</v>
      </c>
      <c r="I61" s="112">
        <f t="shared" si="29"/>
        <v>0</v>
      </c>
      <c r="J61" s="112">
        <v>0</v>
      </c>
      <c r="K61" s="112">
        <v>0</v>
      </c>
      <c r="L61" s="112">
        <v>0</v>
      </c>
      <c r="M61" s="109">
        <f t="shared" si="24"/>
        <v>0</v>
      </c>
      <c r="N61" s="215">
        <v>0</v>
      </c>
      <c r="O61" s="13">
        <v>12693.9</v>
      </c>
      <c r="P61" s="14" t="s">
        <v>15</v>
      </c>
      <c r="R61" s="15"/>
    </row>
    <row r="62" spans="1:20" ht="19.5" hidden="1" customHeight="1" x14ac:dyDescent="0.25">
      <c r="A62" s="317"/>
      <c r="B62" s="123" t="s">
        <v>184</v>
      </c>
      <c r="C62" s="320"/>
      <c r="D62" s="112">
        <f t="shared" si="28"/>
        <v>0</v>
      </c>
      <c r="E62" s="112">
        <f t="shared" si="28"/>
        <v>0</v>
      </c>
      <c r="F62" s="112">
        <v>0</v>
      </c>
      <c r="G62" s="112">
        <v>0</v>
      </c>
      <c r="H62" s="112">
        <v>0</v>
      </c>
      <c r="I62" s="112">
        <f t="shared" si="29"/>
        <v>0</v>
      </c>
      <c r="J62" s="112">
        <v>0</v>
      </c>
      <c r="K62" s="112">
        <v>0</v>
      </c>
      <c r="L62" s="112">
        <v>0</v>
      </c>
      <c r="M62" s="109">
        <f t="shared" si="24"/>
        <v>0</v>
      </c>
      <c r="N62" s="215">
        <v>0</v>
      </c>
      <c r="O62" s="13">
        <v>2312.3000000000002</v>
      </c>
      <c r="P62" s="14" t="s">
        <v>15</v>
      </c>
      <c r="R62" s="15"/>
    </row>
    <row r="63" spans="1:20" ht="18.75" hidden="1" customHeight="1" x14ac:dyDescent="0.25">
      <c r="A63" s="317"/>
      <c r="B63" s="123" t="s">
        <v>185</v>
      </c>
      <c r="C63" s="320"/>
      <c r="D63" s="112">
        <f>E63+F63+G63</f>
        <v>0</v>
      </c>
      <c r="E63" s="112">
        <f>F63+G63+H63</f>
        <v>0</v>
      </c>
      <c r="F63" s="112">
        <v>0</v>
      </c>
      <c r="G63" s="112">
        <v>0</v>
      </c>
      <c r="H63" s="112">
        <v>0</v>
      </c>
      <c r="I63" s="112">
        <f>J63+K63+L63</f>
        <v>0</v>
      </c>
      <c r="J63" s="112">
        <v>0</v>
      </c>
      <c r="K63" s="112">
        <v>0</v>
      </c>
      <c r="L63" s="112">
        <v>0</v>
      </c>
      <c r="M63" s="109">
        <f t="shared" si="24"/>
        <v>0</v>
      </c>
      <c r="N63" s="215">
        <v>0</v>
      </c>
      <c r="O63" s="13"/>
      <c r="R63" s="15"/>
    </row>
    <row r="64" spans="1:20" s="28" customFormat="1" ht="47.25" hidden="1" customHeight="1" x14ac:dyDescent="0.25">
      <c r="A64" s="317"/>
      <c r="B64" s="123" t="s">
        <v>186</v>
      </c>
      <c r="C64" s="320"/>
      <c r="D64" s="112">
        <f t="shared" si="28"/>
        <v>0</v>
      </c>
      <c r="E64" s="112">
        <f t="shared" si="28"/>
        <v>0</v>
      </c>
      <c r="F64" s="112">
        <v>0</v>
      </c>
      <c r="G64" s="112">
        <v>0</v>
      </c>
      <c r="H64" s="112">
        <v>0</v>
      </c>
      <c r="I64" s="112">
        <f t="shared" si="29"/>
        <v>0</v>
      </c>
      <c r="J64" s="112">
        <v>0</v>
      </c>
      <c r="K64" s="112">
        <v>0</v>
      </c>
      <c r="L64" s="112">
        <v>0</v>
      </c>
      <c r="M64" s="109">
        <f t="shared" si="24"/>
        <v>0</v>
      </c>
      <c r="N64" s="215" t="e">
        <f>(I64/E64)*100-100</f>
        <v>#DIV/0!</v>
      </c>
      <c r="O64" s="25"/>
      <c r="P64" s="26"/>
      <c r="Q64" s="26"/>
      <c r="R64" s="27"/>
      <c r="S64" s="26"/>
      <c r="T64" s="26"/>
    </row>
    <row r="65" spans="1:26" s="135" customFormat="1" ht="33.75" hidden="1" customHeight="1" x14ac:dyDescent="0.25">
      <c r="A65" s="317"/>
      <c r="B65" s="123" t="s">
        <v>187</v>
      </c>
      <c r="C65" s="320"/>
      <c r="D65" s="112">
        <f t="shared" si="28"/>
        <v>0</v>
      </c>
      <c r="E65" s="112">
        <f t="shared" si="28"/>
        <v>0</v>
      </c>
      <c r="F65" s="112">
        <v>0</v>
      </c>
      <c r="G65" s="112">
        <v>0</v>
      </c>
      <c r="H65" s="112">
        <v>0</v>
      </c>
      <c r="I65" s="112">
        <f t="shared" si="29"/>
        <v>0</v>
      </c>
      <c r="J65" s="112">
        <v>0</v>
      </c>
      <c r="K65" s="112">
        <v>0</v>
      </c>
      <c r="L65" s="112">
        <v>0</v>
      </c>
      <c r="M65" s="109">
        <f t="shared" si="24"/>
        <v>0</v>
      </c>
      <c r="N65" s="215">
        <v>0</v>
      </c>
      <c r="O65" s="132"/>
      <c r="P65" s="133"/>
      <c r="Q65" s="133"/>
      <c r="R65" s="134"/>
      <c r="S65" s="133"/>
      <c r="T65" s="133"/>
    </row>
    <row r="66" spans="1:26" s="135" customFormat="1" ht="17.25" hidden="1" customHeight="1" x14ac:dyDescent="0.25">
      <c r="A66" s="317"/>
      <c r="B66" s="123" t="s">
        <v>188</v>
      </c>
      <c r="C66" s="320"/>
      <c r="D66" s="112">
        <f t="shared" si="28"/>
        <v>0</v>
      </c>
      <c r="E66" s="112">
        <f t="shared" si="28"/>
        <v>0</v>
      </c>
      <c r="F66" s="112">
        <v>0</v>
      </c>
      <c r="G66" s="112">
        <v>0</v>
      </c>
      <c r="H66" s="112">
        <v>0</v>
      </c>
      <c r="I66" s="112">
        <f t="shared" si="29"/>
        <v>0</v>
      </c>
      <c r="J66" s="112">
        <v>0</v>
      </c>
      <c r="K66" s="112">
        <v>0</v>
      </c>
      <c r="L66" s="112">
        <v>0</v>
      </c>
      <c r="M66" s="109">
        <f t="shared" si="24"/>
        <v>0</v>
      </c>
      <c r="N66" s="215">
        <v>0</v>
      </c>
      <c r="O66" s="132"/>
      <c r="P66" s="133"/>
      <c r="Q66" s="133"/>
      <c r="R66" s="134"/>
      <c r="S66" s="133"/>
      <c r="T66" s="133"/>
    </row>
    <row r="67" spans="1:26" s="135" customFormat="1" ht="65.25" hidden="1" customHeight="1" x14ac:dyDescent="0.25">
      <c r="A67" s="318"/>
      <c r="B67" s="123" t="s">
        <v>189</v>
      </c>
      <c r="C67" s="321"/>
      <c r="D67" s="112">
        <f>E67+F67+G67</f>
        <v>0</v>
      </c>
      <c r="E67" s="112">
        <f>F67+G67+H67</f>
        <v>0</v>
      </c>
      <c r="F67" s="112">
        <v>0</v>
      </c>
      <c r="G67" s="112">
        <v>0</v>
      </c>
      <c r="H67" s="112">
        <v>0</v>
      </c>
      <c r="I67" s="112">
        <f>J67+K67+L67</f>
        <v>0</v>
      </c>
      <c r="J67" s="112">
        <v>0</v>
      </c>
      <c r="K67" s="112">
        <v>0</v>
      </c>
      <c r="L67" s="112">
        <v>0</v>
      </c>
      <c r="M67" s="109">
        <f t="shared" si="24"/>
        <v>0</v>
      </c>
      <c r="N67" s="215">
        <v>0</v>
      </c>
      <c r="O67" s="132"/>
      <c r="P67" s="133"/>
      <c r="Q67" s="133"/>
      <c r="R67" s="325"/>
      <c r="S67" s="325"/>
      <c r="T67" s="133"/>
    </row>
    <row r="68" spans="1:26" s="23" customFormat="1" ht="18.75" customHeight="1" x14ac:dyDescent="0.25">
      <c r="A68" s="17"/>
      <c r="B68" s="124" t="s">
        <v>17</v>
      </c>
      <c r="C68" s="31"/>
      <c r="D68" s="18">
        <f>D15+D16+D17+D18+D19+D23+D24+D25+D26+D27+D28+D29+D30+D31</f>
        <v>3030507366</v>
      </c>
      <c r="E68" s="18">
        <f>E15+E16+E17+E18+E19+E23+E24+E25+E26+E27+E28+E29+E30+E31</f>
        <v>647213221</v>
      </c>
      <c r="F68" s="18">
        <f t="shared" ref="F68:L68" si="32">F15+F16+F17+F18+F19+F23+F24+F25+F26+F27+F28+F29+F30+F31</f>
        <v>486415035</v>
      </c>
      <c r="G68" s="18">
        <f t="shared" si="32"/>
        <v>51566000</v>
      </c>
      <c r="H68" s="18">
        <f t="shared" si="32"/>
        <v>109232186</v>
      </c>
      <c r="I68" s="18">
        <f t="shared" si="32"/>
        <v>568646977.11000001</v>
      </c>
      <c r="J68" s="18">
        <f t="shared" si="32"/>
        <v>481644697.68999994</v>
      </c>
      <c r="K68" s="18">
        <f t="shared" si="32"/>
        <v>39314297.450000003</v>
      </c>
      <c r="L68" s="18">
        <f t="shared" si="32"/>
        <v>102909732.81</v>
      </c>
      <c r="M68" s="18">
        <f t="shared" si="24"/>
        <v>-78566243.889999986</v>
      </c>
      <c r="N68" s="24">
        <f>(I68/E68)*100-100</f>
        <v>-12.139159297241847</v>
      </c>
      <c r="O68" s="20"/>
      <c r="P68" s="21"/>
      <c r="Q68" s="21"/>
      <c r="R68" s="22">
        <f>3026637366-3030507366</f>
        <v>-3870000</v>
      </c>
      <c r="S68" s="21"/>
      <c r="T68" s="21"/>
    </row>
    <row r="69" spans="1:26" ht="17.25" customHeight="1" x14ac:dyDescent="0.25">
      <c r="A69" s="307" t="s">
        <v>54</v>
      </c>
      <c r="B69" s="308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309"/>
      <c r="O69" s="19"/>
      <c r="P69" s="19"/>
      <c r="Q69" s="19"/>
      <c r="R69" s="41"/>
      <c r="S69" s="19"/>
      <c r="T69" s="19"/>
    </row>
    <row r="70" spans="1:26" ht="15.75" customHeight="1" x14ac:dyDescent="0.25">
      <c r="A70" s="307" t="s">
        <v>55</v>
      </c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9"/>
      <c r="O70" s="13">
        <f>L68/H68*100</f>
        <v>94.211913702798185</v>
      </c>
      <c r="P70" s="14">
        <f>J68/F68*100</f>
        <v>99.019286624230261</v>
      </c>
      <c r="R70" s="41"/>
    </row>
    <row r="71" spans="1:26" ht="18" customHeight="1" x14ac:dyDescent="0.25">
      <c r="A71" s="307" t="s">
        <v>56</v>
      </c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9"/>
      <c r="O71" s="13"/>
      <c r="R71" s="41"/>
    </row>
    <row r="72" spans="1:26" s="28" customFormat="1" ht="33" customHeight="1" x14ac:dyDescent="0.25">
      <c r="A72" s="17" t="s">
        <v>18</v>
      </c>
      <c r="B72" s="125" t="s">
        <v>57</v>
      </c>
      <c r="C72" s="17" t="s">
        <v>164</v>
      </c>
      <c r="D72" s="18">
        <f>D73+D74</f>
        <v>580000</v>
      </c>
      <c r="E72" s="18">
        <f>E73+E74</f>
        <v>0</v>
      </c>
      <c r="F72" s="18">
        <f t="shared" ref="F72:L72" si="33">F73+F74</f>
        <v>0</v>
      </c>
      <c r="G72" s="18">
        <f t="shared" si="33"/>
        <v>0</v>
      </c>
      <c r="H72" s="18">
        <f t="shared" si="33"/>
        <v>0</v>
      </c>
      <c r="I72" s="18">
        <f t="shared" si="33"/>
        <v>0</v>
      </c>
      <c r="J72" s="18">
        <f t="shared" si="33"/>
        <v>0</v>
      </c>
      <c r="K72" s="18">
        <f t="shared" si="33"/>
        <v>0</v>
      </c>
      <c r="L72" s="18">
        <f t="shared" si="33"/>
        <v>0</v>
      </c>
      <c r="M72" s="24">
        <f>I72-E72</f>
        <v>0</v>
      </c>
      <c r="N72" s="24">
        <v>0</v>
      </c>
      <c r="O72" s="25"/>
      <c r="P72" s="26"/>
      <c r="Q72" s="26"/>
      <c r="R72" s="44"/>
      <c r="S72" s="26"/>
      <c r="T72" s="26"/>
    </row>
    <row r="73" spans="1:26" s="135" customFormat="1" ht="38.25" customHeight="1" x14ac:dyDescent="0.25">
      <c r="A73" s="127" t="s">
        <v>109</v>
      </c>
      <c r="B73" s="128" t="s">
        <v>98</v>
      </c>
      <c r="C73" s="129" t="s">
        <v>164</v>
      </c>
      <c r="D73" s="143">
        <v>260000</v>
      </c>
      <c r="E73" s="143">
        <f>F73+G73+H73</f>
        <v>0</v>
      </c>
      <c r="F73" s="143">
        <v>0</v>
      </c>
      <c r="G73" s="143">
        <v>0</v>
      </c>
      <c r="H73" s="143">
        <v>0</v>
      </c>
      <c r="I73" s="143">
        <f>J73+L73</f>
        <v>0</v>
      </c>
      <c r="J73" s="143">
        <v>0</v>
      </c>
      <c r="K73" s="143">
        <v>0</v>
      </c>
      <c r="L73" s="143">
        <v>0</v>
      </c>
      <c r="M73" s="144">
        <f>I73-E73</f>
        <v>0</v>
      </c>
      <c r="N73" s="144">
        <v>0</v>
      </c>
      <c r="O73" s="132"/>
      <c r="P73" s="133"/>
      <c r="Q73" s="133"/>
      <c r="R73" s="148"/>
      <c r="S73" s="133"/>
      <c r="T73" s="133"/>
    </row>
    <row r="74" spans="1:26" s="135" customFormat="1" ht="34.5" customHeight="1" x14ac:dyDescent="0.25">
      <c r="A74" s="127" t="s">
        <v>110</v>
      </c>
      <c r="B74" s="231" t="s">
        <v>99</v>
      </c>
      <c r="C74" s="129" t="s">
        <v>164</v>
      </c>
      <c r="D74" s="143">
        <v>320000</v>
      </c>
      <c r="E74" s="143">
        <f>F74+G74+H74</f>
        <v>0</v>
      </c>
      <c r="F74" s="143">
        <v>0</v>
      </c>
      <c r="G74" s="143">
        <v>0</v>
      </c>
      <c r="H74" s="143">
        <v>0</v>
      </c>
      <c r="I74" s="143">
        <f t="shared" ref="I74:I75" si="34">J74+L74</f>
        <v>0</v>
      </c>
      <c r="J74" s="143">
        <v>0</v>
      </c>
      <c r="K74" s="143">
        <v>0</v>
      </c>
      <c r="L74" s="143">
        <v>0</v>
      </c>
      <c r="M74" s="144">
        <f>I74-E74</f>
        <v>0</v>
      </c>
      <c r="N74" s="144">
        <v>0</v>
      </c>
      <c r="O74" s="137"/>
      <c r="P74" s="137"/>
      <c r="Q74" s="137"/>
      <c r="R74" s="148"/>
      <c r="S74" s="137"/>
      <c r="T74" s="137"/>
      <c r="U74" s="132"/>
      <c r="V74" s="150"/>
      <c r="X74" s="151"/>
      <c r="Y74" s="151"/>
      <c r="Z74" s="151"/>
    </row>
    <row r="75" spans="1:26" s="135" customFormat="1" ht="55.5" customHeight="1" x14ac:dyDescent="0.25">
      <c r="A75" s="127" t="s">
        <v>162</v>
      </c>
      <c r="B75" s="128" t="s">
        <v>161</v>
      </c>
      <c r="C75" s="129" t="s">
        <v>164</v>
      </c>
      <c r="D75" s="143">
        <f>E75+F75+G75</f>
        <v>0</v>
      </c>
      <c r="E75" s="143">
        <f>F75+G75+H75</f>
        <v>0</v>
      </c>
      <c r="F75" s="143">
        <v>0</v>
      </c>
      <c r="G75" s="143">
        <v>0</v>
      </c>
      <c r="H75" s="143">
        <v>0</v>
      </c>
      <c r="I75" s="143">
        <f t="shared" si="34"/>
        <v>0</v>
      </c>
      <c r="J75" s="143">
        <v>0</v>
      </c>
      <c r="K75" s="143">
        <v>0</v>
      </c>
      <c r="L75" s="143">
        <v>0</v>
      </c>
      <c r="M75" s="144">
        <f>I75-E75</f>
        <v>0</v>
      </c>
      <c r="N75" s="144">
        <v>0</v>
      </c>
      <c r="O75" s="137"/>
      <c r="P75" s="137"/>
      <c r="Q75" s="137"/>
      <c r="R75" s="148"/>
      <c r="S75" s="137"/>
      <c r="T75" s="137"/>
      <c r="U75" s="132"/>
      <c r="V75" s="150"/>
      <c r="X75" s="151"/>
      <c r="Y75" s="151"/>
      <c r="Z75" s="151"/>
    </row>
    <row r="76" spans="1:26" s="135" customFormat="1" ht="37.5" customHeight="1" x14ac:dyDescent="0.25">
      <c r="A76" s="32"/>
      <c r="B76" s="124" t="s">
        <v>19</v>
      </c>
      <c r="C76" s="31"/>
      <c r="D76" s="18">
        <f>D74+D73+D75</f>
        <v>580000</v>
      </c>
      <c r="E76" s="18">
        <f>E74+E73+E75</f>
        <v>0</v>
      </c>
      <c r="F76" s="18">
        <f t="shared" ref="F76:L76" si="35">F74+F73+F75</f>
        <v>0</v>
      </c>
      <c r="G76" s="18">
        <f t="shared" si="35"/>
        <v>0</v>
      </c>
      <c r="H76" s="18">
        <f t="shared" si="35"/>
        <v>0</v>
      </c>
      <c r="I76" s="18">
        <f t="shared" si="35"/>
        <v>0</v>
      </c>
      <c r="J76" s="18">
        <f t="shared" si="35"/>
        <v>0</v>
      </c>
      <c r="K76" s="18">
        <f t="shared" si="35"/>
        <v>0</v>
      </c>
      <c r="L76" s="18">
        <f t="shared" si="35"/>
        <v>0</v>
      </c>
      <c r="M76" s="18">
        <f>M74+M73</f>
        <v>0</v>
      </c>
      <c r="N76" s="24">
        <f>N73</f>
        <v>0</v>
      </c>
      <c r="O76" s="137"/>
      <c r="P76" s="137"/>
      <c r="Q76" s="137"/>
      <c r="R76" s="148"/>
      <c r="S76" s="137"/>
      <c r="T76" s="137"/>
      <c r="U76" s="132"/>
      <c r="V76" s="150"/>
      <c r="X76" s="151"/>
      <c r="Y76" s="151"/>
      <c r="Z76" s="151"/>
    </row>
    <row r="77" spans="1:26" s="23" customFormat="1" ht="18.75" customHeight="1" x14ac:dyDescent="0.25">
      <c r="A77" s="275" t="s">
        <v>21</v>
      </c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7"/>
      <c r="O77" s="46"/>
      <c r="P77" s="21"/>
      <c r="Q77" s="21"/>
      <c r="R77" s="47"/>
      <c r="S77" s="21"/>
      <c r="T77" s="21"/>
    </row>
    <row r="78" spans="1:26" ht="21" customHeight="1" x14ac:dyDescent="0.25">
      <c r="A78" s="275" t="s">
        <v>20</v>
      </c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7"/>
      <c r="O78" s="19">
        <v>8115.0680000000002</v>
      </c>
      <c r="P78" s="13" t="s">
        <v>15</v>
      </c>
      <c r="Q78" s="13"/>
      <c r="R78" s="15"/>
    </row>
    <row r="79" spans="1:26" ht="16.5" customHeight="1" x14ac:dyDescent="0.25">
      <c r="A79" s="275" t="s">
        <v>77</v>
      </c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7"/>
      <c r="O79" s="19">
        <v>19274.8</v>
      </c>
      <c r="P79" s="13" t="s">
        <v>15</v>
      </c>
      <c r="Q79" s="13"/>
      <c r="R79" s="15"/>
    </row>
    <row r="80" spans="1:26" ht="21" customHeight="1" x14ac:dyDescent="0.25">
      <c r="A80" s="17" t="s">
        <v>22</v>
      </c>
      <c r="B80" s="42" t="s">
        <v>58</v>
      </c>
      <c r="C80" s="40" t="s">
        <v>164</v>
      </c>
      <c r="D80" s="43">
        <f>D81+D82+D83+D84</f>
        <v>40794831</v>
      </c>
      <c r="E80" s="43">
        <f>E81+E82+E83+E84</f>
        <v>3552500</v>
      </c>
      <c r="F80" s="43">
        <f t="shared" ref="F80:M80" si="36">F81+F82+F83+F84</f>
        <v>3500000</v>
      </c>
      <c r="G80" s="43">
        <f t="shared" si="36"/>
        <v>0</v>
      </c>
      <c r="H80" s="43">
        <f t="shared" si="36"/>
        <v>52500</v>
      </c>
      <c r="I80" s="43">
        <f t="shared" si="36"/>
        <v>374870.16</v>
      </c>
      <c r="J80" s="43">
        <f t="shared" si="36"/>
        <v>374870.16</v>
      </c>
      <c r="K80" s="43">
        <f t="shared" si="36"/>
        <v>0</v>
      </c>
      <c r="L80" s="43">
        <f t="shared" si="36"/>
        <v>0</v>
      </c>
      <c r="M80" s="43">
        <f t="shared" si="36"/>
        <v>-3177629.84</v>
      </c>
      <c r="N80" s="217">
        <v>0</v>
      </c>
      <c r="O80" s="48"/>
      <c r="R80" s="15"/>
      <c r="T80" s="19"/>
      <c r="U80" s="14"/>
    </row>
    <row r="81" spans="1:28" s="28" customFormat="1" ht="50.25" customHeight="1" x14ac:dyDescent="0.25">
      <c r="A81" s="127" t="s">
        <v>122</v>
      </c>
      <c r="B81" s="145" t="s">
        <v>101</v>
      </c>
      <c r="C81" s="146" t="s">
        <v>164</v>
      </c>
      <c r="D81" s="143">
        <v>6963938</v>
      </c>
      <c r="E81" s="143">
        <f>F81+G81+H81</f>
        <v>52500</v>
      </c>
      <c r="F81" s="143">
        <v>0</v>
      </c>
      <c r="G81" s="143">
        <v>0</v>
      </c>
      <c r="H81" s="143">
        <v>52500</v>
      </c>
      <c r="I81" s="143">
        <f>J81+K81+L81</f>
        <v>0</v>
      </c>
      <c r="J81" s="143">
        <v>0</v>
      </c>
      <c r="K81" s="143">
        <v>0</v>
      </c>
      <c r="L81" s="143">
        <v>0</v>
      </c>
      <c r="M81" s="147">
        <f>I81-E81</f>
        <v>-52500</v>
      </c>
      <c r="N81" s="144">
        <v>0</v>
      </c>
      <c r="O81" s="49"/>
      <c r="P81" s="26"/>
      <c r="Q81" s="26"/>
      <c r="R81" s="27"/>
      <c r="S81" s="26"/>
      <c r="T81" s="33"/>
      <c r="U81" s="26"/>
    </row>
    <row r="82" spans="1:28" s="135" customFormat="1" ht="80.25" customHeight="1" x14ac:dyDescent="0.25">
      <c r="A82" s="127" t="s">
        <v>123</v>
      </c>
      <c r="B82" s="149" t="s">
        <v>102</v>
      </c>
      <c r="C82" s="146" t="s">
        <v>164</v>
      </c>
      <c r="D82" s="143">
        <v>9742415</v>
      </c>
      <c r="E82" s="143">
        <f>F82+G82+H82</f>
        <v>0</v>
      </c>
      <c r="F82" s="143">
        <v>0</v>
      </c>
      <c r="G82" s="143">
        <v>0</v>
      </c>
      <c r="H82" s="143">
        <v>0</v>
      </c>
      <c r="I82" s="143">
        <f>J82+K82+L82</f>
        <v>0</v>
      </c>
      <c r="J82" s="143">
        <v>0</v>
      </c>
      <c r="K82" s="143">
        <v>0</v>
      </c>
      <c r="L82" s="143">
        <v>0</v>
      </c>
      <c r="M82" s="147">
        <f>I82-E82</f>
        <v>0</v>
      </c>
      <c r="N82" s="144">
        <v>0</v>
      </c>
      <c r="O82" s="152"/>
      <c r="P82" s="133"/>
      <c r="Q82" s="133"/>
      <c r="R82" s="134"/>
      <c r="S82" s="133"/>
      <c r="T82" s="133"/>
    </row>
    <row r="83" spans="1:28" s="135" customFormat="1" ht="69.75" customHeight="1" x14ac:dyDescent="0.25">
      <c r="A83" s="127" t="s">
        <v>124</v>
      </c>
      <c r="B83" s="149" t="s">
        <v>103</v>
      </c>
      <c r="C83" s="146" t="s">
        <v>164</v>
      </c>
      <c r="D83" s="143">
        <v>4175278</v>
      </c>
      <c r="E83" s="143">
        <f>F83+G83+H83</f>
        <v>0</v>
      </c>
      <c r="F83" s="143">
        <v>0</v>
      </c>
      <c r="G83" s="143">
        <v>0</v>
      </c>
      <c r="H83" s="143">
        <v>0</v>
      </c>
      <c r="I83" s="143">
        <f>J83+K83+L83</f>
        <v>0</v>
      </c>
      <c r="J83" s="143">
        <v>0</v>
      </c>
      <c r="K83" s="143">
        <v>0</v>
      </c>
      <c r="L83" s="143">
        <v>0</v>
      </c>
      <c r="M83" s="147">
        <f>I83-E83</f>
        <v>0</v>
      </c>
      <c r="N83" s="144">
        <v>0</v>
      </c>
      <c r="O83" s="152"/>
      <c r="P83" s="133"/>
      <c r="Q83" s="133"/>
      <c r="R83" s="134"/>
      <c r="S83" s="133"/>
      <c r="T83" s="133"/>
    </row>
    <row r="84" spans="1:28" s="135" customFormat="1" ht="56.25" customHeight="1" x14ac:dyDescent="0.25">
      <c r="A84" s="127" t="s">
        <v>125</v>
      </c>
      <c r="B84" s="149" t="s">
        <v>104</v>
      </c>
      <c r="C84" s="146" t="s">
        <v>164</v>
      </c>
      <c r="D84" s="143">
        <v>19913200</v>
      </c>
      <c r="E84" s="143">
        <f>F84+G84+H84</f>
        <v>3500000</v>
      </c>
      <c r="F84" s="143">
        <v>3500000</v>
      </c>
      <c r="G84" s="143">
        <v>0</v>
      </c>
      <c r="H84" s="143">
        <v>0</v>
      </c>
      <c r="I84" s="143">
        <f>J84+K84+L84</f>
        <v>374870.16</v>
      </c>
      <c r="J84" s="143">
        <v>374870.16</v>
      </c>
      <c r="K84" s="143">
        <v>0</v>
      </c>
      <c r="L84" s="143">
        <v>0</v>
      </c>
      <c r="M84" s="147">
        <f>I84-E84</f>
        <v>-3125129.84</v>
      </c>
      <c r="N84" s="144">
        <f>(I84/E84)*100-100</f>
        <v>-89.289423999999997</v>
      </c>
      <c r="O84" s="152"/>
      <c r="P84" s="133"/>
      <c r="Q84" s="133"/>
      <c r="R84" s="134"/>
      <c r="S84" s="133"/>
      <c r="T84" s="137"/>
      <c r="U84" s="133"/>
    </row>
    <row r="85" spans="1:28" s="135" customFormat="1" ht="39.75" customHeight="1" x14ac:dyDescent="0.25">
      <c r="A85" s="104"/>
      <c r="B85" s="124" t="s">
        <v>23</v>
      </c>
      <c r="C85" s="105"/>
      <c r="D85" s="43">
        <f>D80</f>
        <v>40794831</v>
      </c>
      <c r="E85" s="43">
        <f>E80</f>
        <v>3552500</v>
      </c>
      <c r="F85" s="43">
        <f t="shared" ref="F85:M85" si="37">F80</f>
        <v>3500000</v>
      </c>
      <c r="G85" s="43">
        <f t="shared" si="37"/>
        <v>0</v>
      </c>
      <c r="H85" s="43">
        <f t="shared" si="37"/>
        <v>52500</v>
      </c>
      <c r="I85" s="43">
        <f t="shared" si="37"/>
        <v>374870.16</v>
      </c>
      <c r="J85" s="43">
        <f t="shared" si="37"/>
        <v>374870.16</v>
      </c>
      <c r="K85" s="43">
        <f t="shared" si="37"/>
        <v>0</v>
      </c>
      <c r="L85" s="43">
        <f t="shared" si="37"/>
        <v>0</v>
      </c>
      <c r="M85" s="43">
        <f t="shared" si="37"/>
        <v>-3177629.84</v>
      </c>
      <c r="N85" s="24">
        <f>(J85+K85+L85)/(F85+G85+H85)*100-100</f>
        <v>-89.447708374384234</v>
      </c>
      <c r="O85" s="153">
        <f>O78+O79+O80</f>
        <v>27389.867999999999</v>
      </c>
      <c r="P85" s="153"/>
      <c r="Q85" s="153"/>
      <c r="R85" s="134"/>
      <c r="S85" s="153"/>
      <c r="T85" s="153"/>
      <c r="U85" s="154"/>
      <c r="V85" s="150"/>
      <c r="X85" s="151"/>
      <c r="Y85" s="151"/>
      <c r="Z85" s="151"/>
      <c r="AA85" s="133"/>
      <c r="AB85" s="133"/>
    </row>
    <row r="86" spans="1:28" s="156" customFormat="1" ht="39.75" customHeight="1" x14ac:dyDescent="0.25">
      <c r="A86" s="279" t="s">
        <v>59</v>
      </c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1"/>
      <c r="O86" s="133"/>
      <c r="P86" s="133"/>
      <c r="Q86" s="133"/>
      <c r="R86" s="155"/>
      <c r="S86" s="133"/>
      <c r="T86" s="133"/>
    </row>
    <row r="87" spans="1:28" s="156" customFormat="1" ht="31.5" customHeight="1" x14ac:dyDescent="0.25">
      <c r="A87" s="282" t="s">
        <v>60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4"/>
      <c r="O87" s="133"/>
      <c r="P87" s="133"/>
      <c r="Q87" s="133"/>
      <c r="R87" s="155"/>
      <c r="S87" s="133"/>
      <c r="T87" s="133"/>
    </row>
    <row r="88" spans="1:28" s="51" customFormat="1" ht="18.75" customHeight="1" x14ac:dyDescent="0.25">
      <c r="A88" s="285" t="s">
        <v>61</v>
      </c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7"/>
      <c r="O88" s="21"/>
      <c r="P88" s="21"/>
      <c r="Q88" s="21"/>
      <c r="R88" s="50"/>
      <c r="S88" s="21"/>
      <c r="T88" s="21"/>
    </row>
    <row r="89" spans="1:28" ht="18.75" customHeight="1" x14ac:dyDescent="0.25">
      <c r="A89" s="17" t="s">
        <v>24</v>
      </c>
      <c r="B89" s="42" t="s">
        <v>62</v>
      </c>
      <c r="C89" s="40" t="s">
        <v>164</v>
      </c>
      <c r="D89" s="43">
        <f>D90+D91+D92+D93+D94+D95</f>
        <v>40235520</v>
      </c>
      <c r="E89" s="43">
        <f>E90+E91+E92+E93+E94+E95</f>
        <v>7296362</v>
      </c>
      <c r="F89" s="43">
        <f t="shared" ref="F89:H89" si="38">F90+F91+F92+F93+F94+F95</f>
        <v>525000</v>
      </c>
      <c r="G89" s="43">
        <f t="shared" si="38"/>
        <v>0</v>
      </c>
      <c r="H89" s="43">
        <f t="shared" si="38"/>
        <v>6771362</v>
      </c>
      <c r="I89" s="43">
        <f>I90+I91+I92+I93+I94+I95</f>
        <v>7113841.6100000003</v>
      </c>
      <c r="J89" s="43">
        <f>J90+J91+J92+J93+J94+J95</f>
        <v>524936.36</v>
      </c>
      <c r="K89" s="43">
        <f>K90+K91+K92+K93+K94+K95</f>
        <v>0</v>
      </c>
      <c r="L89" s="43">
        <f>L90+L91+L92+L93+L94+L95</f>
        <v>6588905.25</v>
      </c>
      <c r="M89" s="43">
        <f t="shared" ref="M89" si="39">M90+M91+M92+M93+M94</f>
        <v>-182520.39</v>
      </c>
      <c r="N89" s="24">
        <v>0</v>
      </c>
      <c r="R89" s="15"/>
    </row>
    <row r="90" spans="1:28" ht="50.25" customHeight="1" x14ac:dyDescent="0.25">
      <c r="A90" s="127" t="s">
        <v>126</v>
      </c>
      <c r="B90" s="149" t="s">
        <v>105</v>
      </c>
      <c r="C90" s="129" t="s">
        <v>164</v>
      </c>
      <c r="D90" s="143">
        <v>31195200</v>
      </c>
      <c r="E90" s="143">
        <f t="shared" ref="D90:E95" si="40">F90+G90+H90</f>
        <v>6140379</v>
      </c>
      <c r="F90" s="143">
        <v>0</v>
      </c>
      <c r="G90" s="143">
        <v>0</v>
      </c>
      <c r="H90" s="143">
        <v>6140379</v>
      </c>
      <c r="I90" s="143">
        <f t="shared" ref="I90:I95" si="41">J90+K90+L90</f>
        <v>5978075.25</v>
      </c>
      <c r="J90" s="143">
        <v>0</v>
      </c>
      <c r="K90" s="143">
        <v>0</v>
      </c>
      <c r="L90" s="143">
        <v>5978075.25</v>
      </c>
      <c r="M90" s="147">
        <f>I90-E90</f>
        <v>-162303.75</v>
      </c>
      <c r="N90" s="144">
        <v>0</v>
      </c>
      <c r="O90" s="19">
        <v>1683.854</v>
      </c>
      <c r="P90" s="14" t="s">
        <v>15</v>
      </c>
      <c r="R90" s="15"/>
    </row>
    <row r="91" spans="1:28" ht="18.75" customHeight="1" x14ac:dyDescent="0.25">
      <c r="A91" s="127" t="s">
        <v>127</v>
      </c>
      <c r="B91" s="149" t="s">
        <v>106</v>
      </c>
      <c r="C91" s="129" t="s">
        <v>164</v>
      </c>
      <c r="D91" s="143">
        <f t="shared" si="40"/>
        <v>0</v>
      </c>
      <c r="E91" s="143">
        <f t="shared" si="40"/>
        <v>0</v>
      </c>
      <c r="F91" s="143">
        <v>0</v>
      </c>
      <c r="G91" s="143">
        <v>0</v>
      </c>
      <c r="H91" s="143">
        <v>0</v>
      </c>
      <c r="I91" s="143">
        <f t="shared" si="41"/>
        <v>0</v>
      </c>
      <c r="J91" s="143">
        <v>0</v>
      </c>
      <c r="K91" s="143">
        <v>0</v>
      </c>
      <c r="L91" s="143">
        <v>0</v>
      </c>
      <c r="M91" s="147">
        <f>I91-E91</f>
        <v>0</v>
      </c>
      <c r="N91" s="144">
        <v>0</v>
      </c>
      <c r="R91" s="15"/>
    </row>
    <row r="92" spans="1:28" s="28" customFormat="1" ht="61.5" customHeight="1" x14ac:dyDescent="0.25">
      <c r="A92" s="127" t="s">
        <v>128</v>
      </c>
      <c r="B92" s="145" t="s">
        <v>107</v>
      </c>
      <c r="C92" s="129" t="s">
        <v>164</v>
      </c>
      <c r="D92" s="143">
        <v>1753320</v>
      </c>
      <c r="E92" s="143">
        <f t="shared" si="40"/>
        <v>294000</v>
      </c>
      <c r="F92" s="143">
        <v>294000</v>
      </c>
      <c r="G92" s="143">
        <v>0</v>
      </c>
      <c r="H92" s="143">
        <v>0</v>
      </c>
      <c r="I92" s="143">
        <f t="shared" si="41"/>
        <v>293936.36</v>
      </c>
      <c r="J92" s="143">
        <v>293936.36</v>
      </c>
      <c r="K92" s="143">
        <v>0</v>
      </c>
      <c r="L92" s="143">
        <v>0</v>
      </c>
      <c r="M92" s="147">
        <f>I92-E92</f>
        <v>-63.64000000001397</v>
      </c>
      <c r="N92" s="144">
        <f>(I92/E92)*100-100</f>
        <v>-2.1646258503409399E-2</v>
      </c>
      <c r="O92" s="26"/>
      <c r="P92" s="26"/>
      <c r="Q92" s="26"/>
      <c r="R92" s="27"/>
      <c r="S92" s="26"/>
      <c r="T92" s="26"/>
    </row>
    <row r="93" spans="1:28" s="135" customFormat="1" ht="45.75" customHeight="1" x14ac:dyDescent="0.25">
      <c r="A93" s="127" t="s">
        <v>129</v>
      </c>
      <c r="B93" s="149" t="s">
        <v>108</v>
      </c>
      <c r="C93" s="129" t="s">
        <v>164</v>
      </c>
      <c r="D93" s="143">
        <v>5994000</v>
      </c>
      <c r="E93" s="143">
        <f t="shared" si="40"/>
        <v>630983</v>
      </c>
      <c r="F93" s="143">
        <v>0</v>
      </c>
      <c r="G93" s="143">
        <v>0</v>
      </c>
      <c r="H93" s="143">
        <v>630983</v>
      </c>
      <c r="I93" s="143">
        <f t="shared" si="41"/>
        <v>610830</v>
      </c>
      <c r="J93" s="143">
        <v>0</v>
      </c>
      <c r="K93" s="143">
        <v>0</v>
      </c>
      <c r="L93" s="143">
        <v>610830</v>
      </c>
      <c r="M93" s="147">
        <f>I93-E93</f>
        <v>-20153</v>
      </c>
      <c r="N93" s="144">
        <f>(I93/E93)*100-100</f>
        <v>-3.1939053825538792</v>
      </c>
      <c r="O93" s="133"/>
      <c r="P93" s="133"/>
      <c r="Q93" s="133"/>
      <c r="R93" s="134"/>
      <c r="S93" s="133"/>
      <c r="T93" s="137"/>
      <c r="U93" s="133"/>
    </row>
    <row r="94" spans="1:28" s="28" customFormat="1" ht="57" customHeight="1" x14ac:dyDescent="0.25">
      <c r="A94" s="127" t="s">
        <v>130</v>
      </c>
      <c r="B94" s="145" t="s">
        <v>90</v>
      </c>
      <c r="C94" s="129" t="s">
        <v>164</v>
      </c>
      <c r="D94" s="143">
        <v>500000</v>
      </c>
      <c r="E94" s="143">
        <f t="shared" si="40"/>
        <v>231000</v>
      </c>
      <c r="F94" s="143">
        <v>231000</v>
      </c>
      <c r="G94" s="143">
        <v>0</v>
      </c>
      <c r="H94" s="143">
        <v>0</v>
      </c>
      <c r="I94" s="143">
        <f t="shared" si="41"/>
        <v>231000</v>
      </c>
      <c r="J94" s="143">
        <v>231000</v>
      </c>
      <c r="K94" s="143">
        <v>0</v>
      </c>
      <c r="L94" s="143">
        <v>0</v>
      </c>
      <c r="M94" s="147">
        <f t="shared" ref="M94:M95" si="42">I94-E94</f>
        <v>0</v>
      </c>
      <c r="N94" s="144">
        <f>(I94/E94)*100-100</f>
        <v>0</v>
      </c>
      <c r="O94" s="52">
        <v>330</v>
      </c>
      <c r="P94" s="26" t="s">
        <v>15</v>
      </c>
      <c r="Q94" s="26"/>
      <c r="R94" s="27"/>
      <c r="S94" s="26"/>
      <c r="T94" s="33"/>
      <c r="U94" s="26"/>
    </row>
    <row r="95" spans="1:28" s="135" customFormat="1" ht="34.5" customHeight="1" x14ac:dyDescent="0.25">
      <c r="A95" s="127" t="s">
        <v>190</v>
      </c>
      <c r="B95" s="157" t="s">
        <v>191</v>
      </c>
      <c r="C95" s="129" t="s">
        <v>164</v>
      </c>
      <c r="D95" s="143">
        <v>793000</v>
      </c>
      <c r="E95" s="143">
        <f t="shared" si="40"/>
        <v>0</v>
      </c>
      <c r="F95" s="143">
        <v>0</v>
      </c>
      <c r="G95" s="143">
        <v>0</v>
      </c>
      <c r="H95" s="143">
        <v>0</v>
      </c>
      <c r="I95" s="143">
        <f t="shared" si="41"/>
        <v>0</v>
      </c>
      <c r="J95" s="143">
        <v>0</v>
      </c>
      <c r="K95" s="143">
        <v>0</v>
      </c>
      <c r="L95" s="143">
        <v>0</v>
      </c>
      <c r="M95" s="147">
        <f t="shared" si="42"/>
        <v>0</v>
      </c>
      <c r="N95" s="144" t="e">
        <f>(I95/E95)*100-100</f>
        <v>#DIV/0!</v>
      </c>
      <c r="O95" s="141">
        <v>330</v>
      </c>
      <c r="P95" s="133" t="s">
        <v>15</v>
      </c>
      <c r="Q95" s="133"/>
      <c r="R95" s="134"/>
      <c r="S95" s="133"/>
      <c r="T95" s="137"/>
      <c r="U95" s="133"/>
    </row>
    <row r="96" spans="1:28" s="51" customFormat="1" ht="23.25" customHeight="1" x14ac:dyDescent="0.25">
      <c r="A96" s="12"/>
      <c r="B96" s="124" t="s">
        <v>25</v>
      </c>
      <c r="C96" s="31"/>
      <c r="D96" s="43">
        <f>D90+D91+D92+D93+D94+D95</f>
        <v>40235520</v>
      </c>
      <c r="E96" s="43">
        <f>F96+G96+H96</f>
        <v>7296362</v>
      </c>
      <c r="F96" s="43">
        <f>F90+F91+F92+F93+F94+F95</f>
        <v>525000</v>
      </c>
      <c r="G96" s="43">
        <f t="shared" ref="G96:L96" si="43">G90+G91+G92+G93+G94+G95</f>
        <v>0</v>
      </c>
      <c r="H96" s="43">
        <f t="shared" si="43"/>
        <v>6771362</v>
      </c>
      <c r="I96" s="43">
        <f t="shared" si="43"/>
        <v>7113841.6100000003</v>
      </c>
      <c r="J96" s="43">
        <f t="shared" si="43"/>
        <v>524936.36</v>
      </c>
      <c r="K96" s="43">
        <f t="shared" si="43"/>
        <v>0</v>
      </c>
      <c r="L96" s="43">
        <f t="shared" si="43"/>
        <v>6588905.25</v>
      </c>
      <c r="M96" s="18">
        <f>(J96+K96+L96)-(F96+G96+H96)</f>
        <v>-182520.38999999966</v>
      </c>
      <c r="N96" s="24">
        <f>(J96+K96+L96)/(F96+G96+H96)*100-100</f>
        <v>-2.5015259659539879</v>
      </c>
      <c r="O96" s="43">
        <f>O92+O94</f>
        <v>330</v>
      </c>
      <c r="P96" s="43" t="e">
        <f>P92+P94</f>
        <v>#VALUE!</v>
      </c>
      <c r="Q96" s="212"/>
      <c r="R96" s="47"/>
      <c r="S96" s="21"/>
      <c r="T96" s="26"/>
    </row>
    <row r="97" spans="1:31" s="23" customFormat="1" ht="20.25" customHeight="1" x14ac:dyDescent="0.25">
      <c r="A97" s="279" t="s">
        <v>63</v>
      </c>
      <c r="B97" s="280"/>
      <c r="C97" s="280"/>
      <c r="D97" s="280"/>
      <c r="E97" s="280"/>
      <c r="F97" s="280"/>
      <c r="G97" s="280"/>
      <c r="H97" s="280"/>
      <c r="I97" s="280"/>
      <c r="J97" s="280"/>
      <c r="K97" s="280"/>
      <c r="L97" s="280"/>
      <c r="M97" s="280"/>
      <c r="N97" s="281"/>
      <c r="O97" s="21"/>
      <c r="P97" s="21"/>
      <c r="Q97" s="21"/>
      <c r="R97" s="47"/>
      <c r="S97" s="20"/>
      <c r="T97" s="25"/>
    </row>
    <row r="98" spans="1:31" s="23" customFormat="1" ht="20.25" customHeight="1" x14ac:dyDescent="0.25">
      <c r="A98" s="288" t="s">
        <v>78</v>
      </c>
      <c r="B98" s="289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90"/>
      <c r="O98" s="21"/>
      <c r="P98" s="21"/>
      <c r="Q98" s="21"/>
      <c r="R98" s="47"/>
      <c r="S98" s="20"/>
      <c r="T98" s="25"/>
    </row>
    <row r="99" spans="1:31" s="81" customFormat="1" ht="38.25" customHeight="1" x14ac:dyDescent="0.3">
      <c r="A99" s="291" t="s">
        <v>64</v>
      </c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3"/>
      <c r="O99" s="84"/>
      <c r="P99" s="84"/>
      <c r="Q99" s="84"/>
      <c r="R99" s="85"/>
      <c r="S99" s="84"/>
      <c r="T99" s="86"/>
    </row>
    <row r="100" spans="1:31" ht="48" customHeight="1" x14ac:dyDescent="0.25">
      <c r="A100" s="17" t="s">
        <v>26</v>
      </c>
      <c r="B100" s="42" t="s">
        <v>65</v>
      </c>
      <c r="C100" s="40" t="s">
        <v>164</v>
      </c>
      <c r="D100" s="43">
        <f>D101</f>
        <v>51859400</v>
      </c>
      <c r="E100" s="43">
        <f>E101</f>
        <v>16222775</v>
      </c>
      <c r="F100" s="43">
        <f t="shared" ref="F100:L100" si="44">F101</f>
        <v>0</v>
      </c>
      <c r="G100" s="43">
        <f t="shared" si="44"/>
        <v>0</v>
      </c>
      <c r="H100" s="43">
        <f t="shared" si="44"/>
        <v>16222775</v>
      </c>
      <c r="I100" s="43">
        <f t="shared" si="44"/>
        <v>16024114.75</v>
      </c>
      <c r="J100" s="43">
        <f t="shared" si="44"/>
        <v>0</v>
      </c>
      <c r="K100" s="43">
        <f t="shared" si="44"/>
        <v>0</v>
      </c>
      <c r="L100" s="43">
        <f t="shared" si="44"/>
        <v>16024114.75</v>
      </c>
      <c r="M100" s="18">
        <f t="shared" ref="M100:M107" si="45">(J100+K100+L100)-(F100+G100+H100)</f>
        <v>-198660.25</v>
      </c>
      <c r="N100" s="24">
        <f t="shared" ref="N100:N107" si="46">(J100+K100+L100)/(F100+G100+H100)*100-100</f>
        <v>-1.2245762515969147</v>
      </c>
      <c r="R100" s="15"/>
      <c r="AE100" s="16" t="s">
        <v>27</v>
      </c>
    </row>
    <row r="101" spans="1:31" ht="31.5" x14ac:dyDescent="0.25">
      <c r="A101" s="127" t="s">
        <v>132</v>
      </c>
      <c r="B101" s="128" t="s">
        <v>131</v>
      </c>
      <c r="C101" s="129" t="s">
        <v>164</v>
      </c>
      <c r="D101" s="158">
        <f>51249500+609900</f>
        <v>51859400</v>
      </c>
      <c r="E101" s="158">
        <f>F101+G101+H101</f>
        <v>16222775</v>
      </c>
      <c r="F101" s="158">
        <v>0</v>
      </c>
      <c r="G101" s="158">
        <v>0</v>
      </c>
      <c r="H101" s="159">
        <f>16065675+157100</f>
        <v>16222775</v>
      </c>
      <c r="I101" s="158">
        <f>J101+K101+L101</f>
        <v>16024114.75</v>
      </c>
      <c r="J101" s="158">
        <v>0</v>
      </c>
      <c r="K101" s="158">
        <v>0</v>
      </c>
      <c r="L101" s="158">
        <f>15867087.56+157027.19</f>
        <v>16024114.75</v>
      </c>
      <c r="M101" s="130">
        <f t="shared" si="45"/>
        <v>-198660.25</v>
      </c>
      <c r="N101" s="144">
        <f t="shared" si="46"/>
        <v>-1.2245762515969147</v>
      </c>
      <c r="R101" s="15"/>
    </row>
    <row r="102" spans="1:31" ht="41.25" customHeight="1" x14ac:dyDescent="0.25">
      <c r="A102" s="17" t="s">
        <v>28</v>
      </c>
      <c r="B102" s="42" t="s">
        <v>29</v>
      </c>
      <c r="C102" s="40" t="s">
        <v>164</v>
      </c>
      <c r="D102" s="43">
        <f>D103</f>
        <v>61674000</v>
      </c>
      <c r="E102" s="43">
        <f>E103</f>
        <v>15603150</v>
      </c>
      <c r="F102" s="43">
        <f t="shared" ref="F102:L102" si="47">F103</f>
        <v>0</v>
      </c>
      <c r="G102" s="43">
        <f t="shared" si="47"/>
        <v>0</v>
      </c>
      <c r="H102" s="43">
        <f t="shared" si="47"/>
        <v>15603150</v>
      </c>
      <c r="I102" s="43">
        <f t="shared" si="47"/>
        <v>15248969.5</v>
      </c>
      <c r="J102" s="43">
        <f t="shared" si="47"/>
        <v>0</v>
      </c>
      <c r="K102" s="43">
        <f t="shared" si="47"/>
        <v>0</v>
      </c>
      <c r="L102" s="43">
        <f t="shared" si="47"/>
        <v>15248969.5</v>
      </c>
      <c r="M102" s="18">
        <f t="shared" si="45"/>
        <v>-354180.5</v>
      </c>
      <c r="N102" s="24">
        <f t="shared" si="46"/>
        <v>-2.2699294693699699</v>
      </c>
      <c r="R102" s="15"/>
    </row>
    <row r="103" spans="1:31" ht="43.5" customHeight="1" x14ac:dyDescent="0.25">
      <c r="A103" s="127" t="s">
        <v>133</v>
      </c>
      <c r="B103" s="128" t="s">
        <v>134</v>
      </c>
      <c r="C103" s="129" t="s">
        <v>164</v>
      </c>
      <c r="D103" s="158">
        <v>61674000</v>
      </c>
      <c r="E103" s="158">
        <f>F103+G103+H103</f>
        <v>15603150</v>
      </c>
      <c r="F103" s="158">
        <v>0</v>
      </c>
      <c r="G103" s="158">
        <v>0</v>
      </c>
      <c r="H103" s="159">
        <v>15603150</v>
      </c>
      <c r="I103" s="158">
        <f>J103+K103+L103</f>
        <v>15248969.5</v>
      </c>
      <c r="J103" s="158">
        <v>0</v>
      </c>
      <c r="K103" s="158">
        <v>0</v>
      </c>
      <c r="L103" s="158">
        <v>15248969.5</v>
      </c>
      <c r="M103" s="130">
        <f t="shared" si="45"/>
        <v>-354180.5</v>
      </c>
      <c r="N103" s="144">
        <f t="shared" si="46"/>
        <v>-2.2699294693699699</v>
      </c>
      <c r="R103" s="15"/>
    </row>
    <row r="104" spans="1:31" ht="41.25" hidden="1" customHeight="1" x14ac:dyDescent="0.25">
      <c r="A104" s="17"/>
      <c r="B104" s="42"/>
      <c r="C104" s="40"/>
      <c r="D104" s="43"/>
      <c r="E104" s="43"/>
      <c r="F104" s="43"/>
      <c r="G104" s="43"/>
      <c r="H104" s="43"/>
      <c r="I104" s="43"/>
      <c r="J104" s="43"/>
      <c r="K104" s="43"/>
      <c r="L104" s="43"/>
      <c r="M104" s="18"/>
      <c r="N104" s="24"/>
      <c r="R104" s="15"/>
    </row>
    <row r="105" spans="1:31" ht="27" hidden="1" customHeight="1" x14ac:dyDescent="0.25">
      <c r="A105" s="127"/>
      <c r="B105" s="128"/>
      <c r="C105" s="129"/>
      <c r="D105" s="158"/>
      <c r="E105" s="158"/>
      <c r="F105" s="158"/>
      <c r="G105" s="158"/>
      <c r="H105" s="159"/>
      <c r="I105" s="158"/>
      <c r="J105" s="158"/>
      <c r="K105" s="158"/>
      <c r="L105" s="158"/>
      <c r="M105" s="130"/>
      <c r="N105" s="144"/>
      <c r="R105" s="15"/>
    </row>
    <row r="106" spans="1:31" ht="30.75" customHeight="1" x14ac:dyDescent="0.25">
      <c r="A106" s="294" t="s">
        <v>30</v>
      </c>
      <c r="B106" s="294"/>
      <c r="C106" s="104"/>
      <c r="D106" s="43">
        <f>D100+D102+D104</f>
        <v>113533400</v>
      </c>
      <c r="E106" s="43">
        <f>E100+E102+E104</f>
        <v>31825925</v>
      </c>
      <c r="F106" s="43">
        <f t="shared" ref="F106:L106" si="48">F100+F102+F104</f>
        <v>0</v>
      </c>
      <c r="G106" s="43">
        <f t="shared" si="48"/>
        <v>0</v>
      </c>
      <c r="H106" s="43">
        <f t="shared" si="48"/>
        <v>31825925</v>
      </c>
      <c r="I106" s="43">
        <f t="shared" si="48"/>
        <v>31273084.25</v>
      </c>
      <c r="J106" s="43">
        <f t="shared" si="48"/>
        <v>0</v>
      </c>
      <c r="K106" s="43">
        <f t="shared" si="48"/>
        <v>0</v>
      </c>
      <c r="L106" s="43">
        <f t="shared" si="48"/>
        <v>31273084.25</v>
      </c>
      <c r="M106" s="18">
        <f t="shared" si="45"/>
        <v>-552840.75</v>
      </c>
      <c r="N106" s="24">
        <f t="shared" si="46"/>
        <v>-1.7370767699603391</v>
      </c>
      <c r="O106" s="59" t="e">
        <f>O97-R15-O33-O34-O35-O36-O41-O42-O43-O44-O48-#REF!-#REF!</f>
        <v>#REF!</v>
      </c>
      <c r="P106" s="59" t="e">
        <f>P97-S15-P33-P34-P35-P36-P41-P42-P43-P44-P48-#REF!-#REF!</f>
        <v>#REF!</v>
      </c>
      <c r="Q106" s="59"/>
      <c r="R106" s="15"/>
      <c r="V106" s="45"/>
    </row>
    <row r="107" spans="1:31" ht="18" customHeight="1" x14ac:dyDescent="0.25">
      <c r="A107" s="294" t="s">
        <v>31</v>
      </c>
      <c r="B107" s="294"/>
      <c r="C107" s="104"/>
      <c r="D107" s="43">
        <f>D68+D76+D85+D96+D106</f>
        <v>3225651117</v>
      </c>
      <c r="E107" s="43">
        <f>E68+E76+E85+E96+E106</f>
        <v>689888008</v>
      </c>
      <c r="F107" s="43">
        <f t="shared" ref="F107:L107" si="49">F68+F76+F85+F96+F106</f>
        <v>490440035</v>
      </c>
      <c r="G107" s="43">
        <f t="shared" si="49"/>
        <v>51566000</v>
      </c>
      <c r="H107" s="43">
        <f t="shared" si="49"/>
        <v>147881973</v>
      </c>
      <c r="I107" s="43">
        <f t="shared" si="49"/>
        <v>607408773.13</v>
      </c>
      <c r="J107" s="43">
        <f t="shared" si="49"/>
        <v>482544504.20999998</v>
      </c>
      <c r="K107" s="43">
        <f t="shared" si="49"/>
        <v>39314297.450000003</v>
      </c>
      <c r="L107" s="43">
        <f t="shared" si="49"/>
        <v>140771722.31</v>
      </c>
      <c r="M107" s="18">
        <f t="shared" si="45"/>
        <v>-27257484.029999971</v>
      </c>
      <c r="N107" s="24">
        <f t="shared" si="46"/>
        <v>-3.9510012804860821</v>
      </c>
      <c r="O107" s="56" t="e">
        <f>#REF!+O74+O85+#REF!+O106</f>
        <v>#REF!</v>
      </c>
      <c r="R107" s="15"/>
      <c r="S107" s="13"/>
      <c r="T107" s="56"/>
      <c r="V107" s="56"/>
    </row>
    <row r="108" spans="1:31" ht="50.25" customHeight="1" x14ac:dyDescent="0.25">
      <c r="A108" s="299" t="s">
        <v>75</v>
      </c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54"/>
      <c r="P108" s="57"/>
      <c r="Q108" s="57"/>
      <c r="R108" s="58"/>
      <c r="S108" s="57"/>
      <c r="T108" s="59"/>
      <c r="U108" s="60"/>
      <c r="V108" s="60"/>
      <c r="W108" s="61"/>
    </row>
    <row r="109" spans="1:31" ht="35.25" customHeight="1" x14ac:dyDescent="0.3">
      <c r="A109" s="79"/>
      <c r="B109" s="80" t="s">
        <v>192</v>
      </c>
      <c r="C109" s="80"/>
      <c r="D109" s="80"/>
      <c r="E109" s="81"/>
      <c r="F109" s="295"/>
      <c r="G109" s="296"/>
      <c r="H109" s="82" t="s">
        <v>193</v>
      </c>
      <c r="I109" s="82"/>
      <c r="J109" s="82"/>
      <c r="K109" s="83"/>
      <c r="L109" s="83"/>
      <c r="M109" s="83"/>
      <c r="N109" s="218"/>
      <c r="O109" s="53"/>
      <c r="P109" s="57"/>
      <c r="Q109" s="57"/>
      <c r="R109" s="57"/>
      <c r="S109" s="57"/>
      <c r="T109" s="59"/>
      <c r="U109" s="60"/>
      <c r="V109" s="60"/>
      <c r="W109" s="61"/>
    </row>
    <row r="110" spans="1:31" ht="18" customHeight="1" x14ac:dyDescent="0.25">
      <c r="A110" s="55"/>
      <c r="B110" s="160" t="s">
        <v>32</v>
      </c>
      <c r="C110" s="53"/>
      <c r="D110" s="53"/>
      <c r="E110" s="53"/>
      <c r="F110" s="297"/>
      <c r="G110" s="298"/>
      <c r="H110" s="53" t="s">
        <v>33</v>
      </c>
      <c r="I110" s="53"/>
      <c r="J110" s="53"/>
      <c r="K110" s="53"/>
      <c r="L110" s="53"/>
      <c r="M110" s="53"/>
      <c r="N110" s="219"/>
      <c r="O110" s="59" t="e">
        <f t="shared" ref="O110:P110" si="50">3199800134-O106</f>
        <v>#REF!</v>
      </c>
      <c r="P110" s="59" t="e">
        <f t="shared" si="50"/>
        <v>#REF!</v>
      </c>
      <c r="Q110" s="59"/>
      <c r="R110" s="57"/>
      <c r="S110" s="57"/>
      <c r="T110" s="57"/>
      <c r="U110" s="60"/>
      <c r="V110" s="60"/>
      <c r="W110" s="61"/>
    </row>
    <row r="111" spans="1:31" ht="64.5" customHeight="1" x14ac:dyDescent="0.25">
      <c r="A111" s="55"/>
      <c r="E111" s="53"/>
      <c r="F111" s="108"/>
      <c r="G111" s="53"/>
      <c r="H111" s="53"/>
      <c r="I111" s="53"/>
      <c r="J111" s="53"/>
      <c r="K111" s="53"/>
      <c r="L111" s="53"/>
      <c r="M111" s="53"/>
      <c r="N111" s="219"/>
      <c r="O111" s="53"/>
      <c r="P111" s="57"/>
      <c r="Q111" s="57"/>
      <c r="R111" s="57"/>
      <c r="S111" s="57"/>
      <c r="T111" s="57"/>
      <c r="U111" s="60"/>
      <c r="V111" s="60"/>
      <c r="W111" s="61"/>
    </row>
    <row r="112" spans="1:31" x14ac:dyDescent="0.25">
      <c r="A112" s="55"/>
      <c r="B112" s="126" t="s">
        <v>197</v>
      </c>
      <c r="C112" s="53" t="s">
        <v>244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219"/>
    </row>
    <row r="114" spans="4:13" x14ac:dyDescent="0.25">
      <c r="E114" s="59"/>
      <c r="F114" s="59"/>
      <c r="G114" s="59"/>
      <c r="H114" s="59"/>
      <c r="I114" s="59"/>
      <c r="J114" s="59"/>
      <c r="K114" s="59"/>
      <c r="L114" s="59"/>
      <c r="M114" s="59"/>
    </row>
    <row r="115" spans="4:13" x14ac:dyDescent="0.25">
      <c r="E115" s="56"/>
      <c r="F115" s="56"/>
      <c r="G115" s="56"/>
      <c r="H115" s="56"/>
      <c r="I115" s="56"/>
      <c r="J115" s="56"/>
      <c r="K115" s="56"/>
      <c r="L115" s="56"/>
    </row>
    <row r="116" spans="4:13" x14ac:dyDescent="0.25">
      <c r="D116" s="59"/>
      <c r="E116" s="59"/>
      <c r="F116" s="56"/>
      <c r="H116" s="278"/>
      <c r="I116" s="278"/>
    </row>
    <row r="117" spans="4:13" x14ac:dyDescent="0.25">
      <c r="G117" s="56"/>
      <c r="H117" s="59"/>
      <c r="I117" s="56"/>
    </row>
    <row r="118" spans="4:13" x14ac:dyDescent="0.25">
      <c r="E118" s="59"/>
      <c r="F118" s="59"/>
      <c r="G118" s="59"/>
      <c r="H118" s="59"/>
      <c r="I118" s="59"/>
      <c r="J118" s="59"/>
      <c r="K118" s="59"/>
      <c r="L118" s="59"/>
      <c r="M118" s="59"/>
    </row>
    <row r="119" spans="4:13" x14ac:dyDescent="0.25">
      <c r="H119" s="59"/>
    </row>
    <row r="121" spans="4:13" x14ac:dyDescent="0.25">
      <c r="E121" s="56"/>
      <c r="F121" s="56"/>
      <c r="G121" s="56"/>
      <c r="H121" s="56"/>
      <c r="I121" s="56"/>
      <c r="J121" s="56"/>
    </row>
    <row r="125" spans="4:13" x14ac:dyDescent="0.25">
      <c r="E125" s="59"/>
    </row>
  </sheetData>
  <mergeCells count="47">
    <mergeCell ref="R67:S67"/>
    <mergeCell ref="R30:S30"/>
    <mergeCell ref="R48:S48"/>
    <mergeCell ref="M1:N1"/>
    <mergeCell ref="M2:N2"/>
    <mergeCell ref="A4:N4"/>
    <mergeCell ref="A5:N5"/>
    <mergeCell ref="A6:A8"/>
    <mergeCell ref="B6:B8"/>
    <mergeCell ref="E6:L6"/>
    <mergeCell ref="M6:N7"/>
    <mergeCell ref="A33:A39"/>
    <mergeCell ref="A41:A47"/>
    <mergeCell ref="C41:C44"/>
    <mergeCell ref="C45:C47"/>
    <mergeCell ref="A49:A56"/>
    <mergeCell ref="A13:N13"/>
    <mergeCell ref="A69:N69"/>
    <mergeCell ref="A70:N70"/>
    <mergeCell ref="A71:N71"/>
    <mergeCell ref="A77:N77"/>
    <mergeCell ref="C37:C39"/>
    <mergeCell ref="C33:C36"/>
    <mergeCell ref="A60:A67"/>
    <mergeCell ref="C60:C67"/>
    <mergeCell ref="C49:C56"/>
    <mergeCell ref="E7:H7"/>
    <mergeCell ref="I7:L7"/>
    <mergeCell ref="A10:N10"/>
    <mergeCell ref="A11:N11"/>
    <mergeCell ref="A12:N12"/>
    <mergeCell ref="C6:C8"/>
    <mergeCell ref="D6:D8"/>
    <mergeCell ref="A78:N78"/>
    <mergeCell ref="H116:I116"/>
    <mergeCell ref="A79:N79"/>
    <mergeCell ref="A86:N86"/>
    <mergeCell ref="A87:N87"/>
    <mergeCell ref="A88:N88"/>
    <mergeCell ref="A97:N97"/>
    <mergeCell ref="A98:N98"/>
    <mergeCell ref="A99:N99"/>
    <mergeCell ref="A106:B106"/>
    <mergeCell ref="A107:B107"/>
    <mergeCell ref="F109:G109"/>
    <mergeCell ref="F110:G110"/>
    <mergeCell ref="A108:N108"/>
  </mergeCells>
  <pageMargins left="0.23622047244094491" right="0.23622047244094491" top="0" bottom="0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D20" sqref="D20"/>
    </sheetView>
  </sheetViews>
  <sheetFormatPr defaultRowHeight="18.75" x14ac:dyDescent="0.3"/>
  <cols>
    <col min="1" max="1" width="52.42578125" style="170" customWidth="1"/>
    <col min="2" max="2" width="13.5703125" style="171" customWidth="1"/>
    <col min="3" max="3" width="16.5703125" style="171" customWidth="1"/>
    <col min="4" max="4" width="45" style="171" customWidth="1"/>
    <col min="5" max="5" width="0" style="171" hidden="1" customWidth="1"/>
    <col min="6" max="6" width="17.7109375" style="171" hidden="1" customWidth="1"/>
    <col min="7" max="8" width="15.85546875" style="174" hidden="1" customWidth="1"/>
    <col min="9" max="9" width="15.7109375" style="175" hidden="1" customWidth="1"/>
    <col min="10" max="10" width="0" style="175" hidden="1" customWidth="1"/>
    <col min="11" max="11" width="11.85546875" style="171" hidden="1" customWidth="1"/>
    <col min="12" max="12" width="0" style="171" hidden="1" customWidth="1"/>
    <col min="13" max="257" width="9.140625" style="171"/>
    <col min="258" max="258" width="56.42578125" style="171" customWidth="1"/>
    <col min="259" max="259" width="13.5703125" style="171" customWidth="1"/>
    <col min="260" max="260" width="19" style="171" customWidth="1"/>
    <col min="261" max="261" width="41.42578125" style="171" customWidth="1"/>
    <col min="262" max="513" width="9.140625" style="171"/>
    <col min="514" max="514" width="56.42578125" style="171" customWidth="1"/>
    <col min="515" max="515" width="13.5703125" style="171" customWidth="1"/>
    <col min="516" max="516" width="19" style="171" customWidth="1"/>
    <col min="517" max="517" width="41.42578125" style="171" customWidth="1"/>
    <col min="518" max="769" width="9.140625" style="171"/>
    <col min="770" max="770" width="56.42578125" style="171" customWidth="1"/>
    <col min="771" max="771" width="13.5703125" style="171" customWidth="1"/>
    <col min="772" max="772" width="19" style="171" customWidth="1"/>
    <col min="773" max="773" width="41.42578125" style="171" customWidth="1"/>
    <col min="774" max="1025" width="9.140625" style="171"/>
    <col min="1026" max="1026" width="56.42578125" style="171" customWidth="1"/>
    <col min="1027" max="1027" width="13.5703125" style="171" customWidth="1"/>
    <col min="1028" max="1028" width="19" style="171" customWidth="1"/>
    <col min="1029" max="1029" width="41.42578125" style="171" customWidth="1"/>
    <col min="1030" max="1281" width="9.140625" style="171"/>
    <col min="1282" max="1282" width="56.42578125" style="171" customWidth="1"/>
    <col min="1283" max="1283" width="13.5703125" style="171" customWidth="1"/>
    <col min="1284" max="1284" width="19" style="171" customWidth="1"/>
    <col min="1285" max="1285" width="41.42578125" style="171" customWidth="1"/>
    <col min="1286" max="1537" width="9.140625" style="171"/>
    <col min="1538" max="1538" width="56.42578125" style="171" customWidth="1"/>
    <col min="1539" max="1539" width="13.5703125" style="171" customWidth="1"/>
    <col min="1540" max="1540" width="19" style="171" customWidth="1"/>
    <col min="1541" max="1541" width="41.42578125" style="171" customWidth="1"/>
    <col min="1542" max="1793" width="9.140625" style="171"/>
    <col min="1794" max="1794" width="56.42578125" style="171" customWidth="1"/>
    <col min="1795" max="1795" width="13.5703125" style="171" customWidth="1"/>
    <col min="1796" max="1796" width="19" style="171" customWidth="1"/>
    <col min="1797" max="1797" width="41.42578125" style="171" customWidth="1"/>
    <col min="1798" max="2049" width="9.140625" style="171"/>
    <col min="2050" max="2050" width="56.42578125" style="171" customWidth="1"/>
    <col min="2051" max="2051" width="13.5703125" style="171" customWidth="1"/>
    <col min="2052" max="2052" width="19" style="171" customWidth="1"/>
    <col min="2053" max="2053" width="41.42578125" style="171" customWidth="1"/>
    <col min="2054" max="2305" width="9.140625" style="171"/>
    <col min="2306" max="2306" width="56.42578125" style="171" customWidth="1"/>
    <col min="2307" max="2307" width="13.5703125" style="171" customWidth="1"/>
    <col min="2308" max="2308" width="19" style="171" customWidth="1"/>
    <col min="2309" max="2309" width="41.42578125" style="171" customWidth="1"/>
    <col min="2310" max="2561" width="9.140625" style="171"/>
    <col min="2562" max="2562" width="56.42578125" style="171" customWidth="1"/>
    <col min="2563" max="2563" width="13.5703125" style="171" customWidth="1"/>
    <col min="2564" max="2564" width="19" style="171" customWidth="1"/>
    <col min="2565" max="2565" width="41.42578125" style="171" customWidth="1"/>
    <col min="2566" max="2817" width="9.140625" style="171"/>
    <col min="2818" max="2818" width="56.42578125" style="171" customWidth="1"/>
    <col min="2819" max="2819" width="13.5703125" style="171" customWidth="1"/>
    <col min="2820" max="2820" width="19" style="171" customWidth="1"/>
    <col min="2821" max="2821" width="41.42578125" style="171" customWidth="1"/>
    <col min="2822" max="3073" width="9.140625" style="171"/>
    <col min="3074" max="3074" width="56.42578125" style="171" customWidth="1"/>
    <col min="3075" max="3075" width="13.5703125" style="171" customWidth="1"/>
    <col min="3076" max="3076" width="19" style="171" customWidth="1"/>
    <col min="3077" max="3077" width="41.42578125" style="171" customWidth="1"/>
    <col min="3078" max="3329" width="9.140625" style="171"/>
    <col min="3330" max="3330" width="56.42578125" style="171" customWidth="1"/>
    <col min="3331" max="3331" width="13.5703125" style="171" customWidth="1"/>
    <col min="3332" max="3332" width="19" style="171" customWidth="1"/>
    <col min="3333" max="3333" width="41.42578125" style="171" customWidth="1"/>
    <col min="3334" max="3585" width="9.140625" style="171"/>
    <col min="3586" max="3586" width="56.42578125" style="171" customWidth="1"/>
    <col min="3587" max="3587" width="13.5703125" style="171" customWidth="1"/>
    <col min="3588" max="3588" width="19" style="171" customWidth="1"/>
    <col min="3589" max="3589" width="41.42578125" style="171" customWidth="1"/>
    <col min="3590" max="3841" width="9.140625" style="171"/>
    <col min="3842" max="3842" width="56.42578125" style="171" customWidth="1"/>
    <col min="3843" max="3843" width="13.5703125" style="171" customWidth="1"/>
    <col min="3844" max="3844" width="19" style="171" customWidth="1"/>
    <col min="3845" max="3845" width="41.42578125" style="171" customWidth="1"/>
    <col min="3846" max="4097" width="9.140625" style="171"/>
    <col min="4098" max="4098" width="56.42578125" style="171" customWidth="1"/>
    <col min="4099" max="4099" width="13.5703125" style="171" customWidth="1"/>
    <col min="4100" max="4100" width="19" style="171" customWidth="1"/>
    <col min="4101" max="4101" width="41.42578125" style="171" customWidth="1"/>
    <col min="4102" max="4353" width="9.140625" style="171"/>
    <col min="4354" max="4354" width="56.42578125" style="171" customWidth="1"/>
    <col min="4355" max="4355" width="13.5703125" style="171" customWidth="1"/>
    <col min="4356" max="4356" width="19" style="171" customWidth="1"/>
    <col min="4357" max="4357" width="41.42578125" style="171" customWidth="1"/>
    <col min="4358" max="4609" width="9.140625" style="171"/>
    <col min="4610" max="4610" width="56.42578125" style="171" customWidth="1"/>
    <col min="4611" max="4611" width="13.5703125" style="171" customWidth="1"/>
    <col min="4612" max="4612" width="19" style="171" customWidth="1"/>
    <col min="4613" max="4613" width="41.42578125" style="171" customWidth="1"/>
    <col min="4614" max="4865" width="9.140625" style="171"/>
    <col min="4866" max="4866" width="56.42578125" style="171" customWidth="1"/>
    <col min="4867" max="4867" width="13.5703125" style="171" customWidth="1"/>
    <col min="4868" max="4868" width="19" style="171" customWidth="1"/>
    <col min="4869" max="4869" width="41.42578125" style="171" customWidth="1"/>
    <col min="4870" max="5121" width="9.140625" style="171"/>
    <col min="5122" max="5122" width="56.42578125" style="171" customWidth="1"/>
    <col min="5123" max="5123" width="13.5703125" style="171" customWidth="1"/>
    <col min="5124" max="5124" width="19" style="171" customWidth="1"/>
    <col min="5125" max="5125" width="41.42578125" style="171" customWidth="1"/>
    <col min="5126" max="5377" width="9.140625" style="171"/>
    <col min="5378" max="5378" width="56.42578125" style="171" customWidth="1"/>
    <col min="5379" max="5379" width="13.5703125" style="171" customWidth="1"/>
    <col min="5380" max="5380" width="19" style="171" customWidth="1"/>
    <col min="5381" max="5381" width="41.42578125" style="171" customWidth="1"/>
    <col min="5382" max="5633" width="9.140625" style="171"/>
    <col min="5634" max="5634" width="56.42578125" style="171" customWidth="1"/>
    <col min="5635" max="5635" width="13.5703125" style="171" customWidth="1"/>
    <col min="5636" max="5636" width="19" style="171" customWidth="1"/>
    <col min="5637" max="5637" width="41.42578125" style="171" customWidth="1"/>
    <col min="5638" max="5889" width="9.140625" style="171"/>
    <col min="5890" max="5890" width="56.42578125" style="171" customWidth="1"/>
    <col min="5891" max="5891" width="13.5703125" style="171" customWidth="1"/>
    <col min="5892" max="5892" width="19" style="171" customWidth="1"/>
    <col min="5893" max="5893" width="41.42578125" style="171" customWidth="1"/>
    <col min="5894" max="6145" width="9.140625" style="171"/>
    <col min="6146" max="6146" width="56.42578125" style="171" customWidth="1"/>
    <col min="6147" max="6147" width="13.5703125" style="171" customWidth="1"/>
    <col min="6148" max="6148" width="19" style="171" customWidth="1"/>
    <col min="6149" max="6149" width="41.42578125" style="171" customWidth="1"/>
    <col min="6150" max="6401" width="9.140625" style="171"/>
    <col min="6402" max="6402" width="56.42578125" style="171" customWidth="1"/>
    <col min="6403" max="6403" width="13.5703125" style="171" customWidth="1"/>
    <col min="6404" max="6404" width="19" style="171" customWidth="1"/>
    <col min="6405" max="6405" width="41.42578125" style="171" customWidth="1"/>
    <col min="6406" max="6657" width="9.140625" style="171"/>
    <col min="6658" max="6658" width="56.42578125" style="171" customWidth="1"/>
    <col min="6659" max="6659" width="13.5703125" style="171" customWidth="1"/>
    <col min="6660" max="6660" width="19" style="171" customWidth="1"/>
    <col min="6661" max="6661" width="41.42578125" style="171" customWidth="1"/>
    <col min="6662" max="6913" width="9.140625" style="171"/>
    <col min="6914" max="6914" width="56.42578125" style="171" customWidth="1"/>
    <col min="6915" max="6915" width="13.5703125" style="171" customWidth="1"/>
    <col min="6916" max="6916" width="19" style="171" customWidth="1"/>
    <col min="6917" max="6917" width="41.42578125" style="171" customWidth="1"/>
    <col min="6918" max="7169" width="9.140625" style="171"/>
    <col min="7170" max="7170" width="56.42578125" style="171" customWidth="1"/>
    <col min="7171" max="7171" width="13.5703125" style="171" customWidth="1"/>
    <col min="7172" max="7172" width="19" style="171" customWidth="1"/>
    <col min="7173" max="7173" width="41.42578125" style="171" customWidth="1"/>
    <col min="7174" max="7425" width="9.140625" style="171"/>
    <col min="7426" max="7426" width="56.42578125" style="171" customWidth="1"/>
    <col min="7427" max="7427" width="13.5703125" style="171" customWidth="1"/>
    <col min="7428" max="7428" width="19" style="171" customWidth="1"/>
    <col min="7429" max="7429" width="41.42578125" style="171" customWidth="1"/>
    <col min="7430" max="7681" width="9.140625" style="171"/>
    <col min="7682" max="7682" width="56.42578125" style="171" customWidth="1"/>
    <col min="7683" max="7683" width="13.5703125" style="171" customWidth="1"/>
    <col min="7684" max="7684" width="19" style="171" customWidth="1"/>
    <col min="7685" max="7685" width="41.42578125" style="171" customWidth="1"/>
    <col min="7686" max="7937" width="9.140625" style="171"/>
    <col min="7938" max="7938" width="56.42578125" style="171" customWidth="1"/>
    <col min="7939" max="7939" width="13.5703125" style="171" customWidth="1"/>
    <col min="7940" max="7940" width="19" style="171" customWidth="1"/>
    <col min="7941" max="7941" width="41.42578125" style="171" customWidth="1"/>
    <col min="7942" max="8193" width="9.140625" style="171"/>
    <col min="8194" max="8194" width="56.42578125" style="171" customWidth="1"/>
    <col min="8195" max="8195" width="13.5703125" style="171" customWidth="1"/>
    <col min="8196" max="8196" width="19" style="171" customWidth="1"/>
    <col min="8197" max="8197" width="41.42578125" style="171" customWidth="1"/>
    <col min="8198" max="8449" width="9.140625" style="171"/>
    <col min="8450" max="8450" width="56.42578125" style="171" customWidth="1"/>
    <col min="8451" max="8451" width="13.5703125" style="171" customWidth="1"/>
    <col min="8452" max="8452" width="19" style="171" customWidth="1"/>
    <col min="8453" max="8453" width="41.42578125" style="171" customWidth="1"/>
    <col min="8454" max="8705" width="9.140625" style="171"/>
    <col min="8706" max="8706" width="56.42578125" style="171" customWidth="1"/>
    <col min="8707" max="8707" width="13.5703125" style="171" customWidth="1"/>
    <col min="8708" max="8708" width="19" style="171" customWidth="1"/>
    <col min="8709" max="8709" width="41.42578125" style="171" customWidth="1"/>
    <col min="8710" max="8961" width="9.140625" style="171"/>
    <col min="8962" max="8962" width="56.42578125" style="171" customWidth="1"/>
    <col min="8963" max="8963" width="13.5703125" style="171" customWidth="1"/>
    <col min="8964" max="8964" width="19" style="171" customWidth="1"/>
    <col min="8965" max="8965" width="41.42578125" style="171" customWidth="1"/>
    <col min="8966" max="9217" width="9.140625" style="171"/>
    <col min="9218" max="9218" width="56.42578125" style="171" customWidth="1"/>
    <col min="9219" max="9219" width="13.5703125" style="171" customWidth="1"/>
    <col min="9220" max="9220" width="19" style="171" customWidth="1"/>
    <col min="9221" max="9221" width="41.42578125" style="171" customWidth="1"/>
    <col min="9222" max="9473" width="9.140625" style="171"/>
    <col min="9474" max="9474" width="56.42578125" style="171" customWidth="1"/>
    <col min="9475" max="9475" width="13.5703125" style="171" customWidth="1"/>
    <col min="9476" max="9476" width="19" style="171" customWidth="1"/>
    <col min="9477" max="9477" width="41.42578125" style="171" customWidth="1"/>
    <col min="9478" max="9729" width="9.140625" style="171"/>
    <col min="9730" max="9730" width="56.42578125" style="171" customWidth="1"/>
    <col min="9731" max="9731" width="13.5703125" style="171" customWidth="1"/>
    <col min="9732" max="9732" width="19" style="171" customWidth="1"/>
    <col min="9733" max="9733" width="41.42578125" style="171" customWidth="1"/>
    <col min="9734" max="9985" width="9.140625" style="171"/>
    <col min="9986" max="9986" width="56.42578125" style="171" customWidth="1"/>
    <col min="9987" max="9987" width="13.5703125" style="171" customWidth="1"/>
    <col min="9988" max="9988" width="19" style="171" customWidth="1"/>
    <col min="9989" max="9989" width="41.42578125" style="171" customWidth="1"/>
    <col min="9990" max="10241" width="9.140625" style="171"/>
    <col min="10242" max="10242" width="56.42578125" style="171" customWidth="1"/>
    <col min="10243" max="10243" width="13.5703125" style="171" customWidth="1"/>
    <col min="10244" max="10244" width="19" style="171" customWidth="1"/>
    <col min="10245" max="10245" width="41.42578125" style="171" customWidth="1"/>
    <col min="10246" max="10497" width="9.140625" style="171"/>
    <col min="10498" max="10498" width="56.42578125" style="171" customWidth="1"/>
    <col min="10499" max="10499" width="13.5703125" style="171" customWidth="1"/>
    <col min="10500" max="10500" width="19" style="171" customWidth="1"/>
    <col min="10501" max="10501" width="41.42578125" style="171" customWidth="1"/>
    <col min="10502" max="10753" width="9.140625" style="171"/>
    <col min="10754" max="10754" width="56.42578125" style="171" customWidth="1"/>
    <col min="10755" max="10755" width="13.5703125" style="171" customWidth="1"/>
    <col min="10756" max="10756" width="19" style="171" customWidth="1"/>
    <col min="10757" max="10757" width="41.42578125" style="171" customWidth="1"/>
    <col min="10758" max="11009" width="9.140625" style="171"/>
    <col min="11010" max="11010" width="56.42578125" style="171" customWidth="1"/>
    <col min="11011" max="11011" width="13.5703125" style="171" customWidth="1"/>
    <col min="11012" max="11012" width="19" style="171" customWidth="1"/>
    <col min="11013" max="11013" width="41.42578125" style="171" customWidth="1"/>
    <col min="11014" max="11265" width="9.140625" style="171"/>
    <col min="11266" max="11266" width="56.42578125" style="171" customWidth="1"/>
    <col min="11267" max="11267" width="13.5703125" style="171" customWidth="1"/>
    <col min="11268" max="11268" width="19" style="171" customWidth="1"/>
    <col min="11269" max="11269" width="41.42578125" style="171" customWidth="1"/>
    <col min="11270" max="11521" width="9.140625" style="171"/>
    <col min="11522" max="11522" width="56.42578125" style="171" customWidth="1"/>
    <col min="11523" max="11523" width="13.5703125" style="171" customWidth="1"/>
    <col min="11524" max="11524" width="19" style="171" customWidth="1"/>
    <col min="11525" max="11525" width="41.42578125" style="171" customWidth="1"/>
    <col min="11526" max="11777" width="9.140625" style="171"/>
    <col min="11778" max="11778" width="56.42578125" style="171" customWidth="1"/>
    <col min="11779" max="11779" width="13.5703125" style="171" customWidth="1"/>
    <col min="11780" max="11780" width="19" style="171" customWidth="1"/>
    <col min="11781" max="11781" width="41.42578125" style="171" customWidth="1"/>
    <col min="11782" max="12033" width="9.140625" style="171"/>
    <col min="12034" max="12034" width="56.42578125" style="171" customWidth="1"/>
    <col min="12035" max="12035" width="13.5703125" style="171" customWidth="1"/>
    <col min="12036" max="12036" width="19" style="171" customWidth="1"/>
    <col min="12037" max="12037" width="41.42578125" style="171" customWidth="1"/>
    <col min="12038" max="12289" width="9.140625" style="171"/>
    <col min="12290" max="12290" width="56.42578125" style="171" customWidth="1"/>
    <col min="12291" max="12291" width="13.5703125" style="171" customWidth="1"/>
    <col min="12292" max="12292" width="19" style="171" customWidth="1"/>
    <col min="12293" max="12293" width="41.42578125" style="171" customWidth="1"/>
    <col min="12294" max="12545" width="9.140625" style="171"/>
    <col min="12546" max="12546" width="56.42578125" style="171" customWidth="1"/>
    <col min="12547" max="12547" width="13.5703125" style="171" customWidth="1"/>
    <col min="12548" max="12548" width="19" style="171" customWidth="1"/>
    <col min="12549" max="12549" width="41.42578125" style="171" customWidth="1"/>
    <col min="12550" max="12801" width="9.140625" style="171"/>
    <col min="12802" max="12802" width="56.42578125" style="171" customWidth="1"/>
    <col min="12803" max="12803" width="13.5703125" style="171" customWidth="1"/>
    <col min="12804" max="12804" width="19" style="171" customWidth="1"/>
    <col min="12805" max="12805" width="41.42578125" style="171" customWidth="1"/>
    <col min="12806" max="13057" width="9.140625" style="171"/>
    <col min="13058" max="13058" width="56.42578125" style="171" customWidth="1"/>
    <col min="13059" max="13059" width="13.5703125" style="171" customWidth="1"/>
    <col min="13060" max="13060" width="19" style="171" customWidth="1"/>
    <col min="13061" max="13061" width="41.42578125" style="171" customWidth="1"/>
    <col min="13062" max="13313" width="9.140625" style="171"/>
    <col min="13314" max="13314" width="56.42578125" style="171" customWidth="1"/>
    <col min="13315" max="13315" width="13.5703125" style="171" customWidth="1"/>
    <col min="13316" max="13316" width="19" style="171" customWidth="1"/>
    <col min="13317" max="13317" width="41.42578125" style="171" customWidth="1"/>
    <col min="13318" max="13569" width="9.140625" style="171"/>
    <col min="13570" max="13570" width="56.42578125" style="171" customWidth="1"/>
    <col min="13571" max="13571" width="13.5703125" style="171" customWidth="1"/>
    <col min="13572" max="13572" width="19" style="171" customWidth="1"/>
    <col min="13573" max="13573" width="41.42578125" style="171" customWidth="1"/>
    <col min="13574" max="13825" width="9.140625" style="171"/>
    <col min="13826" max="13826" width="56.42578125" style="171" customWidth="1"/>
    <col min="13827" max="13827" width="13.5703125" style="171" customWidth="1"/>
    <col min="13828" max="13828" width="19" style="171" customWidth="1"/>
    <col min="13829" max="13829" width="41.42578125" style="171" customWidth="1"/>
    <col min="13830" max="14081" width="9.140625" style="171"/>
    <col min="14082" max="14082" width="56.42578125" style="171" customWidth="1"/>
    <col min="14083" max="14083" width="13.5703125" style="171" customWidth="1"/>
    <col min="14084" max="14084" width="19" style="171" customWidth="1"/>
    <col min="14085" max="14085" width="41.42578125" style="171" customWidth="1"/>
    <col min="14086" max="14337" width="9.140625" style="171"/>
    <col min="14338" max="14338" width="56.42578125" style="171" customWidth="1"/>
    <col min="14339" max="14339" width="13.5703125" style="171" customWidth="1"/>
    <col min="14340" max="14340" width="19" style="171" customWidth="1"/>
    <col min="14341" max="14341" width="41.42578125" style="171" customWidth="1"/>
    <col min="14342" max="14593" width="9.140625" style="171"/>
    <col min="14594" max="14594" width="56.42578125" style="171" customWidth="1"/>
    <col min="14595" max="14595" width="13.5703125" style="171" customWidth="1"/>
    <col min="14596" max="14596" width="19" style="171" customWidth="1"/>
    <col min="14597" max="14597" width="41.42578125" style="171" customWidth="1"/>
    <col min="14598" max="14849" width="9.140625" style="171"/>
    <col min="14850" max="14850" width="56.42578125" style="171" customWidth="1"/>
    <col min="14851" max="14851" width="13.5703125" style="171" customWidth="1"/>
    <col min="14852" max="14852" width="19" style="171" customWidth="1"/>
    <col min="14853" max="14853" width="41.42578125" style="171" customWidth="1"/>
    <col min="14854" max="15105" width="9.140625" style="171"/>
    <col min="15106" max="15106" width="56.42578125" style="171" customWidth="1"/>
    <col min="15107" max="15107" width="13.5703125" style="171" customWidth="1"/>
    <col min="15108" max="15108" width="19" style="171" customWidth="1"/>
    <col min="15109" max="15109" width="41.42578125" style="171" customWidth="1"/>
    <col min="15110" max="15361" width="9.140625" style="171"/>
    <col min="15362" max="15362" width="56.42578125" style="171" customWidth="1"/>
    <col min="15363" max="15363" width="13.5703125" style="171" customWidth="1"/>
    <col min="15364" max="15364" width="19" style="171" customWidth="1"/>
    <col min="15365" max="15365" width="41.42578125" style="171" customWidth="1"/>
    <col min="15366" max="15617" width="9.140625" style="171"/>
    <col min="15618" max="15618" width="56.42578125" style="171" customWidth="1"/>
    <col min="15619" max="15619" width="13.5703125" style="171" customWidth="1"/>
    <col min="15620" max="15620" width="19" style="171" customWidth="1"/>
    <col min="15621" max="15621" width="41.42578125" style="171" customWidth="1"/>
    <col min="15622" max="15873" width="9.140625" style="171"/>
    <col min="15874" max="15874" width="56.42578125" style="171" customWidth="1"/>
    <col min="15875" max="15875" width="13.5703125" style="171" customWidth="1"/>
    <col min="15876" max="15876" width="19" style="171" customWidth="1"/>
    <col min="15877" max="15877" width="41.42578125" style="171" customWidth="1"/>
    <col min="15878" max="16129" width="9.140625" style="171"/>
    <col min="16130" max="16130" width="56.42578125" style="171" customWidth="1"/>
    <col min="16131" max="16131" width="13.5703125" style="171" customWidth="1"/>
    <col min="16132" max="16132" width="19" style="171" customWidth="1"/>
    <col min="16133" max="16133" width="41.42578125" style="171" customWidth="1"/>
    <col min="16134" max="16384" width="9.140625" style="171"/>
  </cols>
  <sheetData>
    <row r="1" spans="1:12" x14ac:dyDescent="0.3">
      <c r="D1" s="172" t="s">
        <v>212</v>
      </c>
      <c r="E1" s="173"/>
    </row>
    <row r="2" spans="1:12" x14ac:dyDescent="0.3">
      <c r="D2" s="176" t="s">
        <v>213</v>
      </c>
      <c r="E2" s="177"/>
    </row>
    <row r="3" spans="1:12" x14ac:dyDescent="0.3">
      <c r="A3" s="344" t="s">
        <v>214</v>
      </c>
      <c r="B3" s="345"/>
      <c r="C3" s="345"/>
      <c r="D3" s="345"/>
    </row>
    <row r="4" spans="1:12" x14ac:dyDescent="0.3">
      <c r="A4" s="346"/>
      <c r="B4" s="346"/>
      <c r="C4" s="346"/>
      <c r="D4" s="346"/>
    </row>
    <row r="5" spans="1:12" x14ac:dyDescent="0.3">
      <c r="A5" s="178"/>
      <c r="B5" s="178"/>
      <c r="C5" s="178"/>
      <c r="D5" s="178"/>
    </row>
    <row r="6" spans="1:12" ht="39.75" customHeight="1" x14ac:dyDescent="0.3">
      <c r="A6" s="347" t="s">
        <v>215</v>
      </c>
      <c r="B6" s="348"/>
      <c r="C6" s="348"/>
      <c r="D6" s="348"/>
    </row>
    <row r="7" spans="1:12" x14ac:dyDescent="0.3">
      <c r="A7" s="347" t="s">
        <v>216</v>
      </c>
      <c r="B7" s="348"/>
      <c r="C7" s="348"/>
      <c r="D7" s="348"/>
    </row>
    <row r="8" spans="1:12" ht="31.5" customHeight="1" x14ac:dyDescent="0.3">
      <c r="A8" s="349" t="s">
        <v>217</v>
      </c>
      <c r="B8" s="349"/>
      <c r="C8" s="349"/>
      <c r="D8" s="349"/>
    </row>
    <row r="9" spans="1:12" ht="13.5" customHeight="1" x14ac:dyDescent="0.3">
      <c r="A9" s="350"/>
      <c r="B9" s="350"/>
      <c r="C9" s="350"/>
      <c r="D9" s="350"/>
    </row>
    <row r="10" spans="1:12" x14ac:dyDescent="0.3">
      <c r="A10" s="351" t="s">
        <v>218</v>
      </c>
      <c r="B10" s="351" t="s">
        <v>39</v>
      </c>
      <c r="C10" s="351" t="s">
        <v>219</v>
      </c>
      <c r="D10" s="351" t="s">
        <v>220</v>
      </c>
    </row>
    <row r="11" spans="1:12" x14ac:dyDescent="0.3">
      <c r="A11" s="351"/>
      <c r="B11" s="351"/>
      <c r="C11" s="351"/>
      <c r="D11" s="351"/>
    </row>
    <row r="12" spans="1:12" x14ac:dyDescent="0.3">
      <c r="A12" s="179">
        <v>1</v>
      </c>
      <c r="B12" s="179">
        <v>2</v>
      </c>
      <c r="C12" s="179">
        <v>3</v>
      </c>
      <c r="D12" s="179">
        <v>4</v>
      </c>
    </row>
    <row r="13" spans="1:12" ht="102.75" customHeight="1" x14ac:dyDescent="0.3">
      <c r="A13" s="180" t="s">
        <v>221</v>
      </c>
      <c r="B13" s="179" t="s">
        <v>222</v>
      </c>
      <c r="C13" s="179">
        <v>86</v>
      </c>
      <c r="D13" s="181" t="s">
        <v>251</v>
      </c>
    </row>
    <row r="14" spans="1:12" ht="63" x14ac:dyDescent="0.3">
      <c r="A14" s="180" t="s">
        <v>223</v>
      </c>
      <c r="B14" s="179" t="s">
        <v>222</v>
      </c>
      <c r="C14" s="179" t="s">
        <v>224</v>
      </c>
      <c r="D14" s="181" t="s">
        <v>252</v>
      </c>
    </row>
    <row r="15" spans="1:12" ht="98.25" customHeight="1" x14ac:dyDescent="0.3">
      <c r="A15" s="180" t="s">
        <v>225</v>
      </c>
      <c r="B15" s="179" t="s">
        <v>222</v>
      </c>
      <c r="C15" s="179">
        <v>86</v>
      </c>
      <c r="D15" s="181" t="s">
        <v>253</v>
      </c>
    </row>
    <row r="16" spans="1:12" ht="63" x14ac:dyDescent="0.3">
      <c r="A16" s="180" t="s">
        <v>226</v>
      </c>
      <c r="B16" s="179" t="s">
        <v>222</v>
      </c>
      <c r="C16" s="179" t="s">
        <v>224</v>
      </c>
      <c r="D16" s="181" t="s">
        <v>227</v>
      </c>
      <c r="F16" s="182">
        <v>2014</v>
      </c>
      <c r="G16" s="183">
        <v>2015</v>
      </c>
      <c r="H16" s="183">
        <v>2016</v>
      </c>
      <c r="I16" s="175" t="s">
        <v>228</v>
      </c>
      <c r="J16" s="183">
        <v>2014</v>
      </c>
      <c r="K16" s="182">
        <v>2015</v>
      </c>
      <c r="L16" s="171">
        <v>2016</v>
      </c>
    </row>
    <row r="17" spans="1:12" ht="47.25" x14ac:dyDescent="0.3">
      <c r="A17" s="184" t="s">
        <v>229</v>
      </c>
      <c r="B17" s="185" t="s">
        <v>230</v>
      </c>
      <c r="C17" s="92" t="s">
        <v>245</v>
      </c>
      <c r="D17" s="181" t="s">
        <v>231</v>
      </c>
      <c r="E17" s="171" t="s">
        <v>232</v>
      </c>
      <c r="F17" s="186">
        <v>3219218.4750000001</v>
      </c>
      <c r="G17" s="187">
        <v>3140358.4780000001</v>
      </c>
      <c r="H17" s="187">
        <v>3416188.3050000002</v>
      </c>
      <c r="I17" s="187">
        <f>SUM(F17:H17)</f>
        <v>9775765.2579999994</v>
      </c>
      <c r="J17" s="183">
        <f>F17/F18*100</f>
        <v>97.285879901385357</v>
      </c>
      <c r="K17" s="183">
        <f>G17/G18*100</f>
        <v>99.394756518163135</v>
      </c>
      <c r="L17" s="206">
        <f>H17/H18*100</f>
        <v>98.908211940343421</v>
      </c>
    </row>
    <row r="18" spans="1:12" ht="47.25" x14ac:dyDescent="0.3">
      <c r="A18" s="184" t="s">
        <v>233</v>
      </c>
      <c r="B18" s="185" t="s">
        <v>230</v>
      </c>
      <c r="C18" s="207" t="s">
        <v>246</v>
      </c>
      <c r="D18" s="181" t="s">
        <v>234</v>
      </c>
      <c r="E18" s="171" t="s">
        <v>235</v>
      </c>
      <c r="F18" s="188">
        <v>3309029.51</v>
      </c>
      <c r="G18" s="189">
        <v>3159481.031</v>
      </c>
      <c r="H18" s="189">
        <v>3453897.5460000001</v>
      </c>
      <c r="I18" s="187">
        <f>SUM(F18:H18)</f>
        <v>9922408.0869999994</v>
      </c>
      <c r="J18" s="190"/>
      <c r="K18" s="182"/>
    </row>
    <row r="19" spans="1:12" ht="63" x14ac:dyDescent="0.3">
      <c r="A19" s="180" t="s">
        <v>236</v>
      </c>
      <c r="B19" s="179" t="s">
        <v>237</v>
      </c>
      <c r="C19" s="208">
        <v>95</v>
      </c>
      <c r="D19" s="181" t="s">
        <v>247</v>
      </c>
      <c r="G19" s="191"/>
      <c r="H19" s="191"/>
    </row>
    <row r="20" spans="1:12" ht="110.25" x14ac:dyDescent="0.3">
      <c r="A20" s="180" t="s">
        <v>238</v>
      </c>
      <c r="B20" s="179" t="s">
        <v>239</v>
      </c>
      <c r="C20" s="179">
        <v>9</v>
      </c>
      <c r="D20" s="192" t="s">
        <v>248</v>
      </c>
      <c r="E20" s="341"/>
      <c r="F20" s="342"/>
      <c r="G20" s="193"/>
      <c r="H20" s="193"/>
    </row>
    <row r="21" spans="1:12" ht="36.75" customHeight="1" x14ac:dyDescent="0.3">
      <c r="A21" s="180" t="s">
        <v>240</v>
      </c>
      <c r="B21" s="179" t="s">
        <v>222</v>
      </c>
      <c r="C21" s="179">
        <v>100</v>
      </c>
      <c r="D21" s="181" t="s">
        <v>249</v>
      </c>
    </row>
    <row r="22" spans="1:12" x14ac:dyDescent="0.3">
      <c r="A22" s="343" t="s">
        <v>241</v>
      </c>
      <c r="B22" s="343"/>
      <c r="C22" s="343"/>
      <c r="D22" s="343"/>
    </row>
    <row r="23" spans="1:12" s="194" customFormat="1" ht="40.5" customHeight="1" x14ac:dyDescent="0.3">
      <c r="A23" s="80" t="s">
        <v>192</v>
      </c>
      <c r="B23" s="295"/>
      <c r="C23" s="296"/>
      <c r="D23" s="82" t="s">
        <v>193</v>
      </c>
      <c r="E23" s="82"/>
      <c r="F23" s="195"/>
    </row>
    <row r="25" spans="1:12" x14ac:dyDescent="0.3">
      <c r="A25" s="209" t="s">
        <v>250</v>
      </c>
    </row>
  </sheetData>
  <mergeCells count="12">
    <mergeCell ref="E20:F20"/>
    <mergeCell ref="A22:D22"/>
    <mergeCell ref="B23:C23"/>
    <mergeCell ref="A3:D4"/>
    <mergeCell ref="A6:D6"/>
    <mergeCell ref="A7:D7"/>
    <mergeCell ref="A8:D8"/>
    <mergeCell ref="A9:D9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Таблица 1 Показатели</vt:lpstr>
      <vt:lpstr>Таблица 2 Финанс по меропр. </vt:lpstr>
      <vt:lpstr>Таблица 3 </vt:lpstr>
      <vt:lpstr>'Таблица 1 Показатели'!Область_печати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2017-04-17T08:16:22Z</dcterms:modified>
</cp:coreProperties>
</file>