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08" windowWidth="14808" windowHeight="7116"/>
  </bookViews>
  <sheets>
    <sheet name="Таблица 2 Финанс по меропр. " sheetId="4" r:id="rId1"/>
  </sheets>
  <definedNames>
    <definedName name="_xlnm.Print_Area" localSheetId="0">'Таблица 2 Финанс по меропр. '!$A$1:$N$109</definedName>
  </definedNames>
  <calcPr calcId="144525"/>
</workbook>
</file>

<file path=xl/calcChain.xml><?xml version="1.0" encoding="utf-8"?>
<calcChain xmlns="http://schemas.openxmlformats.org/spreadsheetml/2006/main">
  <c r="E71" i="4" l="1"/>
  <c r="F71" i="4"/>
  <c r="G71" i="4"/>
  <c r="I71" i="4"/>
  <c r="J71" i="4"/>
  <c r="K71" i="4"/>
  <c r="M71" i="4"/>
  <c r="Q40" i="4" l="1"/>
  <c r="E31" i="4"/>
  <c r="S33" i="4" l="1"/>
  <c r="S34" i="4"/>
  <c r="S35" i="4"/>
  <c r="S36" i="4"/>
  <c r="S32" i="4"/>
  <c r="R32" i="4"/>
  <c r="R33" i="4"/>
  <c r="R34" i="4"/>
  <c r="R35" i="4"/>
  <c r="R36" i="4"/>
  <c r="P33" i="4"/>
  <c r="P34" i="4"/>
  <c r="P35" i="4"/>
  <c r="P36" i="4"/>
  <c r="P32" i="4"/>
  <c r="O115" i="4" l="1"/>
  <c r="N111" i="4"/>
  <c r="N115" i="4" s="1"/>
  <c r="O111" i="4"/>
  <c r="K100" i="4"/>
  <c r="G100" i="4"/>
  <c r="K88" i="4"/>
  <c r="J88" i="4"/>
  <c r="I88" i="4"/>
  <c r="H73" i="4"/>
  <c r="H74" i="4"/>
  <c r="E75" i="4"/>
  <c r="F75" i="4"/>
  <c r="G75" i="4"/>
  <c r="I75" i="4"/>
  <c r="J75" i="4"/>
  <c r="K75" i="4"/>
  <c r="I58" i="4"/>
  <c r="J58" i="4"/>
  <c r="K58" i="4"/>
  <c r="H60" i="4"/>
  <c r="H61" i="4"/>
  <c r="H64" i="4"/>
  <c r="H62" i="4"/>
  <c r="G59" i="4"/>
  <c r="I22" i="4"/>
  <c r="E22" i="4"/>
  <c r="E88" i="4" l="1"/>
  <c r="F88" i="4"/>
  <c r="G88" i="4"/>
  <c r="F95" i="4"/>
  <c r="G95" i="4"/>
  <c r="I95" i="4"/>
  <c r="J95" i="4"/>
  <c r="K95" i="4"/>
  <c r="E95" i="4"/>
  <c r="H94" i="4"/>
  <c r="D94" i="4"/>
  <c r="L94" i="4" s="1"/>
  <c r="H93" i="4"/>
  <c r="D93" i="4"/>
  <c r="H92" i="4"/>
  <c r="D92" i="4"/>
  <c r="H91" i="4"/>
  <c r="D91" i="4"/>
  <c r="H90" i="4"/>
  <c r="D90" i="4"/>
  <c r="H89" i="4"/>
  <c r="D89" i="4"/>
  <c r="H83" i="4"/>
  <c r="D83" i="4"/>
  <c r="H82" i="4"/>
  <c r="D82" i="4"/>
  <c r="H81" i="4"/>
  <c r="D81" i="4"/>
  <c r="H80" i="4"/>
  <c r="D80" i="4"/>
  <c r="D74" i="4"/>
  <c r="L74" i="4" s="1"/>
  <c r="D73" i="4"/>
  <c r="H72" i="4"/>
  <c r="D72" i="4"/>
  <c r="E14" i="4"/>
  <c r="F14" i="4"/>
  <c r="G14" i="4"/>
  <c r="I14" i="4"/>
  <c r="J14" i="4"/>
  <c r="K14" i="4"/>
  <c r="E58" i="4"/>
  <c r="F58" i="4"/>
  <c r="G58" i="4"/>
  <c r="H66" i="4"/>
  <c r="L66" i="4" s="1"/>
  <c r="D66" i="4"/>
  <c r="H65" i="4"/>
  <c r="D65" i="4"/>
  <c r="D64" i="4"/>
  <c r="H63" i="4"/>
  <c r="D63" i="4"/>
  <c r="L63" i="4" s="1"/>
  <c r="D62" i="4"/>
  <c r="L62" i="4" s="1"/>
  <c r="D61" i="4"/>
  <c r="L61" i="4" s="1"/>
  <c r="D60" i="4"/>
  <c r="L60" i="4" s="1"/>
  <c r="H59" i="4"/>
  <c r="D59" i="4"/>
  <c r="H57" i="4"/>
  <c r="D57" i="4"/>
  <c r="E47" i="4"/>
  <c r="F47" i="4"/>
  <c r="G47" i="4"/>
  <c r="I47" i="4"/>
  <c r="J47" i="4"/>
  <c r="K47" i="4"/>
  <c r="H55" i="4"/>
  <c r="D55" i="4"/>
  <c r="H54" i="4"/>
  <c r="D54" i="4"/>
  <c r="H53" i="4"/>
  <c r="D53" i="4"/>
  <c r="H52" i="4"/>
  <c r="D52" i="4"/>
  <c r="H51" i="4"/>
  <c r="D51" i="4"/>
  <c r="H50" i="4"/>
  <c r="D50" i="4"/>
  <c r="H49" i="4"/>
  <c r="D49" i="4"/>
  <c r="H48" i="4"/>
  <c r="D48" i="4"/>
  <c r="E39" i="4"/>
  <c r="F39" i="4"/>
  <c r="I39" i="4"/>
  <c r="J39" i="4"/>
  <c r="K39" i="4"/>
  <c r="H46" i="4"/>
  <c r="D46" i="4"/>
  <c r="H45" i="4"/>
  <c r="D45" i="4"/>
  <c r="H44" i="4"/>
  <c r="Q36" i="4" s="1"/>
  <c r="G44" i="4"/>
  <c r="G39" i="4" s="1"/>
  <c r="H43" i="4"/>
  <c r="Q35" i="4" s="1"/>
  <c r="D43" i="4"/>
  <c r="H42" i="4"/>
  <c r="Q34" i="4" s="1"/>
  <c r="D42" i="4"/>
  <c r="H41" i="4"/>
  <c r="Q33" i="4" s="1"/>
  <c r="D41" i="4"/>
  <c r="H40" i="4"/>
  <c r="Q32" i="4" s="1"/>
  <c r="D40" i="4"/>
  <c r="F31" i="4"/>
  <c r="G31" i="4"/>
  <c r="I31" i="4"/>
  <c r="J31" i="4"/>
  <c r="K31" i="4"/>
  <c r="H38" i="4"/>
  <c r="D38" i="4"/>
  <c r="H37" i="4"/>
  <c r="D37" i="4"/>
  <c r="H36" i="4"/>
  <c r="E36" i="4"/>
  <c r="H35" i="4"/>
  <c r="D35" i="4"/>
  <c r="H34" i="4"/>
  <c r="D34" i="4"/>
  <c r="H33" i="4"/>
  <c r="D33" i="4"/>
  <c r="H32" i="4"/>
  <c r="D32" i="4"/>
  <c r="L93" i="4" l="1"/>
  <c r="D71" i="4"/>
  <c r="H75" i="4"/>
  <c r="H71" i="4"/>
  <c r="D75" i="4"/>
  <c r="L48" i="4"/>
  <c r="L57" i="4"/>
  <c r="H88" i="4"/>
  <c r="M54" i="4"/>
  <c r="L52" i="4"/>
  <c r="H58" i="4"/>
  <c r="M93" i="4"/>
  <c r="M94" i="4"/>
  <c r="H95" i="4"/>
  <c r="D88" i="4"/>
  <c r="D58" i="4"/>
  <c r="L49" i="4"/>
  <c r="L50" i="4"/>
  <c r="L54" i="4"/>
  <c r="L51" i="4"/>
  <c r="L53" i="4"/>
  <c r="L55" i="4"/>
  <c r="L40" i="4"/>
  <c r="L42" i="4"/>
  <c r="L32" i="4"/>
  <c r="L34" i="4"/>
  <c r="L38" i="4"/>
  <c r="M58" i="4"/>
  <c r="M63" i="4"/>
  <c r="L65" i="4"/>
  <c r="L64" i="4"/>
  <c r="L33" i="4"/>
  <c r="L35" i="4"/>
  <c r="L37" i="4"/>
  <c r="L43" i="4"/>
  <c r="L41" i="4"/>
  <c r="M49" i="4"/>
  <c r="L59" i="4"/>
  <c r="M57" i="4"/>
  <c r="M37" i="4"/>
  <c r="M42" i="4"/>
  <c r="D44" i="4"/>
  <c r="L44" i="4" s="1"/>
  <c r="L45" i="4"/>
  <c r="M43" i="4"/>
  <c r="M35" i="4"/>
  <c r="M41" i="4"/>
  <c r="H47" i="4"/>
  <c r="M38" i="4"/>
  <c r="M33" i="4"/>
  <c r="M44" i="4"/>
  <c r="L46" i="4"/>
  <c r="D47" i="4"/>
  <c r="M45" i="4"/>
  <c r="M34" i="4"/>
  <c r="H31" i="4"/>
  <c r="M32" i="4"/>
  <c r="H39" i="4"/>
  <c r="M46" i="4"/>
  <c r="M40" i="4"/>
  <c r="D36" i="4"/>
  <c r="H18" i="4"/>
  <c r="H19" i="4"/>
  <c r="L58" i="4" l="1"/>
  <c r="D39" i="4"/>
  <c r="M39" i="4" s="1"/>
  <c r="L47" i="4"/>
  <c r="M47" i="4"/>
  <c r="M36" i="4"/>
  <c r="D31" i="4"/>
  <c r="L31" i="4" s="1"/>
  <c r="L36" i="4"/>
  <c r="L39" i="4" l="1"/>
  <c r="M31" i="4"/>
  <c r="D29" i="4" l="1"/>
  <c r="D56" i="4"/>
  <c r="D30" i="4" s="1"/>
  <c r="H56" i="4"/>
  <c r="L56" i="4" s="1"/>
  <c r="H29" i="4"/>
  <c r="L29" i="4" l="1"/>
  <c r="O103" i="4"/>
  <c r="N103" i="4"/>
  <c r="M102" i="4"/>
  <c r="L102" i="4"/>
  <c r="H102" i="4"/>
  <c r="H101" i="4" s="1"/>
  <c r="D102" i="4"/>
  <c r="D101" i="4" s="1"/>
  <c r="K101" i="4"/>
  <c r="J101" i="4"/>
  <c r="I101" i="4"/>
  <c r="G101" i="4"/>
  <c r="F101" i="4"/>
  <c r="E101" i="4"/>
  <c r="M100" i="4"/>
  <c r="L100" i="4"/>
  <c r="H100" i="4"/>
  <c r="H99" i="4" s="1"/>
  <c r="D100" i="4"/>
  <c r="D99" i="4" s="1"/>
  <c r="K99" i="4"/>
  <c r="J99" i="4"/>
  <c r="I99" i="4"/>
  <c r="G99" i="4"/>
  <c r="F99" i="4"/>
  <c r="E99" i="4"/>
  <c r="N92" i="4"/>
  <c r="K79" i="4"/>
  <c r="K84" i="4" s="1"/>
  <c r="J79" i="4"/>
  <c r="J84" i="4" s="1"/>
  <c r="I79" i="4"/>
  <c r="I84" i="4" s="1"/>
  <c r="G79" i="4"/>
  <c r="G84" i="4" s="1"/>
  <c r="F79" i="4"/>
  <c r="F84" i="4" s="1"/>
  <c r="E79" i="4"/>
  <c r="E84" i="4" s="1"/>
  <c r="M75" i="4"/>
  <c r="I30" i="4"/>
  <c r="G30" i="4"/>
  <c r="H28" i="4"/>
  <c r="D28" i="4"/>
  <c r="H27" i="4"/>
  <c r="D27" i="4"/>
  <c r="H26" i="4"/>
  <c r="D26" i="4"/>
  <c r="H25" i="4"/>
  <c r="D25" i="4"/>
  <c r="H24" i="4"/>
  <c r="D24" i="4"/>
  <c r="H23" i="4"/>
  <c r="D23" i="4"/>
  <c r="H22" i="4"/>
  <c r="D22" i="4"/>
  <c r="H21" i="4"/>
  <c r="D21" i="4"/>
  <c r="H20" i="4"/>
  <c r="D20" i="4"/>
  <c r="D19" i="4"/>
  <c r="D18" i="4"/>
  <c r="H17" i="4"/>
  <c r="D17" i="4"/>
  <c r="H16" i="4"/>
  <c r="D16" i="4"/>
  <c r="H15" i="4"/>
  <c r="D15" i="4"/>
  <c r="H14" i="4" l="1"/>
  <c r="D14" i="4"/>
  <c r="L72" i="4"/>
  <c r="L71" i="4" s="1"/>
  <c r="M25" i="4"/>
  <c r="L81" i="4"/>
  <c r="F103" i="4"/>
  <c r="K103" i="4"/>
  <c r="E103" i="4"/>
  <c r="J103" i="4"/>
  <c r="M92" i="4"/>
  <c r="M91" i="4"/>
  <c r="L73" i="4"/>
  <c r="N112" i="4"/>
  <c r="M83" i="4"/>
  <c r="D95" i="4"/>
  <c r="H79" i="4"/>
  <c r="H84" i="4" s="1"/>
  <c r="D79" i="4"/>
  <c r="D84" i="4" s="1"/>
  <c r="L82" i="4"/>
  <c r="M28" i="4"/>
  <c r="H103" i="4"/>
  <c r="D103" i="4"/>
  <c r="M101" i="4"/>
  <c r="L101" i="4"/>
  <c r="G103" i="4"/>
  <c r="L99" i="4"/>
  <c r="L92" i="4"/>
  <c r="L91" i="4"/>
  <c r="L95" i="4"/>
  <c r="L90" i="4"/>
  <c r="M95" i="4"/>
  <c r="M15" i="4"/>
  <c r="L27" i="4"/>
  <c r="M27" i="4"/>
  <c r="E30" i="4"/>
  <c r="E67" i="4" s="1"/>
  <c r="J30" i="4"/>
  <c r="J67" i="4" s="1"/>
  <c r="F30" i="4"/>
  <c r="F67" i="4" s="1"/>
  <c r="K30" i="4"/>
  <c r="K67" i="4" s="1"/>
  <c r="M19" i="4"/>
  <c r="M21" i="4"/>
  <c r="M23" i="4"/>
  <c r="I67" i="4"/>
  <c r="M84" i="4"/>
  <c r="M99" i="4"/>
  <c r="I103" i="4"/>
  <c r="L18" i="4"/>
  <c r="L24" i="4"/>
  <c r="L20" i="4"/>
  <c r="L22" i="4"/>
  <c r="L80" i="4"/>
  <c r="L89" i="4"/>
  <c r="L26" i="4"/>
  <c r="L83" i="4"/>
  <c r="L25" i="4"/>
  <c r="G67" i="4"/>
  <c r="M17" i="4"/>
  <c r="L16" i="4"/>
  <c r="L19" i="4"/>
  <c r="M20" i="4"/>
  <c r="L23" i="4"/>
  <c r="M24" i="4"/>
  <c r="L17" i="4"/>
  <c r="M18" i="4"/>
  <c r="L21" i="4"/>
  <c r="M22" i="4"/>
  <c r="M26" i="4"/>
  <c r="L28" i="4"/>
  <c r="F104" i="4" l="1"/>
  <c r="L75" i="4"/>
  <c r="K104" i="4"/>
  <c r="J104" i="4"/>
  <c r="E104" i="4"/>
  <c r="I104" i="4"/>
  <c r="L79" i="4"/>
  <c r="L84" i="4" s="1"/>
  <c r="G104" i="4"/>
  <c r="L88" i="4"/>
  <c r="D67" i="4"/>
  <c r="M14" i="4"/>
  <c r="H30" i="4"/>
  <c r="M30" i="4" s="1"/>
  <c r="L14" i="4"/>
  <c r="L103" i="4"/>
  <c r="M103" i="4"/>
  <c r="N77" i="4"/>
  <c r="O77" i="4"/>
  <c r="D104" i="4" l="1"/>
  <c r="M104" i="4"/>
  <c r="L104" i="4"/>
  <c r="L30" i="4"/>
  <c r="H67" i="4"/>
  <c r="L67" i="4" s="1"/>
  <c r="M67" i="4" l="1"/>
  <c r="H104" i="4"/>
</calcChain>
</file>

<file path=xl/sharedStrings.xml><?xml version="1.0" encoding="utf-8"?>
<sst xmlns="http://schemas.openxmlformats.org/spreadsheetml/2006/main" count="237" uniqueCount="164">
  <si>
    <t>Таблица № 2</t>
  </si>
  <si>
    <t>№ п/п</t>
  </si>
  <si>
    <t xml:space="preserve">Наименование мероприятий  </t>
  </si>
  <si>
    <t>Отклонение</t>
  </si>
  <si>
    <t>ИТОГО</t>
  </si>
  <si>
    <t>Бюджет ХМАО-Югры</t>
  </si>
  <si>
    <t>Внебюджет</t>
  </si>
  <si>
    <t>Местный бюджет</t>
  </si>
  <si>
    <t>абсолютное значение (+/-)</t>
  </si>
  <si>
    <t>относительное значение (%)</t>
  </si>
  <si>
    <t>3=4+5+6</t>
  </si>
  <si>
    <t>7=8+9+10</t>
  </si>
  <si>
    <t>11=7-3</t>
  </si>
  <si>
    <t>12=7/3*100-100</t>
  </si>
  <si>
    <t>1.1</t>
  </si>
  <si>
    <t>ОБ</t>
  </si>
  <si>
    <t>1.2</t>
  </si>
  <si>
    <t>Итого по подпрограмме I</t>
  </si>
  <si>
    <t>2.1</t>
  </si>
  <si>
    <t>Итого по подпрограмме II</t>
  </si>
  <si>
    <t>Подпрограмма III. Отдых и  оздоровление детей</t>
  </si>
  <si>
    <t>Цель подпрограммы III: Повышение качества жизни и здоровья детей.</t>
  </si>
  <si>
    <t>3.1</t>
  </si>
  <si>
    <t>Итого по подпрограмме III</t>
  </si>
  <si>
    <t>4.1</t>
  </si>
  <si>
    <t>Итого по подпрограмме IV</t>
  </si>
  <si>
    <t>5.1</t>
  </si>
  <si>
    <t>3n3</t>
  </si>
  <si>
    <t>5.2</t>
  </si>
  <si>
    <t>Обеспечение функционирования казённого учреждения.</t>
  </si>
  <si>
    <t>Итого по подпрограмме V</t>
  </si>
  <si>
    <t>Итого по программе:</t>
  </si>
  <si>
    <t>Начальник отдела учета и отчетности</t>
  </si>
  <si>
    <t>М.Ф. Гришечкина</t>
  </si>
  <si>
    <t xml:space="preserve">Цель  I. Обеспечение доступности качественного образования, соответствующего требованиям инновационного развития экономики региона, современным </t>
  </si>
  <si>
    <t>Подпрограмма I. Дошкольное, общее и дополнительное образование.</t>
  </si>
  <si>
    <t>Задача 1. Создание условий для повышения доступности и качества дошкольного общего и дополнительного образования.</t>
  </si>
  <si>
    <t>Развитие материально-технической базы образовательных организаций (показатель № 10)</t>
  </si>
  <si>
    <t>Цель II. Формирование системы оценки качества образования.</t>
  </si>
  <si>
    <t xml:space="preserve">Подпрограмма II. Совершенствование системы оценки качества образования и информационная прозрачность системы образования. </t>
  </si>
  <si>
    <t>Задача 2. Обеспечение совершенствования системы оценки качества образования и информационной прозрачности системы образования.</t>
  </si>
  <si>
    <t>Развитие системы оценки качества образования  и информационной прозрачности системы образования (показатель № 11)</t>
  </si>
  <si>
    <t>Организация летнего отдыха и оздоровления (показатели №№ 12,13)</t>
  </si>
  <si>
    <t>Цель IV: Повышение эффективности реализации молодёжной политики, вовлечение молодёжи в социальную практику.</t>
  </si>
  <si>
    <t xml:space="preserve">Подпрограмма IV.Молодежь Нефтеюганска. </t>
  </si>
  <si>
    <t>Задача 4. Создание условий для успешной социализации и эффективной самореализации молодежи.</t>
  </si>
  <si>
    <t>Обеспечение развития молодежной политики (показатели №№ 14,15,16,17,18,19)</t>
  </si>
  <si>
    <t>Цель V. Реализация единой государственной политики и совершенствование качества муниципальных услуг в сфере образования и молодёжной политики.</t>
  </si>
  <si>
    <t>Задача 5. Совершенствование эффективности и качества исполнения функций  в сфере образования и  молодёжной политики.</t>
  </si>
  <si>
    <t>Обеспечение функций управления и контроля (надзора) в сфере образования и молодёжной политики (показатель № 20)</t>
  </si>
  <si>
    <t xml:space="preserve">*ежеквартально – до 15 числа месяца, следующего за отчетным периодом; ежегодно – до 25 числа месяца, следующего за отчетным годом.
</t>
  </si>
  <si>
    <t xml:space="preserve">Задача 3. Создание условий для организации полноценного отдыха и оздоровления детей. </t>
  </si>
  <si>
    <t xml:space="preserve">Подпрограмма V. Организация деятельности в сфере образования и молодёжной политики. 
</t>
  </si>
  <si>
    <t>Расходы на обеспечение деятельности (оказание услуг) муниципальных учреждений.</t>
  </si>
  <si>
    <t>Реализация мероприятий.</t>
  </si>
  <si>
    <t>На повышение оплаты труда работников муниципальных учреждений культуры и дополнительного образования детей в целях реализации указов Президента Российской Федерации от 7 мая 2012 года № 597 "О мероприятиях по реализации государственной социальной политики", 1 июня 2012 года № 761 "О национальной стратегии действий в интересах детей на 2012–2017 годы" за счет средств автономного округа.</t>
  </si>
  <si>
    <t>На повышение оплаты труда работников муниципальных учреждений культуры и дополнительного образования детей в целях реализации указов Президента Российской Федерации от 7 мая 2012 года № 597 "О мероприятиях по реализации государственной социальной политики", 1 июня 2012 года № 761 "О национальной стратегии действий в интересах детей на 2012–2017 годы".</t>
  </si>
  <si>
    <t>Осуществление переданного полномочия на реализацию основных общеобразовательных программ.</t>
  </si>
  <si>
    <t>Осуществление переданного полномочия на реализацию основных общеобразовательных программ в дошкольных образовательных организациях.</t>
  </si>
  <si>
    <t>Осуществление переданного полномочия на социальную поддержку отдельным категориям обучающихся  в муниципальных образовательных организациях,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программам.</t>
  </si>
  <si>
    <t>Дополнительное финансовое обеспечение мероприятий по организации питания в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программам.</t>
  </si>
  <si>
    <t>Создание условий для осуществления присмотра и ухода за детьми, содержания детей в частных организациях, осуществляющих образовательную деятельность по реализации образовательных программ дошкольного образования, расположенных на территории муниципального образования.</t>
  </si>
  <si>
    <t>Осуществление переданного полномочия на информационное обеспечение общеобразовательных организаций</t>
  </si>
  <si>
    <t>Осуществление переданного полномочия на выплату компенсации части родительской платы за присмотр и уход за детьми в образовательных организациях, реализующих образовательные программы дошкольного образования</t>
  </si>
  <si>
    <t>Иные межбюджетные трансферты на реализацию в сфере занятости населения.</t>
  </si>
  <si>
    <t>Иные межбюджетные трансферты в рамках наказов избирателей депутатам Думы ХМАО-Югры за счет средств автономного округа</t>
  </si>
  <si>
    <t>1.2.1</t>
  </si>
  <si>
    <t>Капитальный ремонт объекта "Нежилое здание школы № 1"</t>
  </si>
  <si>
    <t>Замена вводного кабеля нежилого строения детского сада № 12</t>
  </si>
  <si>
    <t>Замена вводного кабеля нежилого строения детского сада № 13</t>
  </si>
  <si>
    <t>Реализация мероприятий на развитие общественной инфраструктуры и реализация приоритетных направлений.</t>
  </si>
  <si>
    <t>1.2.2</t>
  </si>
  <si>
    <t>Выполнение обследования объектов «Учебный корпус. Расширение здания лицея», расположенный по адресу: г.Нефтеюганск, 10 микрорайон, здание №32, 32/1</t>
  </si>
  <si>
    <t>Иные межбюджетные трансферты на организацию и проведение единого государственного экзамена</t>
  </si>
  <si>
    <t>Реализация мероприятий</t>
  </si>
  <si>
    <t>Объем финансирования,  рублей</t>
  </si>
  <si>
    <t xml:space="preserve">Мероприятия по организации отдыха и оздоровления детей </t>
  </si>
  <si>
    <t>На оплату стоимости питания детям школьного возраста в оздоровительных лагерях с дневным пребыванием детей за счет средств автономного округа</t>
  </si>
  <si>
    <t xml:space="preserve">На оплату стоимости питания детям школьного возраста в оздоровительных лагерях с дневным пребыванием детей  </t>
  </si>
  <si>
    <t>Осуществление переданного полномочия на организацию отдыха и оздоровления детей</t>
  </si>
  <si>
    <t xml:space="preserve">Расходы на обеспечение деятельности (оказание услуг) муниципальных учреждений </t>
  </si>
  <si>
    <t xml:space="preserve">Реализация мероприятий </t>
  </si>
  <si>
    <t>Реализация мероприятий по содействию трудоустройства граждан за счет средств автономного округа</t>
  </si>
  <si>
    <t xml:space="preserve">Реализация мероприятий по содействию трудоустройства граждан  </t>
  </si>
  <si>
    <t>2.1.1</t>
  </si>
  <si>
    <t>2.1.2</t>
  </si>
  <si>
    <t>1.1.1</t>
  </si>
  <si>
    <t>1.1.2</t>
  </si>
  <si>
    <t>1.1.3</t>
  </si>
  <si>
    <t>1.1.4</t>
  </si>
  <si>
    <t>1.1.5</t>
  </si>
  <si>
    <t>1.1.6</t>
  </si>
  <si>
    <t>1.1.7</t>
  </si>
  <si>
    <t>1.1.8</t>
  </si>
  <si>
    <t>1.1.9</t>
  </si>
  <si>
    <t>1.1.10</t>
  </si>
  <si>
    <t>1.1.11</t>
  </si>
  <si>
    <t>1.1.12</t>
  </si>
  <si>
    <t>1.1.13</t>
  </si>
  <si>
    <t>1.1.14</t>
  </si>
  <si>
    <t>3.1.1</t>
  </si>
  <si>
    <t>3.1.2</t>
  </si>
  <si>
    <t>3.1.3</t>
  </si>
  <si>
    <t>3.1.4</t>
  </si>
  <si>
    <t>4.1.1</t>
  </si>
  <si>
    <t>4.1.2</t>
  </si>
  <si>
    <t>4.1.3</t>
  </si>
  <si>
    <t>4.1.4</t>
  </si>
  <si>
    <t>4.1.5</t>
  </si>
  <si>
    <t xml:space="preserve">Расходы на обеспечение функций органов местного самоуправления </t>
  </si>
  <si>
    <t>5.1.1</t>
  </si>
  <si>
    <t>5.2.1</t>
  </si>
  <si>
    <t>Расходы на обеспечение деятельности (оказание услуг) муниципальных учреждений</t>
  </si>
  <si>
    <t>плановое значение на 2016 год</t>
  </si>
  <si>
    <r>
      <t>Наименование муниципальной программы и срок её реализации:  Муниципальная программыа города Нефтеюганска «Развитие образования и молодёжной политики в городе Нефтеюганске на 2014-2020 годы»</t>
    </r>
    <r>
      <rPr>
        <u/>
        <sz val="14"/>
        <rFont val="Times New Roman"/>
        <family val="1"/>
        <charset val="204"/>
      </rPr>
      <t xml:space="preserve">
</t>
    </r>
  </si>
  <si>
    <r>
      <t xml:space="preserve">Муниципальный заказчик (муниципальный заказчик – координатор) муниципальной программы: </t>
    </r>
    <r>
      <rPr>
        <u/>
        <sz val="14"/>
        <rFont val="Times New Roman"/>
        <family val="1"/>
        <charset val="204"/>
      </rPr>
      <t>Департамент образования и молодёжной политики администрации города Нефтеюганска</t>
    </r>
    <r>
      <rPr>
        <sz val="14"/>
        <rFont val="Times New Roman"/>
        <family val="1"/>
        <charset val="204"/>
      </rPr>
      <t xml:space="preserve">
</t>
    </r>
  </si>
  <si>
    <t xml:space="preserve">Развитие системы дошкольного, общего и дополнительного образования (показатели № 1, 1.1, 2, 2.1, 3, 4, 5, 6, 7, 8, 9, 21, 22, 23)
</t>
  </si>
  <si>
    <t>Софинансирование расходных обязательств местных бюджетов по организации питания обучающихся в муниципальных образовательных организациях</t>
  </si>
  <si>
    <t>1.1.15</t>
  </si>
  <si>
    <t>Реализация мероприятий на развитие общественной инфраструктуры и реализация приоритетных направлений за счет средств бюджета автономного округа</t>
  </si>
  <si>
    <t>1.2.3</t>
  </si>
  <si>
    <t>1.2.4</t>
  </si>
  <si>
    <t>Проведение капитальных ремонтов зданий, сооружений, предназначенных для размещения муниципальных образовательных организаций</t>
  </si>
  <si>
    <t>Обеспечение функционирования переданного имущества  на период проведения капитальных ремонтов, зданий, сооружений, предназначенных для размещения муниципальных образовательных организаций</t>
  </si>
  <si>
    <t>1.2.5</t>
  </si>
  <si>
    <t>1.2.6</t>
  </si>
  <si>
    <t>Укрепление комплексной безопасности муниципальных образовательных организаций</t>
  </si>
  <si>
    <t>Иные межбюджетные трансферты на реализацию проекта, имеющих статух региональных инновационных площадок за счет средств автономного округа</t>
  </si>
  <si>
    <t>2.1.3</t>
  </si>
  <si>
    <t>Ответственный исполнитель /соисполнитель</t>
  </si>
  <si>
    <t>ДОиМП</t>
  </si>
  <si>
    <t>ДГС, ДОиМП, ДЖКХ</t>
  </si>
  <si>
    <t>ДГС, ДОиМП</t>
  </si>
  <si>
    <t>ДГС</t>
  </si>
  <si>
    <t>ДЖКХ</t>
  </si>
  <si>
    <t>Цель муниципальной программы: Повышение доступности, качества и эффективности системы образования и молодёжной политики</t>
  </si>
  <si>
    <t>Капитальный ремонт здания МБОУ "Школа развития № 24"</t>
  </si>
  <si>
    <t>Текущий ремонт МБОУ СОШ №1</t>
  </si>
  <si>
    <t>Текущий ремонт МБОУ СОШ №2 им.А.И.Исаевой</t>
  </si>
  <si>
    <t>Текущий ремонт МБОУ СОШ №5</t>
  </si>
  <si>
    <t>«Здание», расположенное по адресу: 13 микрорайон, здание 24</t>
  </si>
  <si>
    <t>"Нежилое строение гаража" (здание мастерских МБОУ «СОШ №10»)</t>
  </si>
  <si>
    <t>«Здание», расположенное по адресу: 13 микрорайон, здание 24 (фасад, кровля)</t>
  </si>
  <si>
    <t>«Нежилое здание средней школы №14», расположенное по адресу: 11б микрорайон, ул.Центральная, здание №18</t>
  </si>
  <si>
    <t>«Нежилое строение учебной лаборатории», расположенное по адресу: 8 микрорайон, строение №28/1 (МБОУ ДО «Центр дополнительного образования»)</t>
  </si>
  <si>
    <t>Капитальный ремонт объекта "Нежилое здание школы №3"</t>
  </si>
  <si>
    <t>ПИР Детский сад на 300 мест в 16 мкр г.Нефтеюганска -тех.присоединение</t>
  </si>
  <si>
    <t>ПИР Капитальный ремонт объекта "Нежилое здание школы №1" -на устр-во фасада</t>
  </si>
  <si>
    <t>Утепление фасада здания с установкой металлокасет по адресу: г.Нефтеюганск 12 мкр.,здание № 22(МБДОУ "Детский сад № 25 Ромашка")</t>
  </si>
  <si>
    <t>Прибретение и монтаж ограждения по адресу: г. Нефтеюганск 12мкр., здание № 22(МБДОУ Детский сад № 25 "Ромашка")</t>
  </si>
  <si>
    <t>Приобретение и монтаж веранд по адресу: г.Нефтеюганск, 3мкр., здание № 18 (МБДОУ Детский сад № 10 "Гусельки")</t>
  </si>
  <si>
    <t>Приобретение и монтаж ограждений по адресу: г.Нефтеюганск, 11мкр., здание №109 (МБДОУ Детский сад № 2 "Гусельки")</t>
  </si>
  <si>
    <t>"Здание", расположенное по адресу:13 микрорайон, здание № 24 (ремонт наружных инженерных сетей)</t>
  </si>
  <si>
    <t>Утепление фасада здания с установкой металлокасет по адресу: г.Нефтеюганск 8А мкр.,здание № 17(МБОУ "СОШ № 8")</t>
  </si>
  <si>
    <t>"Здание", расположенное по адресу:13 микрорайон, здание № 24 (благоустройство)</t>
  </si>
  <si>
    <t xml:space="preserve">Приобретение МАФ по адресу:13 микрорайон, здание № 24 </t>
  </si>
  <si>
    <t>4.1.6</t>
  </si>
  <si>
    <t>Иные межбюджетные трансферты на организацию деятельности молодёжных отрядов за счет средств бюджета автономного округа</t>
  </si>
  <si>
    <t>Директор Департамента</t>
  </si>
  <si>
    <t>Т.М.Мостовщикова</t>
  </si>
  <si>
    <t>фактическое значение за 2016 год</t>
  </si>
  <si>
    <r>
      <t xml:space="preserve">(квартальная, </t>
    </r>
    <r>
      <rPr>
        <u/>
        <sz val="12"/>
        <rFont val="Times New Roman"/>
        <family val="1"/>
        <charset val="204"/>
      </rPr>
      <t>годовая</t>
    </r>
    <r>
      <rPr>
        <b/>
        <u/>
        <sz val="12"/>
        <rFont val="Times New Roman"/>
        <family val="1"/>
        <charset val="204"/>
      </rPr>
      <t>)</t>
    </r>
  </si>
  <si>
    <t xml:space="preserve">       </t>
  </si>
  <si>
    <t>Исполнитель:  Э.М.Строева, тел.20 55 80, 238 224.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</si>
</sst>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#,##0.000"/>
    <numFmt numFmtId="166" formatCode="0.0"/>
    <numFmt numFmtId="167" formatCode="0.000"/>
    <numFmt numFmtId="168" formatCode="#,##0.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2"/>
      <color rgb="FF7030A0"/>
      <name val="Times New Roman"/>
      <family val="1"/>
      <charset val="204"/>
    </font>
    <font>
      <sz val="12"/>
      <color rgb="FF7030A0"/>
      <name val="Times New Roman"/>
      <family val="1"/>
      <charset val="204"/>
    </font>
    <font>
      <sz val="10"/>
      <name val="Arial"/>
      <family val="2"/>
      <charset val="204"/>
    </font>
    <font>
      <b/>
      <u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u/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3"/>
      <color theme="3"/>
      <name val="Times New Roman"/>
      <family val="1"/>
      <charset val="204"/>
    </font>
    <font>
      <sz val="14"/>
      <color theme="3"/>
      <name val="Times New Roman"/>
      <family val="1"/>
      <charset val="204"/>
    </font>
    <font>
      <i/>
      <sz val="12"/>
      <color theme="3"/>
      <name val="Times New Roman"/>
      <family val="1"/>
      <charset val="204"/>
    </font>
    <font>
      <sz val="12"/>
      <color theme="3"/>
      <name val="Times New Roman"/>
      <family val="1"/>
      <charset val="204"/>
    </font>
    <font>
      <i/>
      <sz val="14"/>
      <color theme="3"/>
      <name val="Times New Roman"/>
      <family val="1"/>
      <charset val="204"/>
    </font>
    <font>
      <u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5" fillId="0" borderId="0" applyFont="0" applyFill="0" applyBorder="0" applyAlignment="0" applyProtection="0"/>
    <xf numFmtId="0" fontId="8" fillId="0" borderId="0"/>
    <xf numFmtId="0" fontId="1" fillId="0" borderId="0"/>
  </cellStyleXfs>
  <cellXfs count="186">
    <xf numFmtId="0" fontId="0" fillId="0" borderId="0" xfId="0"/>
    <xf numFmtId="4" fontId="4" fillId="2" borderId="1" xfId="1" applyNumberFormat="1" applyFont="1" applyFill="1" applyBorder="1" applyAlignment="1">
      <alignment horizontal="center" vertical="center" wrapText="1"/>
    </xf>
    <xf numFmtId="3" fontId="4" fillId="2" borderId="1" xfId="1" applyNumberFormat="1" applyFont="1" applyFill="1" applyBorder="1" applyAlignment="1">
      <alignment horizontal="center" vertical="center" wrapText="1"/>
    </xf>
    <xf numFmtId="49" fontId="4" fillId="2" borderId="1" xfId="1" applyNumberFormat="1" applyFont="1" applyFill="1" applyBorder="1" applyAlignment="1">
      <alignment horizontal="center" vertical="center" wrapText="1"/>
    </xf>
    <xf numFmtId="4" fontId="4" fillId="2" borderId="0" xfId="1" applyNumberFormat="1" applyFont="1" applyFill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166" fontId="4" fillId="2" borderId="0" xfId="1" applyNumberFormat="1" applyFont="1" applyFill="1" applyAlignment="1">
      <alignment horizontal="center" vertical="center"/>
    </xf>
    <xf numFmtId="0" fontId="4" fillId="2" borderId="0" xfId="1" applyFont="1" applyFill="1"/>
    <xf numFmtId="49" fontId="6" fillId="2" borderId="1" xfId="1" applyNumberFormat="1" applyFont="1" applyFill="1" applyBorder="1" applyAlignment="1">
      <alignment horizontal="center" vertical="center" wrapText="1"/>
    </xf>
    <xf numFmtId="4" fontId="6" fillId="2" borderId="1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Alignment="1">
      <alignment horizontal="center" vertical="center"/>
    </xf>
    <xf numFmtId="2" fontId="4" fillId="2" borderId="1" xfId="1" applyNumberFormat="1" applyFont="1" applyFill="1" applyBorder="1" applyAlignment="1">
      <alignment horizontal="center" vertical="center" wrapText="1"/>
    </xf>
    <xf numFmtId="4" fontId="7" fillId="2" borderId="0" xfId="1" applyNumberFormat="1" applyFont="1" applyFill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166" fontId="7" fillId="2" borderId="0" xfId="1" applyNumberFormat="1" applyFont="1" applyFill="1" applyAlignment="1">
      <alignment horizontal="center" vertical="center"/>
    </xf>
    <xf numFmtId="0" fontId="7" fillId="2" borderId="0" xfId="1" applyFont="1" applyFill="1"/>
    <xf numFmtId="2" fontId="6" fillId="2" borderId="1" xfId="1" applyNumberFormat="1" applyFont="1" applyFill="1" applyBorder="1" applyAlignment="1">
      <alignment horizontal="center" vertical="center" wrapText="1"/>
    </xf>
    <xf numFmtId="4" fontId="6" fillId="2" borderId="0" xfId="1" applyNumberFormat="1" applyFont="1" applyFill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166" fontId="6" fillId="2" borderId="0" xfId="1" applyNumberFormat="1" applyFont="1" applyFill="1" applyAlignment="1">
      <alignment horizontal="center" vertical="center"/>
    </xf>
    <xf numFmtId="0" fontId="6" fillId="2" borderId="0" xfId="1" applyFont="1" applyFill="1"/>
    <xf numFmtId="4" fontId="4" fillId="2" borderId="0" xfId="1" applyNumberFormat="1" applyFont="1" applyFill="1" applyBorder="1" applyAlignment="1">
      <alignment horizontal="center" vertical="center" wrapText="1"/>
    </xf>
    <xf numFmtId="167" fontId="4" fillId="2" borderId="0" xfId="1" applyNumberFormat="1" applyFont="1" applyFill="1" applyAlignment="1">
      <alignment horizontal="center" vertical="center"/>
    </xf>
    <xf numFmtId="2" fontId="4" fillId="2" borderId="0" xfId="1" applyNumberFormat="1" applyFont="1" applyFill="1" applyAlignment="1">
      <alignment horizontal="center" vertical="center"/>
    </xf>
    <xf numFmtId="4" fontId="4" fillId="2" borderId="1" xfId="1" applyNumberFormat="1" applyFont="1" applyFill="1" applyBorder="1" applyAlignment="1">
      <alignment horizontal="center" vertical="center"/>
    </xf>
    <xf numFmtId="0" fontId="7" fillId="2" borderId="0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vertical="center"/>
    </xf>
    <xf numFmtId="49" fontId="7" fillId="2" borderId="1" xfId="1" applyNumberFormat="1" applyFont="1" applyFill="1" applyBorder="1" applyAlignment="1">
      <alignment horizontal="center" vertical="center" wrapText="1"/>
    </xf>
    <xf numFmtId="165" fontId="6" fillId="2" borderId="0" xfId="1" applyNumberFormat="1" applyFont="1" applyFill="1" applyAlignment="1">
      <alignment horizontal="center" vertical="center"/>
    </xf>
    <xf numFmtId="0" fontId="4" fillId="2" borderId="0" xfId="1" applyFont="1" applyFill="1" applyAlignment="1">
      <alignment horizontal="left" vertical="center"/>
    </xf>
    <xf numFmtId="49" fontId="4" fillId="2" borderId="0" xfId="1" applyNumberFormat="1" applyFont="1" applyFill="1" applyAlignment="1">
      <alignment horizontal="center" vertical="center" wrapText="1"/>
    </xf>
    <xf numFmtId="0" fontId="4" fillId="2" borderId="0" xfId="1" applyFont="1" applyFill="1" applyAlignment="1">
      <alignment horizontal="center" vertical="top"/>
    </xf>
    <xf numFmtId="0" fontId="4" fillId="2" borderId="2" xfId="1" applyFont="1" applyFill="1" applyBorder="1" applyAlignment="1">
      <alignment vertical="center" wrapText="1"/>
    </xf>
    <xf numFmtId="0" fontId="4" fillId="2" borderId="0" xfId="1" applyFont="1" applyFill="1" applyBorder="1" applyAlignment="1">
      <alignment vertical="center" wrapText="1"/>
    </xf>
    <xf numFmtId="0" fontId="4" fillId="2" borderId="0" xfId="1" applyFont="1" applyFill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1" fontId="4" fillId="2" borderId="0" xfId="1" applyNumberFormat="1" applyFont="1" applyFill="1" applyAlignment="1">
      <alignment horizontal="center" vertical="center"/>
    </xf>
    <xf numFmtId="0" fontId="6" fillId="2" borderId="1" xfId="1" applyFont="1" applyFill="1" applyBorder="1" applyAlignment="1">
      <alignment horizontal="left" vertical="top" wrapText="1"/>
    </xf>
    <xf numFmtId="4" fontId="6" fillId="2" borderId="1" xfId="1" applyNumberFormat="1" applyFont="1" applyFill="1" applyBorder="1" applyAlignment="1">
      <alignment horizontal="center" vertical="center"/>
    </xf>
    <xf numFmtId="1" fontId="6" fillId="2" borderId="0" xfId="1" applyNumberFormat="1" applyFont="1" applyFill="1" applyAlignment="1">
      <alignment horizontal="center" vertical="center"/>
    </xf>
    <xf numFmtId="165" fontId="10" fillId="2" borderId="0" xfId="1" applyNumberFormat="1" applyFont="1" applyFill="1"/>
    <xf numFmtId="2" fontId="4" fillId="2" borderId="0" xfId="1" applyNumberFormat="1" applyFont="1" applyFill="1" applyAlignment="1">
      <alignment horizontal="center"/>
    </xf>
    <xf numFmtId="0" fontId="6" fillId="2" borderId="0" xfId="1" applyFont="1" applyFill="1" applyBorder="1" applyAlignment="1">
      <alignment horizontal="center" vertical="center"/>
    </xf>
    <xf numFmtId="1" fontId="7" fillId="2" borderId="0" xfId="1" applyNumberFormat="1" applyFont="1" applyFill="1" applyAlignment="1">
      <alignment horizontal="center" vertical="center"/>
    </xf>
    <xf numFmtId="1" fontId="4" fillId="2" borderId="0" xfId="1" applyNumberFormat="1" applyFont="1" applyFill="1" applyBorder="1" applyAlignment="1">
      <alignment horizontal="center" vertical="center" wrapText="1"/>
    </xf>
    <xf numFmtId="1" fontId="6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center" vertical="center" wrapText="1"/>
    </xf>
    <xf numFmtId="1" fontId="4" fillId="2" borderId="0" xfId="1" applyNumberFormat="1" applyFont="1" applyFill="1" applyBorder="1" applyAlignment="1">
      <alignment horizontal="center" vertical="center"/>
    </xf>
    <xf numFmtId="0" fontId="4" fillId="2" borderId="0" xfId="1" applyFont="1" applyFill="1" applyAlignment="1">
      <alignment vertical="center"/>
    </xf>
    <xf numFmtId="1" fontId="7" fillId="2" borderId="0" xfId="1" applyNumberFormat="1" applyFont="1" applyFill="1" applyBorder="1" applyAlignment="1">
      <alignment horizontal="center" vertical="center"/>
    </xf>
    <xf numFmtId="0" fontId="7" fillId="2" borderId="0" xfId="1" applyFont="1" applyFill="1" applyAlignment="1">
      <alignment vertical="center"/>
    </xf>
    <xf numFmtId="167" fontId="6" fillId="2" borderId="0" xfId="1" applyNumberFormat="1" applyFont="1" applyFill="1" applyAlignment="1">
      <alignment horizontal="center" vertical="center"/>
    </xf>
    <xf numFmtId="0" fontId="4" fillId="2" borderId="0" xfId="1" applyFont="1" applyFill="1" applyBorder="1"/>
    <xf numFmtId="4" fontId="4" fillId="2" borderId="0" xfId="1" applyNumberFormat="1" applyFont="1" applyFill="1" applyBorder="1"/>
    <xf numFmtId="49" fontId="4" fillId="2" borderId="0" xfId="1" applyNumberFormat="1" applyFont="1" applyFill="1" applyBorder="1" applyAlignment="1">
      <alignment horizontal="center" vertical="center"/>
    </xf>
    <xf numFmtId="165" fontId="4" fillId="2" borderId="0" xfId="1" applyNumberFormat="1" applyFont="1" applyFill="1"/>
    <xf numFmtId="2" fontId="4" fillId="2" borderId="0" xfId="1" applyNumberFormat="1" applyFont="1" applyFill="1"/>
    <xf numFmtId="49" fontId="4" fillId="2" borderId="0" xfId="1" applyNumberFormat="1" applyFont="1" applyFill="1" applyBorder="1" applyAlignment="1">
      <alignment horizontal="left" vertical="center"/>
    </xf>
    <xf numFmtId="4" fontId="4" fillId="2" borderId="0" xfId="1" applyNumberFormat="1" applyFont="1" applyFill="1"/>
    <xf numFmtId="166" fontId="4" fillId="2" borderId="0" xfId="1" applyNumberFormat="1" applyFont="1" applyFill="1"/>
    <xf numFmtId="0" fontId="4" fillId="2" borderId="0" xfId="1" applyFont="1" applyFill="1" applyAlignment="1">
      <alignment horizontal="left" vertical="center" wrapText="1"/>
    </xf>
    <xf numFmtId="165" fontId="13" fillId="2" borderId="0" xfId="1" applyNumberFormat="1" applyFont="1" applyFill="1" applyAlignment="1">
      <alignment horizontal="center" vertical="center"/>
    </xf>
    <xf numFmtId="0" fontId="13" fillId="2" borderId="0" xfId="1" applyFont="1" applyFill="1" applyAlignment="1">
      <alignment horizontal="center" vertical="center"/>
    </xf>
    <xf numFmtId="166" fontId="13" fillId="2" borderId="0" xfId="1" applyNumberFormat="1" applyFont="1" applyFill="1" applyAlignment="1">
      <alignment horizontal="center" vertical="center"/>
    </xf>
    <xf numFmtId="4" fontId="13" fillId="2" borderId="0" xfId="1" applyNumberFormat="1" applyFont="1" applyFill="1" applyBorder="1" applyAlignment="1">
      <alignment horizontal="center" vertical="center" wrapText="1"/>
    </xf>
    <xf numFmtId="0" fontId="13" fillId="2" borderId="0" xfId="1" applyFont="1" applyFill="1"/>
    <xf numFmtId="4" fontId="6" fillId="2" borderId="0" xfId="1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/>
    </xf>
    <xf numFmtId="49" fontId="3" fillId="2" borderId="0" xfId="1" applyNumberFormat="1" applyFont="1" applyFill="1" applyAlignment="1">
      <alignment horizontal="center" vertical="center"/>
    </xf>
    <xf numFmtId="49" fontId="3" fillId="2" borderId="0" xfId="1" applyNumberFormat="1" applyFont="1" applyFill="1" applyBorder="1" applyAlignment="1">
      <alignment horizontal="left"/>
    </xf>
    <xf numFmtId="0" fontId="3" fillId="2" borderId="0" xfId="1" applyFont="1" applyFill="1"/>
    <xf numFmtId="0" fontId="3" fillId="2" borderId="0" xfId="1" applyFont="1" applyFill="1" applyBorder="1"/>
    <xf numFmtId="4" fontId="3" fillId="2" borderId="0" xfId="1" applyNumberFormat="1" applyFont="1" applyFill="1" applyBorder="1"/>
    <xf numFmtId="0" fontId="3" fillId="2" borderId="0" xfId="1" applyFont="1" applyFill="1" applyAlignment="1">
      <alignment horizontal="center" vertical="center"/>
    </xf>
    <xf numFmtId="1" fontId="3" fillId="2" borderId="0" xfId="1" applyNumberFormat="1" applyFont="1" applyFill="1" applyAlignment="1">
      <alignment horizontal="center" vertical="center"/>
    </xf>
    <xf numFmtId="4" fontId="15" fillId="2" borderId="0" xfId="1" applyNumberFormat="1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top" wrapText="1"/>
    </xf>
    <xf numFmtId="0" fontId="4" fillId="2" borderId="0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49" fontId="4" fillId="2" borderId="0" xfId="1" applyNumberFormat="1" applyFont="1" applyFill="1" applyBorder="1" applyAlignment="1">
      <alignment horizontal="center" vertical="center" wrapText="1"/>
    </xf>
    <xf numFmtId="166" fontId="11" fillId="2" borderId="0" xfId="1" applyNumberFormat="1" applyFont="1" applyFill="1" applyAlignment="1">
      <alignment horizontal="left" vertical="center"/>
    </xf>
    <xf numFmtId="2" fontId="4" fillId="2" borderId="0" xfId="1" applyNumberFormat="1" applyFont="1" applyFill="1" applyBorder="1" applyAlignment="1">
      <alignment horizontal="center" vertical="center" wrapText="1"/>
    </xf>
    <xf numFmtId="165" fontId="4" fillId="2" borderId="1" xfId="1" applyNumberFormat="1" applyFont="1" applyFill="1" applyBorder="1" applyAlignment="1">
      <alignment horizontal="center" vertical="center" wrapText="1"/>
    </xf>
    <xf numFmtId="0" fontId="4" fillId="2" borderId="0" xfId="3" applyFont="1" applyFill="1"/>
    <xf numFmtId="4" fontId="19" fillId="2" borderId="1" xfId="1" applyNumberFormat="1" applyFont="1" applyFill="1" applyBorder="1" applyAlignment="1">
      <alignment horizontal="center" vertical="center" wrapText="1"/>
    </xf>
    <xf numFmtId="4" fontId="16" fillId="2" borderId="1" xfId="3" applyNumberFormat="1" applyFont="1" applyFill="1" applyBorder="1" applyAlignment="1">
      <alignment horizontal="center" vertical="center"/>
    </xf>
    <xf numFmtId="4" fontId="16" fillId="2" borderId="1" xfId="3" applyNumberFormat="1" applyFont="1" applyFill="1" applyBorder="1" applyAlignment="1">
      <alignment horizontal="center" vertical="center" wrapText="1"/>
    </xf>
    <xf numFmtId="4" fontId="17" fillId="2" borderId="1" xfId="3" applyNumberFormat="1" applyFont="1" applyFill="1" applyBorder="1" applyAlignment="1">
      <alignment horizontal="center" vertical="center"/>
    </xf>
    <xf numFmtId="4" fontId="17" fillId="2" borderId="1" xfId="3" applyNumberFormat="1" applyFont="1" applyFill="1" applyBorder="1" applyAlignment="1">
      <alignment horizontal="center" vertical="center" wrapText="1"/>
    </xf>
    <xf numFmtId="4" fontId="16" fillId="2" borderId="11" xfId="3" applyNumberFormat="1" applyFont="1" applyFill="1" applyBorder="1" applyAlignment="1">
      <alignment horizontal="center" vertical="center"/>
    </xf>
    <xf numFmtId="49" fontId="16" fillId="2" borderId="1" xfId="0" applyNumberFormat="1" applyFont="1" applyFill="1" applyBorder="1" applyAlignment="1">
      <alignment horizontal="left" vertical="top" wrapText="1"/>
    </xf>
    <xf numFmtId="3" fontId="17" fillId="2" borderId="1" xfId="3" applyNumberFormat="1" applyFont="1" applyFill="1" applyBorder="1" applyAlignment="1">
      <alignment horizontal="center" vertical="center"/>
    </xf>
    <xf numFmtId="4" fontId="3" fillId="2" borderId="1" xfId="3" applyNumberFormat="1" applyFont="1" applyFill="1" applyBorder="1" applyAlignment="1">
      <alignment horizontal="center" vertical="center"/>
    </xf>
    <xf numFmtId="0" fontId="3" fillId="2" borderId="1" xfId="3" applyFont="1" applyFill="1" applyBorder="1" applyAlignment="1">
      <alignment vertical="top" wrapText="1"/>
    </xf>
    <xf numFmtId="0" fontId="3" fillId="2" borderId="14" xfId="3" applyFont="1" applyFill="1" applyBorder="1" applyAlignment="1">
      <alignment horizontal="left" vertical="top" wrapText="1"/>
    </xf>
    <xf numFmtId="0" fontId="4" fillId="2" borderId="0" xfId="1" applyFont="1" applyFill="1" applyAlignment="1">
      <alignment vertical="top"/>
    </xf>
    <xf numFmtId="0" fontId="4" fillId="2" borderId="1" xfId="1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vertical="top" wrapText="1"/>
    </xf>
    <xf numFmtId="0" fontId="16" fillId="2" borderId="12" xfId="3" applyFont="1" applyFill="1" applyBorder="1" applyAlignment="1">
      <alignment horizontal="left" vertical="top" wrapText="1"/>
    </xf>
    <xf numFmtId="0" fontId="17" fillId="2" borderId="12" xfId="3" applyFont="1" applyFill="1" applyBorder="1" applyAlignment="1">
      <alignment horizontal="left" vertical="top" wrapText="1"/>
    </xf>
    <xf numFmtId="0" fontId="17" fillId="2" borderId="1" xfId="3" applyFont="1" applyFill="1" applyBorder="1" applyAlignment="1">
      <alignment vertical="top"/>
    </xf>
    <xf numFmtId="0" fontId="12" fillId="2" borderId="1" xfId="0" applyFont="1" applyFill="1" applyBorder="1" applyAlignment="1">
      <alignment vertical="top" wrapText="1"/>
    </xf>
    <xf numFmtId="0" fontId="17" fillId="2" borderId="1" xfId="3" applyFont="1" applyFill="1" applyBorder="1" applyAlignment="1">
      <alignment horizontal="left" vertical="top" wrapText="1"/>
    </xf>
    <xf numFmtId="49" fontId="16" fillId="2" borderId="11" xfId="0" applyNumberFormat="1" applyFont="1" applyFill="1" applyBorder="1" applyAlignment="1">
      <alignment horizontal="left" vertical="top" wrapText="1"/>
    </xf>
    <xf numFmtId="49" fontId="17" fillId="2" borderId="1" xfId="0" applyNumberFormat="1" applyFont="1" applyFill="1" applyBorder="1" applyAlignment="1">
      <alignment horizontal="left" vertical="top" wrapText="1"/>
    </xf>
    <xf numFmtId="0" fontId="6" fillId="2" borderId="1" xfId="1" applyFont="1" applyFill="1" applyBorder="1" applyAlignment="1">
      <alignment vertical="top"/>
    </xf>
    <xf numFmtId="49" fontId="6" fillId="2" borderId="1" xfId="1" applyNumberFormat="1" applyFont="1" applyFill="1" applyBorder="1" applyAlignment="1">
      <alignment horizontal="left" vertical="top" wrapText="1"/>
    </xf>
    <xf numFmtId="0" fontId="3" fillId="2" borderId="1" xfId="3" applyFont="1" applyFill="1" applyBorder="1" applyAlignment="1">
      <alignment horizontal="left" vertical="top" wrapText="1"/>
    </xf>
    <xf numFmtId="49" fontId="3" fillId="2" borderId="0" xfId="1" applyNumberFormat="1" applyFont="1" applyFill="1" applyBorder="1" applyAlignment="1">
      <alignment horizontal="left" vertical="top"/>
    </xf>
    <xf numFmtId="0" fontId="4" fillId="2" borderId="0" xfId="1" applyFont="1" applyFill="1" applyBorder="1" applyAlignment="1">
      <alignment vertical="top"/>
    </xf>
    <xf numFmtId="4" fontId="4" fillId="0" borderId="1" xfId="0" applyNumberFormat="1" applyFont="1" applyFill="1" applyBorder="1" applyAlignment="1">
      <alignment horizontal="center" vertical="center"/>
    </xf>
    <xf numFmtId="4" fontId="4" fillId="0" borderId="1" xfId="1" applyNumberFormat="1" applyFont="1" applyFill="1" applyBorder="1" applyAlignment="1">
      <alignment horizontal="center" vertical="center" wrapText="1"/>
    </xf>
    <xf numFmtId="168" fontId="4" fillId="2" borderId="0" xfId="1" applyNumberFormat="1" applyFont="1" applyFill="1" applyAlignment="1">
      <alignment horizontal="center" vertical="center"/>
    </xf>
    <xf numFmtId="166" fontId="4" fillId="2" borderId="0" xfId="1" applyNumberFormat="1" applyFont="1" applyFill="1" applyAlignment="1">
      <alignment horizontal="left" vertical="center"/>
    </xf>
    <xf numFmtId="166" fontId="11" fillId="2" borderId="0" xfId="1" applyNumberFormat="1" applyFont="1" applyFill="1" applyAlignment="1">
      <alignment horizontal="left" vertical="center"/>
    </xf>
    <xf numFmtId="0" fontId="4" fillId="2" borderId="0" xfId="1" applyFont="1" applyFill="1" applyAlignment="1">
      <alignment horizontal="center"/>
    </xf>
    <xf numFmtId="0" fontId="10" fillId="2" borderId="0" xfId="1" applyFont="1" applyFill="1" applyAlignment="1">
      <alignment horizontal="center" vertical="center"/>
    </xf>
    <xf numFmtId="49" fontId="3" fillId="2" borderId="0" xfId="1" applyNumberFormat="1" applyFont="1" applyFill="1" applyAlignment="1">
      <alignment horizontal="center" vertical="top" wrapText="1"/>
    </xf>
    <xf numFmtId="49" fontId="3" fillId="2" borderId="5" xfId="1" applyNumberFormat="1" applyFont="1" applyFill="1" applyBorder="1" applyAlignment="1">
      <alignment horizontal="center" vertical="top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top" wrapText="1"/>
    </xf>
    <xf numFmtId="0" fontId="4" fillId="2" borderId="2" xfId="1" applyFont="1" applyFill="1" applyBorder="1" applyAlignment="1">
      <alignment horizontal="center" vertical="top"/>
    </xf>
    <xf numFmtId="0" fontId="4" fillId="2" borderId="0" xfId="1" applyFont="1" applyFill="1" applyBorder="1" applyAlignment="1">
      <alignment horizontal="center" vertical="top"/>
    </xf>
    <xf numFmtId="0" fontId="4" fillId="2" borderId="3" xfId="1" applyFont="1" applyFill="1" applyBorder="1" applyAlignment="1">
      <alignment horizontal="center" vertical="top"/>
    </xf>
    <xf numFmtId="0" fontId="4" fillId="2" borderId="2" xfId="1" applyFont="1" applyFill="1" applyBorder="1" applyAlignment="1">
      <alignment horizontal="center" vertical="center" wrapText="1"/>
    </xf>
    <xf numFmtId="0" fontId="4" fillId="2" borderId="0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 vertical="center" wrapText="1"/>
    </xf>
    <xf numFmtId="49" fontId="4" fillId="2" borderId="2" xfId="1" applyNumberFormat="1" applyFont="1" applyFill="1" applyBorder="1" applyAlignment="1">
      <alignment horizontal="center" vertical="center" wrapText="1"/>
    </xf>
    <xf numFmtId="49" fontId="4" fillId="2" borderId="0" xfId="1" applyNumberFormat="1" applyFont="1" applyFill="1" applyBorder="1" applyAlignment="1">
      <alignment horizontal="center" vertical="center" wrapText="1"/>
    </xf>
    <xf numFmtId="49" fontId="4" fillId="2" borderId="3" xfId="1" applyNumberFormat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4" fillId="2" borderId="13" xfId="1" applyFont="1" applyFill="1" applyBorder="1" applyAlignment="1">
      <alignment horizontal="center" vertical="center" wrapText="1"/>
    </xf>
    <xf numFmtId="0" fontId="4" fillId="2" borderId="11" xfId="1" applyFont="1" applyFill="1" applyBorder="1" applyAlignment="1">
      <alignment horizontal="center" vertical="center" wrapText="1"/>
    </xf>
    <xf numFmtId="0" fontId="20" fillId="2" borderId="10" xfId="0" applyFont="1" applyFill="1" applyBorder="1" applyAlignment="1">
      <alignment horizontal="center" vertical="center" wrapText="1"/>
    </xf>
    <xf numFmtId="0" fontId="20" fillId="2" borderId="13" xfId="0" applyFont="1" applyFill="1" applyBorder="1" applyAlignment="1">
      <alignment horizontal="center" vertical="center" wrapText="1"/>
    </xf>
    <xf numFmtId="0" fontId="20" fillId="2" borderId="11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18" fillId="2" borderId="13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49" fontId="4" fillId="2" borderId="10" xfId="1" applyNumberFormat="1" applyFont="1" applyFill="1" applyBorder="1" applyAlignment="1">
      <alignment horizontal="center" vertical="center" wrapText="1"/>
    </xf>
    <xf numFmtId="49" fontId="4" fillId="2" borderId="13" xfId="1" applyNumberFormat="1" applyFont="1" applyFill="1" applyBorder="1" applyAlignment="1">
      <alignment horizontal="center" vertical="center" wrapText="1"/>
    </xf>
    <xf numFmtId="49" fontId="4" fillId="2" borderId="11" xfId="1" applyNumberFormat="1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165" fontId="4" fillId="2" borderId="0" xfId="1" applyNumberFormat="1" applyFont="1" applyFill="1" applyAlignment="1">
      <alignment horizontal="center"/>
    </xf>
    <xf numFmtId="0" fontId="4" fillId="2" borderId="7" xfId="1" applyFont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 vertical="center"/>
    </xf>
    <xf numFmtId="0" fontId="4" fillId="2" borderId="9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top" wrapText="1"/>
    </xf>
    <xf numFmtId="0" fontId="4" fillId="2" borderId="0" xfId="1" applyFont="1" applyFill="1" applyBorder="1" applyAlignment="1">
      <alignment horizontal="center" vertical="top" wrapText="1"/>
    </xf>
    <xf numFmtId="0" fontId="4" fillId="2" borderId="3" xfId="1" applyFont="1" applyFill="1" applyBorder="1" applyAlignment="1">
      <alignment horizontal="center" vertical="top" wrapText="1"/>
    </xf>
    <xf numFmtId="0" fontId="4" fillId="2" borderId="4" xfId="1" applyFont="1" applyFill="1" applyBorder="1" applyAlignment="1">
      <alignment horizontal="center" vertical="center"/>
    </xf>
    <xf numFmtId="0" fontId="4" fillId="2" borderId="5" xfId="1" applyFont="1" applyFill="1" applyBorder="1" applyAlignment="1">
      <alignment horizontal="center" vertical="center"/>
    </xf>
    <xf numFmtId="0" fontId="4" fillId="2" borderId="6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4" fontId="3" fillId="2" borderId="5" xfId="1" applyNumberFormat="1" applyFont="1" applyFill="1" applyBorder="1" applyAlignment="1">
      <alignment horizontal="center"/>
    </xf>
    <xf numFmtId="0" fontId="3" fillId="2" borderId="5" xfId="1" applyFont="1" applyFill="1" applyBorder="1" applyAlignment="1">
      <alignment horizontal="center"/>
    </xf>
    <xf numFmtId="4" fontId="4" fillId="2" borderId="5" xfId="1" applyNumberFormat="1" applyFont="1" applyFill="1" applyBorder="1" applyAlignment="1">
      <alignment horizontal="center"/>
    </xf>
    <xf numFmtId="0" fontId="4" fillId="2" borderId="5" xfId="1" applyFont="1" applyFill="1" applyBorder="1" applyAlignment="1">
      <alignment horizontal="center"/>
    </xf>
    <xf numFmtId="0" fontId="4" fillId="2" borderId="8" xfId="1" applyFont="1" applyFill="1" applyBorder="1" applyAlignment="1">
      <alignment horizontal="left" vertical="top" wrapText="1"/>
    </xf>
    <xf numFmtId="0" fontId="19" fillId="2" borderId="10" xfId="0" applyFont="1" applyFill="1" applyBorder="1" applyAlignment="1">
      <alignment horizontal="center" vertical="center" wrapText="1"/>
    </xf>
    <xf numFmtId="0" fontId="19" fillId="2" borderId="13" xfId="0" applyFont="1" applyFill="1" applyBorder="1" applyAlignment="1">
      <alignment horizontal="center" vertical="center" wrapText="1"/>
    </xf>
    <xf numFmtId="0" fontId="19" fillId="2" borderId="11" xfId="0" applyFont="1" applyFill="1" applyBorder="1" applyAlignment="1">
      <alignment horizontal="center" vertical="center" wrapText="1"/>
    </xf>
    <xf numFmtId="49" fontId="13" fillId="2" borderId="10" xfId="1" applyNumberFormat="1" applyFont="1" applyFill="1" applyBorder="1" applyAlignment="1">
      <alignment horizontal="center" vertical="center" wrapText="1"/>
    </xf>
    <xf numFmtId="49" fontId="13" fillId="2" borderId="13" xfId="1" applyNumberFormat="1" applyFont="1" applyFill="1" applyBorder="1" applyAlignment="1">
      <alignment horizontal="center" vertical="center" wrapText="1"/>
    </xf>
    <xf numFmtId="49" fontId="13" fillId="2" borderId="11" xfId="1" applyNumberFormat="1" applyFont="1" applyFill="1" applyBorder="1" applyAlignment="1">
      <alignment horizontal="center" vertical="center" wrapText="1"/>
    </xf>
    <xf numFmtId="49" fontId="18" fillId="2" borderId="10" xfId="1" applyNumberFormat="1" applyFont="1" applyFill="1" applyBorder="1" applyAlignment="1">
      <alignment horizontal="center" vertical="center" wrapText="1"/>
    </xf>
    <xf numFmtId="49" fontId="18" fillId="2" borderId="13" xfId="1" applyNumberFormat="1" applyFont="1" applyFill="1" applyBorder="1" applyAlignment="1">
      <alignment horizontal="center" vertical="center" wrapText="1"/>
    </xf>
    <xf numFmtId="49" fontId="18" fillId="2" borderId="11" xfId="1" applyNumberFormat="1" applyFont="1" applyFill="1" applyBorder="1" applyAlignment="1">
      <alignment horizontal="center" vertical="center" wrapText="1"/>
    </xf>
    <xf numFmtId="49" fontId="19" fillId="2" borderId="10" xfId="1" applyNumberFormat="1" applyFont="1" applyFill="1" applyBorder="1" applyAlignment="1">
      <alignment horizontal="center" vertical="center" wrapText="1"/>
    </xf>
    <xf numFmtId="49" fontId="19" fillId="2" borderId="13" xfId="1" applyNumberFormat="1" applyFont="1" applyFill="1" applyBorder="1" applyAlignment="1">
      <alignment horizontal="center" vertical="center" wrapText="1"/>
    </xf>
    <xf numFmtId="49" fontId="19" fillId="2" borderId="11" xfId="1" applyNumberFormat="1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2 2" xfId="3"/>
    <cellStyle name="Обычный 3" xfId="4"/>
    <cellStyle name="Финансовый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C122"/>
  <sheetViews>
    <sheetView tabSelected="1" view="pageBreakPreview" zoomScale="55" zoomScaleNormal="70" zoomScaleSheetLayoutView="55" workbookViewId="0">
      <pane ySplit="8" topLeftCell="A9" activePane="bottomLeft" state="frozen"/>
      <selection activeCell="A8" sqref="A8"/>
      <selection pane="bottomLeft" activeCell="D14" sqref="D14"/>
    </sheetView>
  </sheetViews>
  <sheetFormatPr defaultRowHeight="15.6" x14ac:dyDescent="0.3"/>
  <cols>
    <col min="1" max="1" width="9.109375" style="5" customWidth="1"/>
    <col min="2" max="2" width="56.44140625" style="102" customWidth="1"/>
    <col min="3" max="3" width="18" style="7" customWidth="1"/>
    <col min="4" max="4" width="20" style="7" customWidth="1"/>
    <col min="5" max="5" width="18.88671875" style="7" customWidth="1"/>
    <col min="6" max="6" width="18.33203125" style="7" customWidth="1"/>
    <col min="7" max="7" width="18.109375" style="7" customWidth="1"/>
    <col min="8" max="8" width="19.33203125" style="7" customWidth="1"/>
    <col min="9" max="9" width="20.33203125" style="7" customWidth="1"/>
    <col min="10" max="10" width="22" style="7" customWidth="1"/>
    <col min="11" max="12" width="17.88671875" style="7" customWidth="1"/>
    <col min="13" max="13" width="19.33203125" style="7" customWidth="1"/>
    <col min="14" max="14" width="15.5546875" style="5" hidden="1" customWidth="1"/>
    <col min="15" max="15" width="13.6640625" style="5" hidden="1" customWidth="1"/>
    <col min="16" max="16" width="26.5546875" style="5" customWidth="1"/>
    <col min="17" max="17" width="29.5546875" style="5" customWidth="1"/>
    <col min="18" max="18" width="26.109375" style="5" customWidth="1"/>
    <col min="19" max="19" width="18.44140625" style="7" customWidth="1"/>
    <col min="20" max="20" width="21.21875" style="7" customWidth="1"/>
    <col min="21" max="21" width="0" style="7" hidden="1" customWidth="1"/>
    <col min="22" max="22" width="18.33203125" style="7" customWidth="1"/>
    <col min="23" max="23" width="17.77734375" style="7" customWidth="1"/>
    <col min="24" max="24" width="11" style="7" customWidth="1"/>
    <col min="25" max="257" width="8.88671875" style="7"/>
    <col min="258" max="258" width="8" style="7" customWidth="1"/>
    <col min="259" max="259" width="41.6640625" style="7" customWidth="1"/>
    <col min="260" max="261" width="22" style="7" customWidth="1"/>
    <col min="262" max="262" width="18" style="7" customWidth="1"/>
    <col min="263" max="263" width="18.88671875" style="7" customWidth="1"/>
    <col min="264" max="264" width="22.44140625" style="7" customWidth="1"/>
    <col min="265" max="265" width="20.33203125" style="7" customWidth="1"/>
    <col min="266" max="266" width="17.88671875" style="7" customWidth="1"/>
    <col min="267" max="267" width="20.6640625" style="7" customWidth="1"/>
    <col min="268" max="268" width="15.33203125" style="7" customWidth="1"/>
    <col min="269" max="269" width="17.44140625" style="7" customWidth="1"/>
    <col min="270" max="271" width="0" style="7" hidden="1" customWidth="1"/>
    <col min="272" max="272" width="16" style="7" customWidth="1"/>
    <col min="273" max="273" width="29.5546875" style="7" customWidth="1"/>
    <col min="274" max="274" width="26.109375" style="7" customWidth="1"/>
    <col min="275" max="275" width="9.109375" style="7" customWidth="1"/>
    <col min="276" max="276" width="15.5546875" style="7" bestFit="1" customWidth="1"/>
    <col min="277" max="277" width="0" style="7" hidden="1" customWidth="1"/>
    <col min="278" max="278" width="18.33203125" style="7" customWidth="1"/>
    <col min="279" max="279" width="9.88671875" style="7" customWidth="1"/>
    <col min="280" max="280" width="11" style="7" customWidth="1"/>
    <col min="281" max="513" width="8.88671875" style="7"/>
    <col min="514" max="514" width="8" style="7" customWidth="1"/>
    <col min="515" max="515" width="41.6640625" style="7" customWidth="1"/>
    <col min="516" max="517" width="22" style="7" customWidth="1"/>
    <col min="518" max="518" width="18" style="7" customWidth="1"/>
    <col min="519" max="519" width="18.88671875" style="7" customWidth="1"/>
    <col min="520" max="520" width="22.44140625" style="7" customWidth="1"/>
    <col min="521" max="521" width="20.33203125" style="7" customWidth="1"/>
    <col min="522" max="522" width="17.88671875" style="7" customWidth="1"/>
    <col min="523" max="523" width="20.6640625" style="7" customWidth="1"/>
    <col min="524" max="524" width="15.33203125" style="7" customWidth="1"/>
    <col min="525" max="525" width="17.44140625" style="7" customWidth="1"/>
    <col min="526" max="527" width="0" style="7" hidden="1" customWidth="1"/>
    <col min="528" max="528" width="16" style="7" customWidth="1"/>
    <col min="529" max="529" width="29.5546875" style="7" customWidth="1"/>
    <col min="530" max="530" width="26.109375" style="7" customWidth="1"/>
    <col min="531" max="531" width="9.109375" style="7" customWidth="1"/>
    <col min="532" max="532" width="15.5546875" style="7" bestFit="1" customWidth="1"/>
    <col min="533" max="533" width="0" style="7" hidden="1" customWidth="1"/>
    <col min="534" max="534" width="18.33203125" style="7" customWidth="1"/>
    <col min="535" max="535" width="9.88671875" style="7" customWidth="1"/>
    <col min="536" max="536" width="11" style="7" customWidth="1"/>
    <col min="537" max="769" width="8.88671875" style="7"/>
    <col min="770" max="770" width="8" style="7" customWidth="1"/>
    <col min="771" max="771" width="41.6640625" style="7" customWidth="1"/>
    <col min="772" max="773" width="22" style="7" customWidth="1"/>
    <col min="774" max="774" width="18" style="7" customWidth="1"/>
    <col min="775" max="775" width="18.88671875" style="7" customWidth="1"/>
    <col min="776" max="776" width="22.44140625" style="7" customWidth="1"/>
    <col min="777" max="777" width="20.33203125" style="7" customWidth="1"/>
    <col min="778" max="778" width="17.88671875" style="7" customWidth="1"/>
    <col min="779" max="779" width="20.6640625" style="7" customWidth="1"/>
    <col min="780" max="780" width="15.33203125" style="7" customWidth="1"/>
    <col min="781" max="781" width="17.44140625" style="7" customWidth="1"/>
    <col min="782" max="783" width="0" style="7" hidden="1" customWidth="1"/>
    <col min="784" max="784" width="16" style="7" customWidth="1"/>
    <col min="785" max="785" width="29.5546875" style="7" customWidth="1"/>
    <col min="786" max="786" width="26.109375" style="7" customWidth="1"/>
    <col min="787" max="787" width="9.109375" style="7" customWidth="1"/>
    <col min="788" max="788" width="15.5546875" style="7" bestFit="1" customWidth="1"/>
    <col min="789" max="789" width="0" style="7" hidden="1" customWidth="1"/>
    <col min="790" max="790" width="18.33203125" style="7" customWidth="1"/>
    <col min="791" max="791" width="9.88671875" style="7" customWidth="1"/>
    <col min="792" max="792" width="11" style="7" customWidth="1"/>
    <col min="793" max="1025" width="8.88671875" style="7"/>
    <col min="1026" max="1026" width="8" style="7" customWidth="1"/>
    <col min="1027" max="1027" width="41.6640625" style="7" customWidth="1"/>
    <col min="1028" max="1029" width="22" style="7" customWidth="1"/>
    <col min="1030" max="1030" width="18" style="7" customWidth="1"/>
    <col min="1031" max="1031" width="18.88671875" style="7" customWidth="1"/>
    <col min="1032" max="1032" width="22.44140625" style="7" customWidth="1"/>
    <col min="1033" max="1033" width="20.33203125" style="7" customWidth="1"/>
    <col min="1034" max="1034" width="17.88671875" style="7" customWidth="1"/>
    <col min="1035" max="1035" width="20.6640625" style="7" customWidth="1"/>
    <col min="1036" max="1036" width="15.33203125" style="7" customWidth="1"/>
    <col min="1037" max="1037" width="17.44140625" style="7" customWidth="1"/>
    <col min="1038" max="1039" width="0" style="7" hidden="1" customWidth="1"/>
    <col min="1040" max="1040" width="16" style="7" customWidth="1"/>
    <col min="1041" max="1041" width="29.5546875" style="7" customWidth="1"/>
    <col min="1042" max="1042" width="26.109375" style="7" customWidth="1"/>
    <col min="1043" max="1043" width="9.109375" style="7" customWidth="1"/>
    <col min="1044" max="1044" width="15.5546875" style="7" bestFit="1" customWidth="1"/>
    <col min="1045" max="1045" width="0" style="7" hidden="1" customWidth="1"/>
    <col min="1046" max="1046" width="18.33203125" style="7" customWidth="1"/>
    <col min="1047" max="1047" width="9.88671875" style="7" customWidth="1"/>
    <col min="1048" max="1048" width="11" style="7" customWidth="1"/>
    <col min="1049" max="1281" width="8.88671875" style="7"/>
    <col min="1282" max="1282" width="8" style="7" customWidth="1"/>
    <col min="1283" max="1283" width="41.6640625" style="7" customWidth="1"/>
    <col min="1284" max="1285" width="22" style="7" customWidth="1"/>
    <col min="1286" max="1286" width="18" style="7" customWidth="1"/>
    <col min="1287" max="1287" width="18.88671875" style="7" customWidth="1"/>
    <col min="1288" max="1288" width="22.44140625" style="7" customWidth="1"/>
    <col min="1289" max="1289" width="20.33203125" style="7" customWidth="1"/>
    <col min="1290" max="1290" width="17.88671875" style="7" customWidth="1"/>
    <col min="1291" max="1291" width="20.6640625" style="7" customWidth="1"/>
    <col min="1292" max="1292" width="15.33203125" style="7" customWidth="1"/>
    <col min="1293" max="1293" width="17.44140625" style="7" customWidth="1"/>
    <col min="1294" max="1295" width="0" style="7" hidden="1" customWidth="1"/>
    <col min="1296" max="1296" width="16" style="7" customWidth="1"/>
    <col min="1297" max="1297" width="29.5546875" style="7" customWidth="1"/>
    <col min="1298" max="1298" width="26.109375" style="7" customWidth="1"/>
    <col min="1299" max="1299" width="9.109375" style="7" customWidth="1"/>
    <col min="1300" max="1300" width="15.5546875" style="7" bestFit="1" customWidth="1"/>
    <col min="1301" max="1301" width="0" style="7" hidden="1" customWidth="1"/>
    <col min="1302" max="1302" width="18.33203125" style="7" customWidth="1"/>
    <col min="1303" max="1303" width="9.88671875" style="7" customWidth="1"/>
    <col min="1304" max="1304" width="11" style="7" customWidth="1"/>
    <col min="1305" max="1537" width="8.88671875" style="7"/>
    <col min="1538" max="1538" width="8" style="7" customWidth="1"/>
    <col min="1539" max="1539" width="41.6640625" style="7" customWidth="1"/>
    <col min="1540" max="1541" width="22" style="7" customWidth="1"/>
    <col min="1542" max="1542" width="18" style="7" customWidth="1"/>
    <col min="1543" max="1543" width="18.88671875" style="7" customWidth="1"/>
    <col min="1544" max="1544" width="22.44140625" style="7" customWidth="1"/>
    <col min="1545" max="1545" width="20.33203125" style="7" customWidth="1"/>
    <col min="1546" max="1546" width="17.88671875" style="7" customWidth="1"/>
    <col min="1547" max="1547" width="20.6640625" style="7" customWidth="1"/>
    <col min="1548" max="1548" width="15.33203125" style="7" customWidth="1"/>
    <col min="1549" max="1549" width="17.44140625" style="7" customWidth="1"/>
    <col min="1550" max="1551" width="0" style="7" hidden="1" customWidth="1"/>
    <col min="1552" max="1552" width="16" style="7" customWidth="1"/>
    <col min="1553" max="1553" width="29.5546875" style="7" customWidth="1"/>
    <col min="1554" max="1554" width="26.109375" style="7" customWidth="1"/>
    <col min="1555" max="1555" width="9.109375" style="7" customWidth="1"/>
    <col min="1556" max="1556" width="15.5546875" style="7" bestFit="1" customWidth="1"/>
    <col min="1557" max="1557" width="0" style="7" hidden="1" customWidth="1"/>
    <col min="1558" max="1558" width="18.33203125" style="7" customWidth="1"/>
    <col min="1559" max="1559" width="9.88671875" style="7" customWidth="1"/>
    <col min="1560" max="1560" width="11" style="7" customWidth="1"/>
    <col min="1561" max="1793" width="8.88671875" style="7"/>
    <col min="1794" max="1794" width="8" style="7" customWidth="1"/>
    <col min="1795" max="1795" width="41.6640625" style="7" customWidth="1"/>
    <col min="1796" max="1797" width="22" style="7" customWidth="1"/>
    <col min="1798" max="1798" width="18" style="7" customWidth="1"/>
    <col min="1799" max="1799" width="18.88671875" style="7" customWidth="1"/>
    <col min="1800" max="1800" width="22.44140625" style="7" customWidth="1"/>
    <col min="1801" max="1801" width="20.33203125" style="7" customWidth="1"/>
    <col min="1802" max="1802" width="17.88671875" style="7" customWidth="1"/>
    <col min="1803" max="1803" width="20.6640625" style="7" customWidth="1"/>
    <col min="1804" max="1804" width="15.33203125" style="7" customWidth="1"/>
    <col min="1805" max="1805" width="17.44140625" style="7" customWidth="1"/>
    <col min="1806" max="1807" width="0" style="7" hidden="1" customWidth="1"/>
    <col min="1808" max="1808" width="16" style="7" customWidth="1"/>
    <col min="1809" max="1809" width="29.5546875" style="7" customWidth="1"/>
    <col min="1810" max="1810" width="26.109375" style="7" customWidth="1"/>
    <col min="1811" max="1811" width="9.109375" style="7" customWidth="1"/>
    <col min="1812" max="1812" width="15.5546875" style="7" bestFit="1" customWidth="1"/>
    <col min="1813" max="1813" width="0" style="7" hidden="1" customWidth="1"/>
    <col min="1814" max="1814" width="18.33203125" style="7" customWidth="1"/>
    <col min="1815" max="1815" width="9.88671875" style="7" customWidth="1"/>
    <col min="1816" max="1816" width="11" style="7" customWidth="1"/>
    <col min="1817" max="2049" width="8.88671875" style="7"/>
    <col min="2050" max="2050" width="8" style="7" customWidth="1"/>
    <col min="2051" max="2051" width="41.6640625" style="7" customWidth="1"/>
    <col min="2052" max="2053" width="22" style="7" customWidth="1"/>
    <col min="2054" max="2054" width="18" style="7" customWidth="1"/>
    <col min="2055" max="2055" width="18.88671875" style="7" customWidth="1"/>
    <col min="2056" max="2056" width="22.44140625" style="7" customWidth="1"/>
    <col min="2057" max="2057" width="20.33203125" style="7" customWidth="1"/>
    <col min="2058" max="2058" width="17.88671875" style="7" customWidth="1"/>
    <col min="2059" max="2059" width="20.6640625" style="7" customWidth="1"/>
    <col min="2060" max="2060" width="15.33203125" style="7" customWidth="1"/>
    <col min="2061" max="2061" width="17.44140625" style="7" customWidth="1"/>
    <col min="2062" max="2063" width="0" style="7" hidden="1" customWidth="1"/>
    <col min="2064" max="2064" width="16" style="7" customWidth="1"/>
    <col min="2065" max="2065" width="29.5546875" style="7" customWidth="1"/>
    <col min="2066" max="2066" width="26.109375" style="7" customWidth="1"/>
    <col min="2067" max="2067" width="9.109375" style="7" customWidth="1"/>
    <col min="2068" max="2068" width="15.5546875" style="7" bestFit="1" customWidth="1"/>
    <col min="2069" max="2069" width="0" style="7" hidden="1" customWidth="1"/>
    <col min="2070" max="2070" width="18.33203125" style="7" customWidth="1"/>
    <col min="2071" max="2071" width="9.88671875" style="7" customWidth="1"/>
    <col min="2072" max="2072" width="11" style="7" customWidth="1"/>
    <col min="2073" max="2305" width="8.88671875" style="7"/>
    <col min="2306" max="2306" width="8" style="7" customWidth="1"/>
    <col min="2307" max="2307" width="41.6640625" style="7" customWidth="1"/>
    <col min="2308" max="2309" width="22" style="7" customWidth="1"/>
    <col min="2310" max="2310" width="18" style="7" customWidth="1"/>
    <col min="2311" max="2311" width="18.88671875" style="7" customWidth="1"/>
    <col min="2312" max="2312" width="22.44140625" style="7" customWidth="1"/>
    <col min="2313" max="2313" width="20.33203125" style="7" customWidth="1"/>
    <col min="2314" max="2314" width="17.88671875" style="7" customWidth="1"/>
    <col min="2315" max="2315" width="20.6640625" style="7" customWidth="1"/>
    <col min="2316" max="2316" width="15.33203125" style="7" customWidth="1"/>
    <col min="2317" max="2317" width="17.44140625" style="7" customWidth="1"/>
    <col min="2318" max="2319" width="0" style="7" hidden="1" customWidth="1"/>
    <col min="2320" max="2320" width="16" style="7" customWidth="1"/>
    <col min="2321" max="2321" width="29.5546875" style="7" customWidth="1"/>
    <col min="2322" max="2322" width="26.109375" style="7" customWidth="1"/>
    <col min="2323" max="2323" width="9.109375" style="7" customWidth="1"/>
    <col min="2324" max="2324" width="15.5546875" style="7" bestFit="1" customWidth="1"/>
    <col min="2325" max="2325" width="0" style="7" hidden="1" customWidth="1"/>
    <col min="2326" max="2326" width="18.33203125" style="7" customWidth="1"/>
    <col min="2327" max="2327" width="9.88671875" style="7" customWidth="1"/>
    <col min="2328" max="2328" width="11" style="7" customWidth="1"/>
    <col min="2329" max="2561" width="8.88671875" style="7"/>
    <col min="2562" max="2562" width="8" style="7" customWidth="1"/>
    <col min="2563" max="2563" width="41.6640625" style="7" customWidth="1"/>
    <col min="2564" max="2565" width="22" style="7" customWidth="1"/>
    <col min="2566" max="2566" width="18" style="7" customWidth="1"/>
    <col min="2567" max="2567" width="18.88671875" style="7" customWidth="1"/>
    <col min="2568" max="2568" width="22.44140625" style="7" customWidth="1"/>
    <col min="2569" max="2569" width="20.33203125" style="7" customWidth="1"/>
    <col min="2570" max="2570" width="17.88671875" style="7" customWidth="1"/>
    <col min="2571" max="2571" width="20.6640625" style="7" customWidth="1"/>
    <col min="2572" max="2572" width="15.33203125" style="7" customWidth="1"/>
    <col min="2573" max="2573" width="17.44140625" style="7" customWidth="1"/>
    <col min="2574" max="2575" width="0" style="7" hidden="1" customWidth="1"/>
    <col min="2576" max="2576" width="16" style="7" customWidth="1"/>
    <col min="2577" max="2577" width="29.5546875" style="7" customWidth="1"/>
    <col min="2578" max="2578" width="26.109375" style="7" customWidth="1"/>
    <col min="2579" max="2579" width="9.109375" style="7" customWidth="1"/>
    <col min="2580" max="2580" width="15.5546875" style="7" bestFit="1" customWidth="1"/>
    <col min="2581" max="2581" width="0" style="7" hidden="1" customWidth="1"/>
    <col min="2582" max="2582" width="18.33203125" style="7" customWidth="1"/>
    <col min="2583" max="2583" width="9.88671875" style="7" customWidth="1"/>
    <col min="2584" max="2584" width="11" style="7" customWidth="1"/>
    <col min="2585" max="2817" width="8.88671875" style="7"/>
    <col min="2818" max="2818" width="8" style="7" customWidth="1"/>
    <col min="2819" max="2819" width="41.6640625" style="7" customWidth="1"/>
    <col min="2820" max="2821" width="22" style="7" customWidth="1"/>
    <col min="2822" max="2822" width="18" style="7" customWidth="1"/>
    <col min="2823" max="2823" width="18.88671875" style="7" customWidth="1"/>
    <col min="2824" max="2824" width="22.44140625" style="7" customWidth="1"/>
    <col min="2825" max="2825" width="20.33203125" style="7" customWidth="1"/>
    <col min="2826" max="2826" width="17.88671875" style="7" customWidth="1"/>
    <col min="2827" max="2827" width="20.6640625" style="7" customWidth="1"/>
    <col min="2828" max="2828" width="15.33203125" style="7" customWidth="1"/>
    <col min="2829" max="2829" width="17.44140625" style="7" customWidth="1"/>
    <col min="2830" max="2831" width="0" style="7" hidden="1" customWidth="1"/>
    <col min="2832" max="2832" width="16" style="7" customWidth="1"/>
    <col min="2833" max="2833" width="29.5546875" style="7" customWidth="1"/>
    <col min="2834" max="2834" width="26.109375" style="7" customWidth="1"/>
    <col min="2835" max="2835" width="9.109375" style="7" customWidth="1"/>
    <col min="2836" max="2836" width="15.5546875" style="7" bestFit="1" customWidth="1"/>
    <col min="2837" max="2837" width="0" style="7" hidden="1" customWidth="1"/>
    <col min="2838" max="2838" width="18.33203125" style="7" customWidth="1"/>
    <col min="2839" max="2839" width="9.88671875" style="7" customWidth="1"/>
    <col min="2840" max="2840" width="11" style="7" customWidth="1"/>
    <col min="2841" max="3073" width="8.88671875" style="7"/>
    <col min="3074" max="3074" width="8" style="7" customWidth="1"/>
    <col min="3075" max="3075" width="41.6640625" style="7" customWidth="1"/>
    <col min="3076" max="3077" width="22" style="7" customWidth="1"/>
    <col min="3078" max="3078" width="18" style="7" customWidth="1"/>
    <col min="3079" max="3079" width="18.88671875" style="7" customWidth="1"/>
    <col min="3080" max="3080" width="22.44140625" style="7" customWidth="1"/>
    <col min="3081" max="3081" width="20.33203125" style="7" customWidth="1"/>
    <col min="3082" max="3082" width="17.88671875" style="7" customWidth="1"/>
    <col min="3083" max="3083" width="20.6640625" style="7" customWidth="1"/>
    <col min="3084" max="3084" width="15.33203125" style="7" customWidth="1"/>
    <col min="3085" max="3085" width="17.44140625" style="7" customWidth="1"/>
    <col min="3086" max="3087" width="0" style="7" hidden="1" customWidth="1"/>
    <col min="3088" max="3088" width="16" style="7" customWidth="1"/>
    <col min="3089" max="3089" width="29.5546875" style="7" customWidth="1"/>
    <col min="3090" max="3090" width="26.109375" style="7" customWidth="1"/>
    <col min="3091" max="3091" width="9.109375" style="7" customWidth="1"/>
    <col min="3092" max="3092" width="15.5546875" style="7" bestFit="1" customWidth="1"/>
    <col min="3093" max="3093" width="0" style="7" hidden="1" customWidth="1"/>
    <col min="3094" max="3094" width="18.33203125" style="7" customWidth="1"/>
    <col min="3095" max="3095" width="9.88671875" style="7" customWidth="1"/>
    <col min="3096" max="3096" width="11" style="7" customWidth="1"/>
    <col min="3097" max="3329" width="8.88671875" style="7"/>
    <col min="3330" max="3330" width="8" style="7" customWidth="1"/>
    <col min="3331" max="3331" width="41.6640625" style="7" customWidth="1"/>
    <col min="3332" max="3333" width="22" style="7" customWidth="1"/>
    <col min="3334" max="3334" width="18" style="7" customWidth="1"/>
    <col min="3335" max="3335" width="18.88671875" style="7" customWidth="1"/>
    <col min="3336" max="3336" width="22.44140625" style="7" customWidth="1"/>
    <col min="3337" max="3337" width="20.33203125" style="7" customWidth="1"/>
    <col min="3338" max="3338" width="17.88671875" style="7" customWidth="1"/>
    <col min="3339" max="3339" width="20.6640625" style="7" customWidth="1"/>
    <col min="3340" max="3340" width="15.33203125" style="7" customWidth="1"/>
    <col min="3341" max="3341" width="17.44140625" style="7" customWidth="1"/>
    <col min="3342" max="3343" width="0" style="7" hidden="1" customWidth="1"/>
    <col min="3344" max="3344" width="16" style="7" customWidth="1"/>
    <col min="3345" max="3345" width="29.5546875" style="7" customWidth="1"/>
    <col min="3346" max="3346" width="26.109375" style="7" customWidth="1"/>
    <col min="3347" max="3347" width="9.109375" style="7" customWidth="1"/>
    <col min="3348" max="3348" width="15.5546875" style="7" bestFit="1" customWidth="1"/>
    <col min="3349" max="3349" width="0" style="7" hidden="1" customWidth="1"/>
    <col min="3350" max="3350" width="18.33203125" style="7" customWidth="1"/>
    <col min="3351" max="3351" width="9.88671875" style="7" customWidth="1"/>
    <col min="3352" max="3352" width="11" style="7" customWidth="1"/>
    <col min="3353" max="3585" width="8.88671875" style="7"/>
    <col min="3586" max="3586" width="8" style="7" customWidth="1"/>
    <col min="3587" max="3587" width="41.6640625" style="7" customWidth="1"/>
    <col min="3588" max="3589" width="22" style="7" customWidth="1"/>
    <col min="3590" max="3590" width="18" style="7" customWidth="1"/>
    <col min="3591" max="3591" width="18.88671875" style="7" customWidth="1"/>
    <col min="3592" max="3592" width="22.44140625" style="7" customWidth="1"/>
    <col min="3593" max="3593" width="20.33203125" style="7" customWidth="1"/>
    <col min="3594" max="3594" width="17.88671875" style="7" customWidth="1"/>
    <col min="3595" max="3595" width="20.6640625" style="7" customWidth="1"/>
    <col min="3596" max="3596" width="15.33203125" style="7" customWidth="1"/>
    <col min="3597" max="3597" width="17.44140625" style="7" customWidth="1"/>
    <col min="3598" max="3599" width="0" style="7" hidden="1" customWidth="1"/>
    <col min="3600" max="3600" width="16" style="7" customWidth="1"/>
    <col min="3601" max="3601" width="29.5546875" style="7" customWidth="1"/>
    <col min="3602" max="3602" width="26.109375" style="7" customWidth="1"/>
    <col min="3603" max="3603" width="9.109375" style="7" customWidth="1"/>
    <col min="3604" max="3604" width="15.5546875" style="7" bestFit="1" customWidth="1"/>
    <col min="3605" max="3605" width="0" style="7" hidden="1" customWidth="1"/>
    <col min="3606" max="3606" width="18.33203125" style="7" customWidth="1"/>
    <col min="3607" max="3607" width="9.88671875" style="7" customWidth="1"/>
    <col min="3608" max="3608" width="11" style="7" customWidth="1"/>
    <col min="3609" max="3841" width="8.88671875" style="7"/>
    <col min="3842" max="3842" width="8" style="7" customWidth="1"/>
    <col min="3843" max="3843" width="41.6640625" style="7" customWidth="1"/>
    <col min="3844" max="3845" width="22" style="7" customWidth="1"/>
    <col min="3846" max="3846" width="18" style="7" customWidth="1"/>
    <col min="3847" max="3847" width="18.88671875" style="7" customWidth="1"/>
    <col min="3848" max="3848" width="22.44140625" style="7" customWidth="1"/>
    <col min="3849" max="3849" width="20.33203125" style="7" customWidth="1"/>
    <col min="3850" max="3850" width="17.88671875" style="7" customWidth="1"/>
    <col min="3851" max="3851" width="20.6640625" style="7" customWidth="1"/>
    <col min="3852" max="3852" width="15.33203125" style="7" customWidth="1"/>
    <col min="3853" max="3853" width="17.44140625" style="7" customWidth="1"/>
    <col min="3854" max="3855" width="0" style="7" hidden="1" customWidth="1"/>
    <col min="3856" max="3856" width="16" style="7" customWidth="1"/>
    <col min="3857" max="3857" width="29.5546875" style="7" customWidth="1"/>
    <col min="3858" max="3858" width="26.109375" style="7" customWidth="1"/>
    <col min="3859" max="3859" width="9.109375" style="7" customWidth="1"/>
    <col min="3860" max="3860" width="15.5546875" style="7" bestFit="1" customWidth="1"/>
    <col min="3861" max="3861" width="0" style="7" hidden="1" customWidth="1"/>
    <col min="3862" max="3862" width="18.33203125" style="7" customWidth="1"/>
    <col min="3863" max="3863" width="9.88671875" style="7" customWidth="1"/>
    <col min="3864" max="3864" width="11" style="7" customWidth="1"/>
    <col min="3865" max="4097" width="8.88671875" style="7"/>
    <col min="4098" max="4098" width="8" style="7" customWidth="1"/>
    <col min="4099" max="4099" width="41.6640625" style="7" customWidth="1"/>
    <col min="4100" max="4101" width="22" style="7" customWidth="1"/>
    <col min="4102" max="4102" width="18" style="7" customWidth="1"/>
    <col min="4103" max="4103" width="18.88671875" style="7" customWidth="1"/>
    <col min="4104" max="4104" width="22.44140625" style="7" customWidth="1"/>
    <col min="4105" max="4105" width="20.33203125" style="7" customWidth="1"/>
    <col min="4106" max="4106" width="17.88671875" style="7" customWidth="1"/>
    <col min="4107" max="4107" width="20.6640625" style="7" customWidth="1"/>
    <col min="4108" max="4108" width="15.33203125" style="7" customWidth="1"/>
    <col min="4109" max="4109" width="17.44140625" style="7" customWidth="1"/>
    <col min="4110" max="4111" width="0" style="7" hidden="1" customWidth="1"/>
    <col min="4112" max="4112" width="16" style="7" customWidth="1"/>
    <col min="4113" max="4113" width="29.5546875" style="7" customWidth="1"/>
    <col min="4114" max="4114" width="26.109375" style="7" customWidth="1"/>
    <col min="4115" max="4115" width="9.109375" style="7" customWidth="1"/>
    <col min="4116" max="4116" width="15.5546875" style="7" bestFit="1" customWidth="1"/>
    <col min="4117" max="4117" width="0" style="7" hidden="1" customWidth="1"/>
    <col min="4118" max="4118" width="18.33203125" style="7" customWidth="1"/>
    <col min="4119" max="4119" width="9.88671875" style="7" customWidth="1"/>
    <col min="4120" max="4120" width="11" style="7" customWidth="1"/>
    <col min="4121" max="4353" width="8.88671875" style="7"/>
    <col min="4354" max="4354" width="8" style="7" customWidth="1"/>
    <col min="4355" max="4355" width="41.6640625" style="7" customWidth="1"/>
    <col min="4356" max="4357" width="22" style="7" customWidth="1"/>
    <col min="4358" max="4358" width="18" style="7" customWidth="1"/>
    <col min="4359" max="4359" width="18.88671875" style="7" customWidth="1"/>
    <col min="4360" max="4360" width="22.44140625" style="7" customWidth="1"/>
    <col min="4361" max="4361" width="20.33203125" style="7" customWidth="1"/>
    <col min="4362" max="4362" width="17.88671875" style="7" customWidth="1"/>
    <col min="4363" max="4363" width="20.6640625" style="7" customWidth="1"/>
    <col min="4364" max="4364" width="15.33203125" style="7" customWidth="1"/>
    <col min="4365" max="4365" width="17.44140625" style="7" customWidth="1"/>
    <col min="4366" max="4367" width="0" style="7" hidden="1" customWidth="1"/>
    <col min="4368" max="4368" width="16" style="7" customWidth="1"/>
    <col min="4369" max="4369" width="29.5546875" style="7" customWidth="1"/>
    <col min="4370" max="4370" width="26.109375" style="7" customWidth="1"/>
    <col min="4371" max="4371" width="9.109375" style="7" customWidth="1"/>
    <col min="4372" max="4372" width="15.5546875" style="7" bestFit="1" customWidth="1"/>
    <col min="4373" max="4373" width="0" style="7" hidden="1" customWidth="1"/>
    <col min="4374" max="4374" width="18.33203125" style="7" customWidth="1"/>
    <col min="4375" max="4375" width="9.88671875" style="7" customWidth="1"/>
    <col min="4376" max="4376" width="11" style="7" customWidth="1"/>
    <col min="4377" max="4609" width="8.88671875" style="7"/>
    <col min="4610" max="4610" width="8" style="7" customWidth="1"/>
    <col min="4611" max="4611" width="41.6640625" style="7" customWidth="1"/>
    <col min="4612" max="4613" width="22" style="7" customWidth="1"/>
    <col min="4614" max="4614" width="18" style="7" customWidth="1"/>
    <col min="4615" max="4615" width="18.88671875" style="7" customWidth="1"/>
    <col min="4616" max="4616" width="22.44140625" style="7" customWidth="1"/>
    <col min="4617" max="4617" width="20.33203125" style="7" customWidth="1"/>
    <col min="4618" max="4618" width="17.88671875" style="7" customWidth="1"/>
    <col min="4619" max="4619" width="20.6640625" style="7" customWidth="1"/>
    <col min="4620" max="4620" width="15.33203125" style="7" customWidth="1"/>
    <col min="4621" max="4621" width="17.44140625" style="7" customWidth="1"/>
    <col min="4622" max="4623" width="0" style="7" hidden="1" customWidth="1"/>
    <col min="4624" max="4624" width="16" style="7" customWidth="1"/>
    <col min="4625" max="4625" width="29.5546875" style="7" customWidth="1"/>
    <col min="4626" max="4626" width="26.109375" style="7" customWidth="1"/>
    <col min="4627" max="4627" width="9.109375" style="7" customWidth="1"/>
    <col min="4628" max="4628" width="15.5546875" style="7" bestFit="1" customWidth="1"/>
    <col min="4629" max="4629" width="0" style="7" hidden="1" customWidth="1"/>
    <col min="4630" max="4630" width="18.33203125" style="7" customWidth="1"/>
    <col min="4631" max="4631" width="9.88671875" style="7" customWidth="1"/>
    <col min="4632" max="4632" width="11" style="7" customWidth="1"/>
    <col min="4633" max="4865" width="8.88671875" style="7"/>
    <col min="4866" max="4866" width="8" style="7" customWidth="1"/>
    <col min="4867" max="4867" width="41.6640625" style="7" customWidth="1"/>
    <col min="4868" max="4869" width="22" style="7" customWidth="1"/>
    <col min="4870" max="4870" width="18" style="7" customWidth="1"/>
    <col min="4871" max="4871" width="18.88671875" style="7" customWidth="1"/>
    <col min="4872" max="4872" width="22.44140625" style="7" customWidth="1"/>
    <col min="4873" max="4873" width="20.33203125" style="7" customWidth="1"/>
    <col min="4874" max="4874" width="17.88671875" style="7" customWidth="1"/>
    <col min="4875" max="4875" width="20.6640625" style="7" customWidth="1"/>
    <col min="4876" max="4876" width="15.33203125" style="7" customWidth="1"/>
    <col min="4877" max="4877" width="17.44140625" style="7" customWidth="1"/>
    <col min="4878" max="4879" width="0" style="7" hidden="1" customWidth="1"/>
    <col min="4880" max="4880" width="16" style="7" customWidth="1"/>
    <col min="4881" max="4881" width="29.5546875" style="7" customWidth="1"/>
    <col min="4882" max="4882" width="26.109375" style="7" customWidth="1"/>
    <col min="4883" max="4883" width="9.109375" style="7" customWidth="1"/>
    <col min="4884" max="4884" width="15.5546875" style="7" bestFit="1" customWidth="1"/>
    <col min="4885" max="4885" width="0" style="7" hidden="1" customWidth="1"/>
    <col min="4886" max="4886" width="18.33203125" style="7" customWidth="1"/>
    <col min="4887" max="4887" width="9.88671875" style="7" customWidth="1"/>
    <col min="4888" max="4888" width="11" style="7" customWidth="1"/>
    <col min="4889" max="5121" width="8.88671875" style="7"/>
    <col min="5122" max="5122" width="8" style="7" customWidth="1"/>
    <col min="5123" max="5123" width="41.6640625" style="7" customWidth="1"/>
    <col min="5124" max="5125" width="22" style="7" customWidth="1"/>
    <col min="5126" max="5126" width="18" style="7" customWidth="1"/>
    <col min="5127" max="5127" width="18.88671875" style="7" customWidth="1"/>
    <col min="5128" max="5128" width="22.44140625" style="7" customWidth="1"/>
    <col min="5129" max="5129" width="20.33203125" style="7" customWidth="1"/>
    <col min="5130" max="5130" width="17.88671875" style="7" customWidth="1"/>
    <col min="5131" max="5131" width="20.6640625" style="7" customWidth="1"/>
    <col min="5132" max="5132" width="15.33203125" style="7" customWidth="1"/>
    <col min="5133" max="5133" width="17.44140625" style="7" customWidth="1"/>
    <col min="5134" max="5135" width="0" style="7" hidden="1" customWidth="1"/>
    <col min="5136" max="5136" width="16" style="7" customWidth="1"/>
    <col min="5137" max="5137" width="29.5546875" style="7" customWidth="1"/>
    <col min="5138" max="5138" width="26.109375" style="7" customWidth="1"/>
    <col min="5139" max="5139" width="9.109375" style="7" customWidth="1"/>
    <col min="5140" max="5140" width="15.5546875" style="7" bestFit="1" customWidth="1"/>
    <col min="5141" max="5141" width="0" style="7" hidden="1" customWidth="1"/>
    <col min="5142" max="5142" width="18.33203125" style="7" customWidth="1"/>
    <col min="5143" max="5143" width="9.88671875" style="7" customWidth="1"/>
    <col min="5144" max="5144" width="11" style="7" customWidth="1"/>
    <col min="5145" max="5377" width="8.88671875" style="7"/>
    <col min="5378" max="5378" width="8" style="7" customWidth="1"/>
    <col min="5379" max="5379" width="41.6640625" style="7" customWidth="1"/>
    <col min="5380" max="5381" width="22" style="7" customWidth="1"/>
    <col min="5382" max="5382" width="18" style="7" customWidth="1"/>
    <col min="5383" max="5383" width="18.88671875" style="7" customWidth="1"/>
    <col min="5384" max="5384" width="22.44140625" style="7" customWidth="1"/>
    <col min="5385" max="5385" width="20.33203125" style="7" customWidth="1"/>
    <col min="5386" max="5386" width="17.88671875" style="7" customWidth="1"/>
    <col min="5387" max="5387" width="20.6640625" style="7" customWidth="1"/>
    <col min="5388" max="5388" width="15.33203125" style="7" customWidth="1"/>
    <col min="5389" max="5389" width="17.44140625" style="7" customWidth="1"/>
    <col min="5390" max="5391" width="0" style="7" hidden="1" customWidth="1"/>
    <col min="5392" max="5392" width="16" style="7" customWidth="1"/>
    <col min="5393" max="5393" width="29.5546875" style="7" customWidth="1"/>
    <col min="5394" max="5394" width="26.109375" style="7" customWidth="1"/>
    <col min="5395" max="5395" width="9.109375" style="7" customWidth="1"/>
    <col min="5396" max="5396" width="15.5546875" style="7" bestFit="1" customWidth="1"/>
    <col min="5397" max="5397" width="0" style="7" hidden="1" customWidth="1"/>
    <col min="5398" max="5398" width="18.33203125" style="7" customWidth="1"/>
    <col min="5399" max="5399" width="9.88671875" style="7" customWidth="1"/>
    <col min="5400" max="5400" width="11" style="7" customWidth="1"/>
    <col min="5401" max="5633" width="8.88671875" style="7"/>
    <col min="5634" max="5634" width="8" style="7" customWidth="1"/>
    <col min="5635" max="5635" width="41.6640625" style="7" customWidth="1"/>
    <col min="5636" max="5637" width="22" style="7" customWidth="1"/>
    <col min="5638" max="5638" width="18" style="7" customWidth="1"/>
    <col min="5639" max="5639" width="18.88671875" style="7" customWidth="1"/>
    <col min="5640" max="5640" width="22.44140625" style="7" customWidth="1"/>
    <col min="5641" max="5641" width="20.33203125" style="7" customWidth="1"/>
    <col min="5642" max="5642" width="17.88671875" style="7" customWidth="1"/>
    <col min="5643" max="5643" width="20.6640625" style="7" customWidth="1"/>
    <col min="5644" max="5644" width="15.33203125" style="7" customWidth="1"/>
    <col min="5645" max="5645" width="17.44140625" style="7" customWidth="1"/>
    <col min="5646" max="5647" width="0" style="7" hidden="1" customWidth="1"/>
    <col min="5648" max="5648" width="16" style="7" customWidth="1"/>
    <col min="5649" max="5649" width="29.5546875" style="7" customWidth="1"/>
    <col min="5650" max="5650" width="26.109375" style="7" customWidth="1"/>
    <col min="5651" max="5651" width="9.109375" style="7" customWidth="1"/>
    <col min="5652" max="5652" width="15.5546875" style="7" bestFit="1" customWidth="1"/>
    <col min="5653" max="5653" width="0" style="7" hidden="1" customWidth="1"/>
    <col min="5654" max="5654" width="18.33203125" style="7" customWidth="1"/>
    <col min="5655" max="5655" width="9.88671875" style="7" customWidth="1"/>
    <col min="5656" max="5656" width="11" style="7" customWidth="1"/>
    <col min="5657" max="5889" width="8.88671875" style="7"/>
    <col min="5890" max="5890" width="8" style="7" customWidth="1"/>
    <col min="5891" max="5891" width="41.6640625" style="7" customWidth="1"/>
    <col min="5892" max="5893" width="22" style="7" customWidth="1"/>
    <col min="5894" max="5894" width="18" style="7" customWidth="1"/>
    <col min="5895" max="5895" width="18.88671875" style="7" customWidth="1"/>
    <col min="5896" max="5896" width="22.44140625" style="7" customWidth="1"/>
    <col min="5897" max="5897" width="20.33203125" style="7" customWidth="1"/>
    <col min="5898" max="5898" width="17.88671875" style="7" customWidth="1"/>
    <col min="5899" max="5899" width="20.6640625" style="7" customWidth="1"/>
    <col min="5900" max="5900" width="15.33203125" style="7" customWidth="1"/>
    <col min="5901" max="5901" width="17.44140625" style="7" customWidth="1"/>
    <col min="5902" max="5903" width="0" style="7" hidden="1" customWidth="1"/>
    <col min="5904" max="5904" width="16" style="7" customWidth="1"/>
    <col min="5905" max="5905" width="29.5546875" style="7" customWidth="1"/>
    <col min="5906" max="5906" width="26.109375" style="7" customWidth="1"/>
    <col min="5907" max="5907" width="9.109375" style="7" customWidth="1"/>
    <col min="5908" max="5908" width="15.5546875" style="7" bestFit="1" customWidth="1"/>
    <col min="5909" max="5909" width="0" style="7" hidden="1" customWidth="1"/>
    <col min="5910" max="5910" width="18.33203125" style="7" customWidth="1"/>
    <col min="5911" max="5911" width="9.88671875" style="7" customWidth="1"/>
    <col min="5912" max="5912" width="11" style="7" customWidth="1"/>
    <col min="5913" max="6145" width="8.88671875" style="7"/>
    <col min="6146" max="6146" width="8" style="7" customWidth="1"/>
    <col min="6147" max="6147" width="41.6640625" style="7" customWidth="1"/>
    <col min="6148" max="6149" width="22" style="7" customWidth="1"/>
    <col min="6150" max="6150" width="18" style="7" customWidth="1"/>
    <col min="6151" max="6151" width="18.88671875" style="7" customWidth="1"/>
    <col min="6152" max="6152" width="22.44140625" style="7" customWidth="1"/>
    <col min="6153" max="6153" width="20.33203125" style="7" customWidth="1"/>
    <col min="6154" max="6154" width="17.88671875" style="7" customWidth="1"/>
    <col min="6155" max="6155" width="20.6640625" style="7" customWidth="1"/>
    <col min="6156" max="6156" width="15.33203125" style="7" customWidth="1"/>
    <col min="6157" max="6157" width="17.44140625" style="7" customWidth="1"/>
    <col min="6158" max="6159" width="0" style="7" hidden="1" customWidth="1"/>
    <col min="6160" max="6160" width="16" style="7" customWidth="1"/>
    <col min="6161" max="6161" width="29.5546875" style="7" customWidth="1"/>
    <col min="6162" max="6162" width="26.109375" style="7" customWidth="1"/>
    <col min="6163" max="6163" width="9.109375" style="7" customWidth="1"/>
    <col min="6164" max="6164" width="15.5546875" style="7" bestFit="1" customWidth="1"/>
    <col min="6165" max="6165" width="0" style="7" hidden="1" customWidth="1"/>
    <col min="6166" max="6166" width="18.33203125" style="7" customWidth="1"/>
    <col min="6167" max="6167" width="9.88671875" style="7" customWidth="1"/>
    <col min="6168" max="6168" width="11" style="7" customWidth="1"/>
    <col min="6169" max="6401" width="8.88671875" style="7"/>
    <col min="6402" max="6402" width="8" style="7" customWidth="1"/>
    <col min="6403" max="6403" width="41.6640625" style="7" customWidth="1"/>
    <col min="6404" max="6405" width="22" style="7" customWidth="1"/>
    <col min="6406" max="6406" width="18" style="7" customWidth="1"/>
    <col min="6407" max="6407" width="18.88671875" style="7" customWidth="1"/>
    <col min="6408" max="6408" width="22.44140625" style="7" customWidth="1"/>
    <col min="6409" max="6409" width="20.33203125" style="7" customWidth="1"/>
    <col min="6410" max="6410" width="17.88671875" style="7" customWidth="1"/>
    <col min="6411" max="6411" width="20.6640625" style="7" customWidth="1"/>
    <col min="6412" max="6412" width="15.33203125" style="7" customWidth="1"/>
    <col min="6413" max="6413" width="17.44140625" style="7" customWidth="1"/>
    <col min="6414" max="6415" width="0" style="7" hidden="1" customWidth="1"/>
    <col min="6416" max="6416" width="16" style="7" customWidth="1"/>
    <col min="6417" max="6417" width="29.5546875" style="7" customWidth="1"/>
    <col min="6418" max="6418" width="26.109375" style="7" customWidth="1"/>
    <col min="6419" max="6419" width="9.109375" style="7" customWidth="1"/>
    <col min="6420" max="6420" width="15.5546875" style="7" bestFit="1" customWidth="1"/>
    <col min="6421" max="6421" width="0" style="7" hidden="1" customWidth="1"/>
    <col min="6422" max="6422" width="18.33203125" style="7" customWidth="1"/>
    <col min="6423" max="6423" width="9.88671875" style="7" customWidth="1"/>
    <col min="6424" max="6424" width="11" style="7" customWidth="1"/>
    <col min="6425" max="6657" width="8.88671875" style="7"/>
    <col min="6658" max="6658" width="8" style="7" customWidth="1"/>
    <col min="6659" max="6659" width="41.6640625" style="7" customWidth="1"/>
    <col min="6660" max="6661" width="22" style="7" customWidth="1"/>
    <col min="6662" max="6662" width="18" style="7" customWidth="1"/>
    <col min="6663" max="6663" width="18.88671875" style="7" customWidth="1"/>
    <col min="6664" max="6664" width="22.44140625" style="7" customWidth="1"/>
    <col min="6665" max="6665" width="20.33203125" style="7" customWidth="1"/>
    <col min="6666" max="6666" width="17.88671875" style="7" customWidth="1"/>
    <col min="6667" max="6667" width="20.6640625" style="7" customWidth="1"/>
    <col min="6668" max="6668" width="15.33203125" style="7" customWidth="1"/>
    <col min="6669" max="6669" width="17.44140625" style="7" customWidth="1"/>
    <col min="6670" max="6671" width="0" style="7" hidden="1" customWidth="1"/>
    <col min="6672" max="6672" width="16" style="7" customWidth="1"/>
    <col min="6673" max="6673" width="29.5546875" style="7" customWidth="1"/>
    <col min="6674" max="6674" width="26.109375" style="7" customWidth="1"/>
    <col min="6675" max="6675" width="9.109375" style="7" customWidth="1"/>
    <col min="6676" max="6676" width="15.5546875" style="7" bestFit="1" customWidth="1"/>
    <col min="6677" max="6677" width="0" style="7" hidden="1" customWidth="1"/>
    <col min="6678" max="6678" width="18.33203125" style="7" customWidth="1"/>
    <col min="6679" max="6679" width="9.88671875" style="7" customWidth="1"/>
    <col min="6680" max="6680" width="11" style="7" customWidth="1"/>
    <col min="6681" max="6913" width="8.88671875" style="7"/>
    <col min="6914" max="6914" width="8" style="7" customWidth="1"/>
    <col min="6915" max="6915" width="41.6640625" style="7" customWidth="1"/>
    <col min="6916" max="6917" width="22" style="7" customWidth="1"/>
    <col min="6918" max="6918" width="18" style="7" customWidth="1"/>
    <col min="6919" max="6919" width="18.88671875" style="7" customWidth="1"/>
    <col min="6920" max="6920" width="22.44140625" style="7" customWidth="1"/>
    <col min="6921" max="6921" width="20.33203125" style="7" customWidth="1"/>
    <col min="6922" max="6922" width="17.88671875" style="7" customWidth="1"/>
    <col min="6923" max="6923" width="20.6640625" style="7" customWidth="1"/>
    <col min="6924" max="6924" width="15.33203125" style="7" customWidth="1"/>
    <col min="6925" max="6925" width="17.44140625" style="7" customWidth="1"/>
    <col min="6926" max="6927" width="0" style="7" hidden="1" customWidth="1"/>
    <col min="6928" max="6928" width="16" style="7" customWidth="1"/>
    <col min="6929" max="6929" width="29.5546875" style="7" customWidth="1"/>
    <col min="6930" max="6930" width="26.109375" style="7" customWidth="1"/>
    <col min="6931" max="6931" width="9.109375" style="7" customWidth="1"/>
    <col min="6932" max="6932" width="15.5546875" style="7" bestFit="1" customWidth="1"/>
    <col min="6933" max="6933" width="0" style="7" hidden="1" customWidth="1"/>
    <col min="6934" max="6934" width="18.33203125" style="7" customWidth="1"/>
    <col min="6935" max="6935" width="9.88671875" style="7" customWidth="1"/>
    <col min="6936" max="6936" width="11" style="7" customWidth="1"/>
    <col min="6937" max="7169" width="8.88671875" style="7"/>
    <col min="7170" max="7170" width="8" style="7" customWidth="1"/>
    <col min="7171" max="7171" width="41.6640625" style="7" customWidth="1"/>
    <col min="7172" max="7173" width="22" style="7" customWidth="1"/>
    <col min="7174" max="7174" width="18" style="7" customWidth="1"/>
    <col min="7175" max="7175" width="18.88671875" style="7" customWidth="1"/>
    <col min="7176" max="7176" width="22.44140625" style="7" customWidth="1"/>
    <col min="7177" max="7177" width="20.33203125" style="7" customWidth="1"/>
    <col min="7178" max="7178" width="17.88671875" style="7" customWidth="1"/>
    <col min="7179" max="7179" width="20.6640625" style="7" customWidth="1"/>
    <col min="7180" max="7180" width="15.33203125" style="7" customWidth="1"/>
    <col min="7181" max="7181" width="17.44140625" style="7" customWidth="1"/>
    <col min="7182" max="7183" width="0" style="7" hidden="1" customWidth="1"/>
    <col min="7184" max="7184" width="16" style="7" customWidth="1"/>
    <col min="7185" max="7185" width="29.5546875" style="7" customWidth="1"/>
    <col min="7186" max="7186" width="26.109375" style="7" customWidth="1"/>
    <col min="7187" max="7187" width="9.109375" style="7" customWidth="1"/>
    <col min="7188" max="7188" width="15.5546875" style="7" bestFit="1" customWidth="1"/>
    <col min="7189" max="7189" width="0" style="7" hidden="1" customWidth="1"/>
    <col min="7190" max="7190" width="18.33203125" style="7" customWidth="1"/>
    <col min="7191" max="7191" width="9.88671875" style="7" customWidth="1"/>
    <col min="7192" max="7192" width="11" style="7" customWidth="1"/>
    <col min="7193" max="7425" width="8.88671875" style="7"/>
    <col min="7426" max="7426" width="8" style="7" customWidth="1"/>
    <col min="7427" max="7427" width="41.6640625" style="7" customWidth="1"/>
    <col min="7428" max="7429" width="22" style="7" customWidth="1"/>
    <col min="7430" max="7430" width="18" style="7" customWidth="1"/>
    <col min="7431" max="7431" width="18.88671875" style="7" customWidth="1"/>
    <col min="7432" max="7432" width="22.44140625" style="7" customWidth="1"/>
    <col min="7433" max="7433" width="20.33203125" style="7" customWidth="1"/>
    <col min="7434" max="7434" width="17.88671875" style="7" customWidth="1"/>
    <col min="7435" max="7435" width="20.6640625" style="7" customWidth="1"/>
    <col min="7436" max="7436" width="15.33203125" style="7" customWidth="1"/>
    <col min="7437" max="7437" width="17.44140625" style="7" customWidth="1"/>
    <col min="7438" max="7439" width="0" style="7" hidden="1" customWidth="1"/>
    <col min="7440" max="7440" width="16" style="7" customWidth="1"/>
    <col min="7441" max="7441" width="29.5546875" style="7" customWidth="1"/>
    <col min="7442" max="7442" width="26.109375" style="7" customWidth="1"/>
    <col min="7443" max="7443" width="9.109375" style="7" customWidth="1"/>
    <col min="7444" max="7444" width="15.5546875" style="7" bestFit="1" customWidth="1"/>
    <col min="7445" max="7445" width="0" style="7" hidden="1" customWidth="1"/>
    <col min="7446" max="7446" width="18.33203125" style="7" customWidth="1"/>
    <col min="7447" max="7447" width="9.88671875" style="7" customWidth="1"/>
    <col min="7448" max="7448" width="11" style="7" customWidth="1"/>
    <col min="7449" max="7681" width="8.88671875" style="7"/>
    <col min="7682" max="7682" width="8" style="7" customWidth="1"/>
    <col min="7683" max="7683" width="41.6640625" style="7" customWidth="1"/>
    <col min="7684" max="7685" width="22" style="7" customWidth="1"/>
    <col min="7686" max="7686" width="18" style="7" customWidth="1"/>
    <col min="7687" max="7687" width="18.88671875" style="7" customWidth="1"/>
    <col min="7688" max="7688" width="22.44140625" style="7" customWidth="1"/>
    <col min="7689" max="7689" width="20.33203125" style="7" customWidth="1"/>
    <col min="7690" max="7690" width="17.88671875" style="7" customWidth="1"/>
    <col min="7691" max="7691" width="20.6640625" style="7" customWidth="1"/>
    <col min="7692" max="7692" width="15.33203125" style="7" customWidth="1"/>
    <col min="7693" max="7693" width="17.44140625" style="7" customWidth="1"/>
    <col min="7694" max="7695" width="0" style="7" hidden="1" customWidth="1"/>
    <col min="7696" max="7696" width="16" style="7" customWidth="1"/>
    <col min="7697" max="7697" width="29.5546875" style="7" customWidth="1"/>
    <col min="7698" max="7698" width="26.109375" style="7" customWidth="1"/>
    <col min="7699" max="7699" width="9.109375" style="7" customWidth="1"/>
    <col min="7700" max="7700" width="15.5546875" style="7" bestFit="1" customWidth="1"/>
    <col min="7701" max="7701" width="0" style="7" hidden="1" customWidth="1"/>
    <col min="7702" max="7702" width="18.33203125" style="7" customWidth="1"/>
    <col min="7703" max="7703" width="9.88671875" style="7" customWidth="1"/>
    <col min="7704" max="7704" width="11" style="7" customWidth="1"/>
    <col min="7705" max="7937" width="8.88671875" style="7"/>
    <col min="7938" max="7938" width="8" style="7" customWidth="1"/>
    <col min="7939" max="7939" width="41.6640625" style="7" customWidth="1"/>
    <col min="7940" max="7941" width="22" style="7" customWidth="1"/>
    <col min="7942" max="7942" width="18" style="7" customWidth="1"/>
    <col min="7943" max="7943" width="18.88671875" style="7" customWidth="1"/>
    <col min="7944" max="7944" width="22.44140625" style="7" customWidth="1"/>
    <col min="7945" max="7945" width="20.33203125" style="7" customWidth="1"/>
    <col min="7946" max="7946" width="17.88671875" style="7" customWidth="1"/>
    <col min="7947" max="7947" width="20.6640625" style="7" customWidth="1"/>
    <col min="7948" max="7948" width="15.33203125" style="7" customWidth="1"/>
    <col min="7949" max="7949" width="17.44140625" style="7" customWidth="1"/>
    <col min="7950" max="7951" width="0" style="7" hidden="1" customWidth="1"/>
    <col min="7952" max="7952" width="16" style="7" customWidth="1"/>
    <col min="7953" max="7953" width="29.5546875" style="7" customWidth="1"/>
    <col min="7954" max="7954" width="26.109375" style="7" customWidth="1"/>
    <col min="7955" max="7955" width="9.109375" style="7" customWidth="1"/>
    <col min="7956" max="7956" width="15.5546875" style="7" bestFit="1" customWidth="1"/>
    <col min="7957" max="7957" width="0" style="7" hidden="1" customWidth="1"/>
    <col min="7958" max="7958" width="18.33203125" style="7" customWidth="1"/>
    <col min="7959" max="7959" width="9.88671875" style="7" customWidth="1"/>
    <col min="7960" max="7960" width="11" style="7" customWidth="1"/>
    <col min="7961" max="8193" width="8.88671875" style="7"/>
    <col min="8194" max="8194" width="8" style="7" customWidth="1"/>
    <col min="8195" max="8195" width="41.6640625" style="7" customWidth="1"/>
    <col min="8196" max="8197" width="22" style="7" customWidth="1"/>
    <col min="8198" max="8198" width="18" style="7" customWidth="1"/>
    <col min="8199" max="8199" width="18.88671875" style="7" customWidth="1"/>
    <col min="8200" max="8200" width="22.44140625" style="7" customWidth="1"/>
    <col min="8201" max="8201" width="20.33203125" style="7" customWidth="1"/>
    <col min="8202" max="8202" width="17.88671875" style="7" customWidth="1"/>
    <col min="8203" max="8203" width="20.6640625" style="7" customWidth="1"/>
    <col min="8204" max="8204" width="15.33203125" style="7" customWidth="1"/>
    <col min="8205" max="8205" width="17.44140625" style="7" customWidth="1"/>
    <col min="8206" max="8207" width="0" style="7" hidden="1" customWidth="1"/>
    <col min="8208" max="8208" width="16" style="7" customWidth="1"/>
    <col min="8209" max="8209" width="29.5546875" style="7" customWidth="1"/>
    <col min="8210" max="8210" width="26.109375" style="7" customWidth="1"/>
    <col min="8211" max="8211" width="9.109375" style="7" customWidth="1"/>
    <col min="8212" max="8212" width="15.5546875" style="7" bestFit="1" customWidth="1"/>
    <col min="8213" max="8213" width="0" style="7" hidden="1" customWidth="1"/>
    <col min="8214" max="8214" width="18.33203125" style="7" customWidth="1"/>
    <col min="8215" max="8215" width="9.88671875" style="7" customWidth="1"/>
    <col min="8216" max="8216" width="11" style="7" customWidth="1"/>
    <col min="8217" max="8449" width="8.88671875" style="7"/>
    <col min="8450" max="8450" width="8" style="7" customWidth="1"/>
    <col min="8451" max="8451" width="41.6640625" style="7" customWidth="1"/>
    <col min="8452" max="8453" width="22" style="7" customWidth="1"/>
    <col min="8454" max="8454" width="18" style="7" customWidth="1"/>
    <col min="8455" max="8455" width="18.88671875" style="7" customWidth="1"/>
    <col min="8456" max="8456" width="22.44140625" style="7" customWidth="1"/>
    <col min="8457" max="8457" width="20.33203125" style="7" customWidth="1"/>
    <col min="8458" max="8458" width="17.88671875" style="7" customWidth="1"/>
    <col min="8459" max="8459" width="20.6640625" style="7" customWidth="1"/>
    <col min="8460" max="8460" width="15.33203125" style="7" customWidth="1"/>
    <col min="8461" max="8461" width="17.44140625" style="7" customWidth="1"/>
    <col min="8462" max="8463" width="0" style="7" hidden="1" customWidth="1"/>
    <col min="8464" max="8464" width="16" style="7" customWidth="1"/>
    <col min="8465" max="8465" width="29.5546875" style="7" customWidth="1"/>
    <col min="8466" max="8466" width="26.109375" style="7" customWidth="1"/>
    <col min="8467" max="8467" width="9.109375" style="7" customWidth="1"/>
    <col min="8468" max="8468" width="15.5546875" style="7" bestFit="1" customWidth="1"/>
    <col min="8469" max="8469" width="0" style="7" hidden="1" customWidth="1"/>
    <col min="8470" max="8470" width="18.33203125" style="7" customWidth="1"/>
    <col min="8471" max="8471" width="9.88671875" style="7" customWidth="1"/>
    <col min="8472" max="8472" width="11" style="7" customWidth="1"/>
    <col min="8473" max="8705" width="8.88671875" style="7"/>
    <col min="8706" max="8706" width="8" style="7" customWidth="1"/>
    <col min="8707" max="8707" width="41.6640625" style="7" customWidth="1"/>
    <col min="8708" max="8709" width="22" style="7" customWidth="1"/>
    <col min="8710" max="8710" width="18" style="7" customWidth="1"/>
    <col min="8711" max="8711" width="18.88671875" style="7" customWidth="1"/>
    <col min="8712" max="8712" width="22.44140625" style="7" customWidth="1"/>
    <col min="8713" max="8713" width="20.33203125" style="7" customWidth="1"/>
    <col min="8714" max="8714" width="17.88671875" style="7" customWidth="1"/>
    <col min="8715" max="8715" width="20.6640625" style="7" customWidth="1"/>
    <col min="8716" max="8716" width="15.33203125" style="7" customWidth="1"/>
    <col min="8717" max="8717" width="17.44140625" style="7" customWidth="1"/>
    <col min="8718" max="8719" width="0" style="7" hidden="1" customWidth="1"/>
    <col min="8720" max="8720" width="16" style="7" customWidth="1"/>
    <col min="8721" max="8721" width="29.5546875" style="7" customWidth="1"/>
    <col min="8722" max="8722" width="26.109375" style="7" customWidth="1"/>
    <col min="8723" max="8723" width="9.109375" style="7" customWidth="1"/>
    <col min="8724" max="8724" width="15.5546875" style="7" bestFit="1" customWidth="1"/>
    <col min="8725" max="8725" width="0" style="7" hidden="1" customWidth="1"/>
    <col min="8726" max="8726" width="18.33203125" style="7" customWidth="1"/>
    <col min="8727" max="8727" width="9.88671875" style="7" customWidth="1"/>
    <col min="8728" max="8728" width="11" style="7" customWidth="1"/>
    <col min="8729" max="8961" width="8.88671875" style="7"/>
    <col min="8962" max="8962" width="8" style="7" customWidth="1"/>
    <col min="8963" max="8963" width="41.6640625" style="7" customWidth="1"/>
    <col min="8964" max="8965" width="22" style="7" customWidth="1"/>
    <col min="8966" max="8966" width="18" style="7" customWidth="1"/>
    <col min="8967" max="8967" width="18.88671875" style="7" customWidth="1"/>
    <col min="8968" max="8968" width="22.44140625" style="7" customWidth="1"/>
    <col min="8969" max="8969" width="20.33203125" style="7" customWidth="1"/>
    <col min="8970" max="8970" width="17.88671875" style="7" customWidth="1"/>
    <col min="8971" max="8971" width="20.6640625" style="7" customWidth="1"/>
    <col min="8972" max="8972" width="15.33203125" style="7" customWidth="1"/>
    <col min="8973" max="8973" width="17.44140625" style="7" customWidth="1"/>
    <col min="8974" max="8975" width="0" style="7" hidden="1" customWidth="1"/>
    <col min="8976" max="8976" width="16" style="7" customWidth="1"/>
    <col min="8977" max="8977" width="29.5546875" style="7" customWidth="1"/>
    <col min="8978" max="8978" width="26.109375" style="7" customWidth="1"/>
    <col min="8979" max="8979" width="9.109375" style="7" customWidth="1"/>
    <col min="8980" max="8980" width="15.5546875" style="7" bestFit="1" customWidth="1"/>
    <col min="8981" max="8981" width="0" style="7" hidden="1" customWidth="1"/>
    <col min="8982" max="8982" width="18.33203125" style="7" customWidth="1"/>
    <col min="8983" max="8983" width="9.88671875" style="7" customWidth="1"/>
    <col min="8984" max="8984" width="11" style="7" customWidth="1"/>
    <col min="8985" max="9217" width="8.88671875" style="7"/>
    <col min="9218" max="9218" width="8" style="7" customWidth="1"/>
    <col min="9219" max="9219" width="41.6640625" style="7" customWidth="1"/>
    <col min="9220" max="9221" width="22" style="7" customWidth="1"/>
    <col min="9222" max="9222" width="18" style="7" customWidth="1"/>
    <col min="9223" max="9223" width="18.88671875" style="7" customWidth="1"/>
    <col min="9224" max="9224" width="22.44140625" style="7" customWidth="1"/>
    <col min="9225" max="9225" width="20.33203125" style="7" customWidth="1"/>
    <col min="9226" max="9226" width="17.88671875" style="7" customWidth="1"/>
    <col min="9227" max="9227" width="20.6640625" style="7" customWidth="1"/>
    <col min="9228" max="9228" width="15.33203125" style="7" customWidth="1"/>
    <col min="9229" max="9229" width="17.44140625" style="7" customWidth="1"/>
    <col min="9230" max="9231" width="0" style="7" hidden="1" customWidth="1"/>
    <col min="9232" max="9232" width="16" style="7" customWidth="1"/>
    <col min="9233" max="9233" width="29.5546875" style="7" customWidth="1"/>
    <col min="9234" max="9234" width="26.109375" style="7" customWidth="1"/>
    <col min="9235" max="9235" width="9.109375" style="7" customWidth="1"/>
    <col min="9236" max="9236" width="15.5546875" style="7" bestFit="1" customWidth="1"/>
    <col min="9237" max="9237" width="0" style="7" hidden="1" customWidth="1"/>
    <col min="9238" max="9238" width="18.33203125" style="7" customWidth="1"/>
    <col min="9239" max="9239" width="9.88671875" style="7" customWidth="1"/>
    <col min="9240" max="9240" width="11" style="7" customWidth="1"/>
    <col min="9241" max="9473" width="8.88671875" style="7"/>
    <col min="9474" max="9474" width="8" style="7" customWidth="1"/>
    <col min="9475" max="9475" width="41.6640625" style="7" customWidth="1"/>
    <col min="9476" max="9477" width="22" style="7" customWidth="1"/>
    <col min="9478" max="9478" width="18" style="7" customWidth="1"/>
    <col min="9479" max="9479" width="18.88671875" style="7" customWidth="1"/>
    <col min="9480" max="9480" width="22.44140625" style="7" customWidth="1"/>
    <col min="9481" max="9481" width="20.33203125" style="7" customWidth="1"/>
    <col min="9482" max="9482" width="17.88671875" style="7" customWidth="1"/>
    <col min="9483" max="9483" width="20.6640625" style="7" customWidth="1"/>
    <col min="9484" max="9484" width="15.33203125" style="7" customWidth="1"/>
    <col min="9485" max="9485" width="17.44140625" style="7" customWidth="1"/>
    <col min="9486" max="9487" width="0" style="7" hidden="1" customWidth="1"/>
    <col min="9488" max="9488" width="16" style="7" customWidth="1"/>
    <col min="9489" max="9489" width="29.5546875" style="7" customWidth="1"/>
    <col min="9490" max="9490" width="26.109375" style="7" customWidth="1"/>
    <col min="9491" max="9491" width="9.109375" style="7" customWidth="1"/>
    <col min="9492" max="9492" width="15.5546875" style="7" bestFit="1" customWidth="1"/>
    <col min="9493" max="9493" width="0" style="7" hidden="1" customWidth="1"/>
    <col min="9494" max="9494" width="18.33203125" style="7" customWidth="1"/>
    <col min="9495" max="9495" width="9.88671875" style="7" customWidth="1"/>
    <col min="9496" max="9496" width="11" style="7" customWidth="1"/>
    <col min="9497" max="9729" width="8.88671875" style="7"/>
    <col min="9730" max="9730" width="8" style="7" customWidth="1"/>
    <col min="9731" max="9731" width="41.6640625" style="7" customWidth="1"/>
    <col min="9732" max="9733" width="22" style="7" customWidth="1"/>
    <col min="9734" max="9734" width="18" style="7" customWidth="1"/>
    <col min="9735" max="9735" width="18.88671875" style="7" customWidth="1"/>
    <col min="9736" max="9736" width="22.44140625" style="7" customWidth="1"/>
    <col min="9737" max="9737" width="20.33203125" style="7" customWidth="1"/>
    <col min="9738" max="9738" width="17.88671875" style="7" customWidth="1"/>
    <col min="9739" max="9739" width="20.6640625" style="7" customWidth="1"/>
    <col min="9740" max="9740" width="15.33203125" style="7" customWidth="1"/>
    <col min="9741" max="9741" width="17.44140625" style="7" customWidth="1"/>
    <col min="9742" max="9743" width="0" style="7" hidden="1" customWidth="1"/>
    <col min="9744" max="9744" width="16" style="7" customWidth="1"/>
    <col min="9745" max="9745" width="29.5546875" style="7" customWidth="1"/>
    <col min="9746" max="9746" width="26.109375" style="7" customWidth="1"/>
    <col min="9747" max="9747" width="9.109375" style="7" customWidth="1"/>
    <col min="9748" max="9748" width="15.5546875" style="7" bestFit="1" customWidth="1"/>
    <col min="9749" max="9749" width="0" style="7" hidden="1" customWidth="1"/>
    <col min="9750" max="9750" width="18.33203125" style="7" customWidth="1"/>
    <col min="9751" max="9751" width="9.88671875" style="7" customWidth="1"/>
    <col min="9752" max="9752" width="11" style="7" customWidth="1"/>
    <col min="9753" max="9985" width="8.88671875" style="7"/>
    <col min="9986" max="9986" width="8" style="7" customWidth="1"/>
    <col min="9987" max="9987" width="41.6640625" style="7" customWidth="1"/>
    <col min="9988" max="9989" width="22" style="7" customWidth="1"/>
    <col min="9990" max="9990" width="18" style="7" customWidth="1"/>
    <col min="9991" max="9991" width="18.88671875" style="7" customWidth="1"/>
    <col min="9992" max="9992" width="22.44140625" style="7" customWidth="1"/>
    <col min="9993" max="9993" width="20.33203125" style="7" customWidth="1"/>
    <col min="9994" max="9994" width="17.88671875" style="7" customWidth="1"/>
    <col min="9995" max="9995" width="20.6640625" style="7" customWidth="1"/>
    <col min="9996" max="9996" width="15.33203125" style="7" customWidth="1"/>
    <col min="9997" max="9997" width="17.44140625" style="7" customWidth="1"/>
    <col min="9998" max="9999" width="0" style="7" hidden="1" customWidth="1"/>
    <col min="10000" max="10000" width="16" style="7" customWidth="1"/>
    <col min="10001" max="10001" width="29.5546875" style="7" customWidth="1"/>
    <col min="10002" max="10002" width="26.109375" style="7" customWidth="1"/>
    <col min="10003" max="10003" width="9.109375" style="7" customWidth="1"/>
    <col min="10004" max="10004" width="15.5546875" style="7" bestFit="1" customWidth="1"/>
    <col min="10005" max="10005" width="0" style="7" hidden="1" customWidth="1"/>
    <col min="10006" max="10006" width="18.33203125" style="7" customWidth="1"/>
    <col min="10007" max="10007" width="9.88671875" style="7" customWidth="1"/>
    <col min="10008" max="10008" width="11" style="7" customWidth="1"/>
    <col min="10009" max="10241" width="8.88671875" style="7"/>
    <col min="10242" max="10242" width="8" style="7" customWidth="1"/>
    <col min="10243" max="10243" width="41.6640625" style="7" customWidth="1"/>
    <col min="10244" max="10245" width="22" style="7" customWidth="1"/>
    <col min="10246" max="10246" width="18" style="7" customWidth="1"/>
    <col min="10247" max="10247" width="18.88671875" style="7" customWidth="1"/>
    <col min="10248" max="10248" width="22.44140625" style="7" customWidth="1"/>
    <col min="10249" max="10249" width="20.33203125" style="7" customWidth="1"/>
    <col min="10250" max="10250" width="17.88671875" style="7" customWidth="1"/>
    <col min="10251" max="10251" width="20.6640625" style="7" customWidth="1"/>
    <col min="10252" max="10252" width="15.33203125" style="7" customWidth="1"/>
    <col min="10253" max="10253" width="17.44140625" style="7" customWidth="1"/>
    <col min="10254" max="10255" width="0" style="7" hidden="1" customWidth="1"/>
    <col min="10256" max="10256" width="16" style="7" customWidth="1"/>
    <col min="10257" max="10257" width="29.5546875" style="7" customWidth="1"/>
    <col min="10258" max="10258" width="26.109375" style="7" customWidth="1"/>
    <col min="10259" max="10259" width="9.109375" style="7" customWidth="1"/>
    <col min="10260" max="10260" width="15.5546875" style="7" bestFit="1" customWidth="1"/>
    <col min="10261" max="10261" width="0" style="7" hidden="1" customWidth="1"/>
    <col min="10262" max="10262" width="18.33203125" style="7" customWidth="1"/>
    <col min="10263" max="10263" width="9.88671875" style="7" customWidth="1"/>
    <col min="10264" max="10264" width="11" style="7" customWidth="1"/>
    <col min="10265" max="10497" width="8.88671875" style="7"/>
    <col min="10498" max="10498" width="8" style="7" customWidth="1"/>
    <col min="10499" max="10499" width="41.6640625" style="7" customWidth="1"/>
    <col min="10500" max="10501" width="22" style="7" customWidth="1"/>
    <col min="10502" max="10502" width="18" style="7" customWidth="1"/>
    <col min="10503" max="10503" width="18.88671875" style="7" customWidth="1"/>
    <col min="10504" max="10504" width="22.44140625" style="7" customWidth="1"/>
    <col min="10505" max="10505" width="20.33203125" style="7" customWidth="1"/>
    <col min="10506" max="10506" width="17.88671875" style="7" customWidth="1"/>
    <col min="10507" max="10507" width="20.6640625" style="7" customWidth="1"/>
    <col min="10508" max="10508" width="15.33203125" style="7" customWidth="1"/>
    <col min="10509" max="10509" width="17.44140625" style="7" customWidth="1"/>
    <col min="10510" max="10511" width="0" style="7" hidden="1" customWidth="1"/>
    <col min="10512" max="10512" width="16" style="7" customWidth="1"/>
    <col min="10513" max="10513" width="29.5546875" style="7" customWidth="1"/>
    <col min="10514" max="10514" width="26.109375" style="7" customWidth="1"/>
    <col min="10515" max="10515" width="9.109375" style="7" customWidth="1"/>
    <col min="10516" max="10516" width="15.5546875" style="7" bestFit="1" customWidth="1"/>
    <col min="10517" max="10517" width="0" style="7" hidden="1" customWidth="1"/>
    <col min="10518" max="10518" width="18.33203125" style="7" customWidth="1"/>
    <col min="10519" max="10519" width="9.88671875" style="7" customWidth="1"/>
    <col min="10520" max="10520" width="11" style="7" customWidth="1"/>
    <col min="10521" max="10753" width="8.88671875" style="7"/>
    <col min="10754" max="10754" width="8" style="7" customWidth="1"/>
    <col min="10755" max="10755" width="41.6640625" style="7" customWidth="1"/>
    <col min="10756" max="10757" width="22" style="7" customWidth="1"/>
    <col min="10758" max="10758" width="18" style="7" customWidth="1"/>
    <col min="10759" max="10759" width="18.88671875" style="7" customWidth="1"/>
    <col min="10760" max="10760" width="22.44140625" style="7" customWidth="1"/>
    <col min="10761" max="10761" width="20.33203125" style="7" customWidth="1"/>
    <col min="10762" max="10762" width="17.88671875" style="7" customWidth="1"/>
    <col min="10763" max="10763" width="20.6640625" style="7" customWidth="1"/>
    <col min="10764" max="10764" width="15.33203125" style="7" customWidth="1"/>
    <col min="10765" max="10765" width="17.44140625" style="7" customWidth="1"/>
    <col min="10766" max="10767" width="0" style="7" hidden="1" customWidth="1"/>
    <col min="10768" max="10768" width="16" style="7" customWidth="1"/>
    <col min="10769" max="10769" width="29.5546875" style="7" customWidth="1"/>
    <col min="10770" max="10770" width="26.109375" style="7" customWidth="1"/>
    <col min="10771" max="10771" width="9.109375" style="7" customWidth="1"/>
    <col min="10772" max="10772" width="15.5546875" style="7" bestFit="1" customWidth="1"/>
    <col min="10773" max="10773" width="0" style="7" hidden="1" customWidth="1"/>
    <col min="10774" max="10774" width="18.33203125" style="7" customWidth="1"/>
    <col min="10775" max="10775" width="9.88671875" style="7" customWidth="1"/>
    <col min="10776" max="10776" width="11" style="7" customWidth="1"/>
    <col min="10777" max="11009" width="8.88671875" style="7"/>
    <col min="11010" max="11010" width="8" style="7" customWidth="1"/>
    <col min="11011" max="11011" width="41.6640625" style="7" customWidth="1"/>
    <col min="11012" max="11013" width="22" style="7" customWidth="1"/>
    <col min="11014" max="11014" width="18" style="7" customWidth="1"/>
    <col min="11015" max="11015" width="18.88671875" style="7" customWidth="1"/>
    <col min="11016" max="11016" width="22.44140625" style="7" customWidth="1"/>
    <col min="11017" max="11017" width="20.33203125" style="7" customWidth="1"/>
    <col min="11018" max="11018" width="17.88671875" style="7" customWidth="1"/>
    <col min="11019" max="11019" width="20.6640625" style="7" customWidth="1"/>
    <col min="11020" max="11020" width="15.33203125" style="7" customWidth="1"/>
    <col min="11021" max="11021" width="17.44140625" style="7" customWidth="1"/>
    <col min="11022" max="11023" width="0" style="7" hidden="1" customWidth="1"/>
    <col min="11024" max="11024" width="16" style="7" customWidth="1"/>
    <col min="11025" max="11025" width="29.5546875" style="7" customWidth="1"/>
    <col min="11026" max="11026" width="26.109375" style="7" customWidth="1"/>
    <col min="11027" max="11027" width="9.109375" style="7" customWidth="1"/>
    <col min="11028" max="11028" width="15.5546875" style="7" bestFit="1" customWidth="1"/>
    <col min="11029" max="11029" width="0" style="7" hidden="1" customWidth="1"/>
    <col min="11030" max="11030" width="18.33203125" style="7" customWidth="1"/>
    <col min="11031" max="11031" width="9.88671875" style="7" customWidth="1"/>
    <col min="11032" max="11032" width="11" style="7" customWidth="1"/>
    <col min="11033" max="11265" width="8.88671875" style="7"/>
    <col min="11266" max="11266" width="8" style="7" customWidth="1"/>
    <col min="11267" max="11267" width="41.6640625" style="7" customWidth="1"/>
    <col min="11268" max="11269" width="22" style="7" customWidth="1"/>
    <col min="11270" max="11270" width="18" style="7" customWidth="1"/>
    <col min="11271" max="11271" width="18.88671875" style="7" customWidth="1"/>
    <col min="11272" max="11272" width="22.44140625" style="7" customWidth="1"/>
    <col min="11273" max="11273" width="20.33203125" style="7" customWidth="1"/>
    <col min="11274" max="11274" width="17.88671875" style="7" customWidth="1"/>
    <col min="11275" max="11275" width="20.6640625" style="7" customWidth="1"/>
    <col min="11276" max="11276" width="15.33203125" style="7" customWidth="1"/>
    <col min="11277" max="11277" width="17.44140625" style="7" customWidth="1"/>
    <col min="11278" max="11279" width="0" style="7" hidden="1" customWidth="1"/>
    <col min="11280" max="11280" width="16" style="7" customWidth="1"/>
    <col min="11281" max="11281" width="29.5546875" style="7" customWidth="1"/>
    <col min="11282" max="11282" width="26.109375" style="7" customWidth="1"/>
    <col min="11283" max="11283" width="9.109375" style="7" customWidth="1"/>
    <col min="11284" max="11284" width="15.5546875" style="7" bestFit="1" customWidth="1"/>
    <col min="11285" max="11285" width="0" style="7" hidden="1" customWidth="1"/>
    <col min="11286" max="11286" width="18.33203125" style="7" customWidth="1"/>
    <col min="11287" max="11287" width="9.88671875" style="7" customWidth="1"/>
    <col min="11288" max="11288" width="11" style="7" customWidth="1"/>
    <col min="11289" max="11521" width="8.88671875" style="7"/>
    <col min="11522" max="11522" width="8" style="7" customWidth="1"/>
    <col min="11523" max="11523" width="41.6640625" style="7" customWidth="1"/>
    <col min="11524" max="11525" width="22" style="7" customWidth="1"/>
    <col min="11526" max="11526" width="18" style="7" customWidth="1"/>
    <col min="11527" max="11527" width="18.88671875" style="7" customWidth="1"/>
    <col min="11528" max="11528" width="22.44140625" style="7" customWidth="1"/>
    <col min="11529" max="11529" width="20.33203125" style="7" customWidth="1"/>
    <col min="11530" max="11530" width="17.88671875" style="7" customWidth="1"/>
    <col min="11531" max="11531" width="20.6640625" style="7" customWidth="1"/>
    <col min="11532" max="11532" width="15.33203125" style="7" customWidth="1"/>
    <col min="11533" max="11533" width="17.44140625" style="7" customWidth="1"/>
    <col min="11534" max="11535" width="0" style="7" hidden="1" customWidth="1"/>
    <col min="11536" max="11536" width="16" style="7" customWidth="1"/>
    <col min="11537" max="11537" width="29.5546875" style="7" customWidth="1"/>
    <col min="11538" max="11538" width="26.109375" style="7" customWidth="1"/>
    <col min="11539" max="11539" width="9.109375" style="7" customWidth="1"/>
    <col min="11540" max="11540" width="15.5546875" style="7" bestFit="1" customWidth="1"/>
    <col min="11541" max="11541" width="0" style="7" hidden="1" customWidth="1"/>
    <col min="11542" max="11542" width="18.33203125" style="7" customWidth="1"/>
    <col min="11543" max="11543" width="9.88671875" style="7" customWidth="1"/>
    <col min="11544" max="11544" width="11" style="7" customWidth="1"/>
    <col min="11545" max="11777" width="8.88671875" style="7"/>
    <col min="11778" max="11778" width="8" style="7" customWidth="1"/>
    <col min="11779" max="11779" width="41.6640625" style="7" customWidth="1"/>
    <col min="11780" max="11781" width="22" style="7" customWidth="1"/>
    <col min="11782" max="11782" width="18" style="7" customWidth="1"/>
    <col min="11783" max="11783" width="18.88671875" style="7" customWidth="1"/>
    <col min="11784" max="11784" width="22.44140625" style="7" customWidth="1"/>
    <col min="11785" max="11785" width="20.33203125" style="7" customWidth="1"/>
    <col min="11786" max="11786" width="17.88671875" style="7" customWidth="1"/>
    <col min="11787" max="11787" width="20.6640625" style="7" customWidth="1"/>
    <col min="11788" max="11788" width="15.33203125" style="7" customWidth="1"/>
    <col min="11789" max="11789" width="17.44140625" style="7" customWidth="1"/>
    <col min="11790" max="11791" width="0" style="7" hidden="1" customWidth="1"/>
    <col min="11792" max="11792" width="16" style="7" customWidth="1"/>
    <col min="11793" max="11793" width="29.5546875" style="7" customWidth="1"/>
    <col min="11794" max="11794" width="26.109375" style="7" customWidth="1"/>
    <col min="11795" max="11795" width="9.109375" style="7" customWidth="1"/>
    <col min="11796" max="11796" width="15.5546875" style="7" bestFit="1" customWidth="1"/>
    <col min="11797" max="11797" width="0" style="7" hidden="1" customWidth="1"/>
    <col min="11798" max="11798" width="18.33203125" style="7" customWidth="1"/>
    <col min="11799" max="11799" width="9.88671875" style="7" customWidth="1"/>
    <col min="11800" max="11800" width="11" style="7" customWidth="1"/>
    <col min="11801" max="12033" width="8.88671875" style="7"/>
    <col min="12034" max="12034" width="8" style="7" customWidth="1"/>
    <col min="12035" max="12035" width="41.6640625" style="7" customWidth="1"/>
    <col min="12036" max="12037" width="22" style="7" customWidth="1"/>
    <col min="12038" max="12038" width="18" style="7" customWidth="1"/>
    <col min="12039" max="12039" width="18.88671875" style="7" customWidth="1"/>
    <col min="12040" max="12040" width="22.44140625" style="7" customWidth="1"/>
    <col min="12041" max="12041" width="20.33203125" style="7" customWidth="1"/>
    <col min="12042" max="12042" width="17.88671875" style="7" customWidth="1"/>
    <col min="12043" max="12043" width="20.6640625" style="7" customWidth="1"/>
    <col min="12044" max="12044" width="15.33203125" style="7" customWidth="1"/>
    <col min="12045" max="12045" width="17.44140625" style="7" customWidth="1"/>
    <col min="12046" max="12047" width="0" style="7" hidden="1" customWidth="1"/>
    <col min="12048" max="12048" width="16" style="7" customWidth="1"/>
    <col min="12049" max="12049" width="29.5546875" style="7" customWidth="1"/>
    <col min="12050" max="12050" width="26.109375" style="7" customWidth="1"/>
    <col min="12051" max="12051" width="9.109375" style="7" customWidth="1"/>
    <col min="12052" max="12052" width="15.5546875" style="7" bestFit="1" customWidth="1"/>
    <col min="12053" max="12053" width="0" style="7" hidden="1" customWidth="1"/>
    <col min="12054" max="12054" width="18.33203125" style="7" customWidth="1"/>
    <col min="12055" max="12055" width="9.88671875" style="7" customWidth="1"/>
    <col min="12056" max="12056" width="11" style="7" customWidth="1"/>
    <col min="12057" max="12289" width="8.88671875" style="7"/>
    <col min="12290" max="12290" width="8" style="7" customWidth="1"/>
    <col min="12291" max="12291" width="41.6640625" style="7" customWidth="1"/>
    <col min="12292" max="12293" width="22" style="7" customWidth="1"/>
    <col min="12294" max="12294" width="18" style="7" customWidth="1"/>
    <col min="12295" max="12295" width="18.88671875" style="7" customWidth="1"/>
    <col min="12296" max="12296" width="22.44140625" style="7" customWidth="1"/>
    <col min="12297" max="12297" width="20.33203125" style="7" customWidth="1"/>
    <col min="12298" max="12298" width="17.88671875" style="7" customWidth="1"/>
    <col min="12299" max="12299" width="20.6640625" style="7" customWidth="1"/>
    <col min="12300" max="12300" width="15.33203125" style="7" customWidth="1"/>
    <col min="12301" max="12301" width="17.44140625" style="7" customWidth="1"/>
    <col min="12302" max="12303" width="0" style="7" hidden="1" customWidth="1"/>
    <col min="12304" max="12304" width="16" style="7" customWidth="1"/>
    <col min="12305" max="12305" width="29.5546875" style="7" customWidth="1"/>
    <col min="12306" max="12306" width="26.109375" style="7" customWidth="1"/>
    <col min="12307" max="12307" width="9.109375" style="7" customWidth="1"/>
    <col min="12308" max="12308" width="15.5546875" style="7" bestFit="1" customWidth="1"/>
    <col min="12309" max="12309" width="0" style="7" hidden="1" customWidth="1"/>
    <col min="12310" max="12310" width="18.33203125" style="7" customWidth="1"/>
    <col min="12311" max="12311" width="9.88671875" style="7" customWidth="1"/>
    <col min="12312" max="12312" width="11" style="7" customWidth="1"/>
    <col min="12313" max="12545" width="8.88671875" style="7"/>
    <col min="12546" max="12546" width="8" style="7" customWidth="1"/>
    <col min="12547" max="12547" width="41.6640625" style="7" customWidth="1"/>
    <col min="12548" max="12549" width="22" style="7" customWidth="1"/>
    <col min="12550" max="12550" width="18" style="7" customWidth="1"/>
    <col min="12551" max="12551" width="18.88671875" style="7" customWidth="1"/>
    <col min="12552" max="12552" width="22.44140625" style="7" customWidth="1"/>
    <col min="12553" max="12553" width="20.33203125" style="7" customWidth="1"/>
    <col min="12554" max="12554" width="17.88671875" style="7" customWidth="1"/>
    <col min="12555" max="12555" width="20.6640625" style="7" customWidth="1"/>
    <col min="12556" max="12556" width="15.33203125" style="7" customWidth="1"/>
    <col min="12557" max="12557" width="17.44140625" style="7" customWidth="1"/>
    <col min="12558" max="12559" width="0" style="7" hidden="1" customWidth="1"/>
    <col min="12560" max="12560" width="16" style="7" customWidth="1"/>
    <col min="12561" max="12561" width="29.5546875" style="7" customWidth="1"/>
    <col min="12562" max="12562" width="26.109375" style="7" customWidth="1"/>
    <col min="12563" max="12563" width="9.109375" style="7" customWidth="1"/>
    <col min="12564" max="12564" width="15.5546875" style="7" bestFit="1" customWidth="1"/>
    <col min="12565" max="12565" width="0" style="7" hidden="1" customWidth="1"/>
    <col min="12566" max="12566" width="18.33203125" style="7" customWidth="1"/>
    <col min="12567" max="12567" width="9.88671875" style="7" customWidth="1"/>
    <col min="12568" max="12568" width="11" style="7" customWidth="1"/>
    <col min="12569" max="12801" width="8.88671875" style="7"/>
    <col min="12802" max="12802" width="8" style="7" customWidth="1"/>
    <col min="12803" max="12803" width="41.6640625" style="7" customWidth="1"/>
    <col min="12804" max="12805" width="22" style="7" customWidth="1"/>
    <col min="12806" max="12806" width="18" style="7" customWidth="1"/>
    <col min="12807" max="12807" width="18.88671875" style="7" customWidth="1"/>
    <col min="12808" max="12808" width="22.44140625" style="7" customWidth="1"/>
    <col min="12809" max="12809" width="20.33203125" style="7" customWidth="1"/>
    <col min="12810" max="12810" width="17.88671875" style="7" customWidth="1"/>
    <col min="12811" max="12811" width="20.6640625" style="7" customWidth="1"/>
    <col min="12812" max="12812" width="15.33203125" style="7" customWidth="1"/>
    <col min="12813" max="12813" width="17.44140625" style="7" customWidth="1"/>
    <col min="12814" max="12815" width="0" style="7" hidden="1" customWidth="1"/>
    <col min="12816" max="12816" width="16" style="7" customWidth="1"/>
    <col min="12817" max="12817" width="29.5546875" style="7" customWidth="1"/>
    <col min="12818" max="12818" width="26.109375" style="7" customWidth="1"/>
    <col min="12819" max="12819" width="9.109375" style="7" customWidth="1"/>
    <col min="12820" max="12820" width="15.5546875" style="7" bestFit="1" customWidth="1"/>
    <col min="12821" max="12821" width="0" style="7" hidden="1" customWidth="1"/>
    <col min="12822" max="12822" width="18.33203125" style="7" customWidth="1"/>
    <col min="12823" max="12823" width="9.88671875" style="7" customWidth="1"/>
    <col min="12824" max="12824" width="11" style="7" customWidth="1"/>
    <col min="12825" max="13057" width="8.88671875" style="7"/>
    <col min="13058" max="13058" width="8" style="7" customWidth="1"/>
    <col min="13059" max="13059" width="41.6640625" style="7" customWidth="1"/>
    <col min="13060" max="13061" width="22" style="7" customWidth="1"/>
    <col min="13062" max="13062" width="18" style="7" customWidth="1"/>
    <col min="13063" max="13063" width="18.88671875" style="7" customWidth="1"/>
    <col min="13064" max="13064" width="22.44140625" style="7" customWidth="1"/>
    <col min="13065" max="13065" width="20.33203125" style="7" customWidth="1"/>
    <col min="13066" max="13066" width="17.88671875" style="7" customWidth="1"/>
    <col min="13067" max="13067" width="20.6640625" style="7" customWidth="1"/>
    <col min="13068" max="13068" width="15.33203125" style="7" customWidth="1"/>
    <col min="13069" max="13069" width="17.44140625" style="7" customWidth="1"/>
    <col min="13070" max="13071" width="0" style="7" hidden="1" customWidth="1"/>
    <col min="13072" max="13072" width="16" style="7" customWidth="1"/>
    <col min="13073" max="13073" width="29.5546875" style="7" customWidth="1"/>
    <col min="13074" max="13074" width="26.109375" style="7" customWidth="1"/>
    <col min="13075" max="13075" width="9.109375" style="7" customWidth="1"/>
    <col min="13076" max="13076" width="15.5546875" style="7" bestFit="1" customWidth="1"/>
    <col min="13077" max="13077" width="0" style="7" hidden="1" customWidth="1"/>
    <col min="13078" max="13078" width="18.33203125" style="7" customWidth="1"/>
    <col min="13079" max="13079" width="9.88671875" style="7" customWidth="1"/>
    <col min="13080" max="13080" width="11" style="7" customWidth="1"/>
    <col min="13081" max="13313" width="8.88671875" style="7"/>
    <col min="13314" max="13314" width="8" style="7" customWidth="1"/>
    <col min="13315" max="13315" width="41.6640625" style="7" customWidth="1"/>
    <col min="13316" max="13317" width="22" style="7" customWidth="1"/>
    <col min="13318" max="13318" width="18" style="7" customWidth="1"/>
    <col min="13319" max="13319" width="18.88671875" style="7" customWidth="1"/>
    <col min="13320" max="13320" width="22.44140625" style="7" customWidth="1"/>
    <col min="13321" max="13321" width="20.33203125" style="7" customWidth="1"/>
    <col min="13322" max="13322" width="17.88671875" style="7" customWidth="1"/>
    <col min="13323" max="13323" width="20.6640625" style="7" customWidth="1"/>
    <col min="13324" max="13324" width="15.33203125" style="7" customWidth="1"/>
    <col min="13325" max="13325" width="17.44140625" style="7" customWidth="1"/>
    <col min="13326" max="13327" width="0" style="7" hidden="1" customWidth="1"/>
    <col min="13328" max="13328" width="16" style="7" customWidth="1"/>
    <col min="13329" max="13329" width="29.5546875" style="7" customWidth="1"/>
    <col min="13330" max="13330" width="26.109375" style="7" customWidth="1"/>
    <col min="13331" max="13331" width="9.109375" style="7" customWidth="1"/>
    <col min="13332" max="13332" width="15.5546875" style="7" bestFit="1" customWidth="1"/>
    <col min="13333" max="13333" width="0" style="7" hidden="1" customWidth="1"/>
    <col min="13334" max="13334" width="18.33203125" style="7" customWidth="1"/>
    <col min="13335" max="13335" width="9.88671875" style="7" customWidth="1"/>
    <col min="13336" max="13336" width="11" style="7" customWidth="1"/>
    <col min="13337" max="13569" width="8.88671875" style="7"/>
    <col min="13570" max="13570" width="8" style="7" customWidth="1"/>
    <col min="13571" max="13571" width="41.6640625" style="7" customWidth="1"/>
    <col min="13572" max="13573" width="22" style="7" customWidth="1"/>
    <col min="13574" max="13574" width="18" style="7" customWidth="1"/>
    <col min="13575" max="13575" width="18.88671875" style="7" customWidth="1"/>
    <col min="13576" max="13576" width="22.44140625" style="7" customWidth="1"/>
    <col min="13577" max="13577" width="20.33203125" style="7" customWidth="1"/>
    <col min="13578" max="13578" width="17.88671875" style="7" customWidth="1"/>
    <col min="13579" max="13579" width="20.6640625" style="7" customWidth="1"/>
    <col min="13580" max="13580" width="15.33203125" style="7" customWidth="1"/>
    <col min="13581" max="13581" width="17.44140625" style="7" customWidth="1"/>
    <col min="13582" max="13583" width="0" style="7" hidden="1" customWidth="1"/>
    <col min="13584" max="13584" width="16" style="7" customWidth="1"/>
    <col min="13585" max="13585" width="29.5546875" style="7" customWidth="1"/>
    <col min="13586" max="13586" width="26.109375" style="7" customWidth="1"/>
    <col min="13587" max="13587" width="9.109375" style="7" customWidth="1"/>
    <col min="13588" max="13588" width="15.5546875" style="7" bestFit="1" customWidth="1"/>
    <col min="13589" max="13589" width="0" style="7" hidden="1" customWidth="1"/>
    <col min="13590" max="13590" width="18.33203125" style="7" customWidth="1"/>
    <col min="13591" max="13591" width="9.88671875" style="7" customWidth="1"/>
    <col min="13592" max="13592" width="11" style="7" customWidth="1"/>
    <col min="13593" max="13825" width="8.88671875" style="7"/>
    <col min="13826" max="13826" width="8" style="7" customWidth="1"/>
    <col min="13827" max="13827" width="41.6640625" style="7" customWidth="1"/>
    <col min="13828" max="13829" width="22" style="7" customWidth="1"/>
    <col min="13830" max="13830" width="18" style="7" customWidth="1"/>
    <col min="13831" max="13831" width="18.88671875" style="7" customWidth="1"/>
    <col min="13832" max="13832" width="22.44140625" style="7" customWidth="1"/>
    <col min="13833" max="13833" width="20.33203125" style="7" customWidth="1"/>
    <col min="13834" max="13834" width="17.88671875" style="7" customWidth="1"/>
    <col min="13835" max="13835" width="20.6640625" style="7" customWidth="1"/>
    <col min="13836" max="13836" width="15.33203125" style="7" customWidth="1"/>
    <col min="13837" max="13837" width="17.44140625" style="7" customWidth="1"/>
    <col min="13838" max="13839" width="0" style="7" hidden="1" customWidth="1"/>
    <col min="13840" max="13840" width="16" style="7" customWidth="1"/>
    <col min="13841" max="13841" width="29.5546875" style="7" customWidth="1"/>
    <col min="13842" max="13842" width="26.109375" style="7" customWidth="1"/>
    <col min="13843" max="13843" width="9.109375" style="7" customWidth="1"/>
    <col min="13844" max="13844" width="15.5546875" style="7" bestFit="1" customWidth="1"/>
    <col min="13845" max="13845" width="0" style="7" hidden="1" customWidth="1"/>
    <col min="13846" max="13846" width="18.33203125" style="7" customWidth="1"/>
    <col min="13847" max="13847" width="9.88671875" style="7" customWidth="1"/>
    <col min="13848" max="13848" width="11" style="7" customWidth="1"/>
    <col min="13849" max="14081" width="8.88671875" style="7"/>
    <col min="14082" max="14082" width="8" style="7" customWidth="1"/>
    <col min="14083" max="14083" width="41.6640625" style="7" customWidth="1"/>
    <col min="14084" max="14085" width="22" style="7" customWidth="1"/>
    <col min="14086" max="14086" width="18" style="7" customWidth="1"/>
    <col min="14087" max="14087" width="18.88671875" style="7" customWidth="1"/>
    <col min="14088" max="14088" width="22.44140625" style="7" customWidth="1"/>
    <col min="14089" max="14089" width="20.33203125" style="7" customWidth="1"/>
    <col min="14090" max="14090" width="17.88671875" style="7" customWidth="1"/>
    <col min="14091" max="14091" width="20.6640625" style="7" customWidth="1"/>
    <col min="14092" max="14092" width="15.33203125" style="7" customWidth="1"/>
    <col min="14093" max="14093" width="17.44140625" style="7" customWidth="1"/>
    <col min="14094" max="14095" width="0" style="7" hidden="1" customWidth="1"/>
    <col min="14096" max="14096" width="16" style="7" customWidth="1"/>
    <col min="14097" max="14097" width="29.5546875" style="7" customWidth="1"/>
    <col min="14098" max="14098" width="26.109375" style="7" customWidth="1"/>
    <col min="14099" max="14099" width="9.109375" style="7" customWidth="1"/>
    <col min="14100" max="14100" width="15.5546875" style="7" bestFit="1" customWidth="1"/>
    <col min="14101" max="14101" width="0" style="7" hidden="1" customWidth="1"/>
    <col min="14102" max="14102" width="18.33203125" style="7" customWidth="1"/>
    <col min="14103" max="14103" width="9.88671875" style="7" customWidth="1"/>
    <col min="14104" max="14104" width="11" style="7" customWidth="1"/>
    <col min="14105" max="14337" width="8.88671875" style="7"/>
    <col min="14338" max="14338" width="8" style="7" customWidth="1"/>
    <col min="14339" max="14339" width="41.6640625" style="7" customWidth="1"/>
    <col min="14340" max="14341" width="22" style="7" customWidth="1"/>
    <col min="14342" max="14342" width="18" style="7" customWidth="1"/>
    <col min="14343" max="14343" width="18.88671875" style="7" customWidth="1"/>
    <col min="14344" max="14344" width="22.44140625" style="7" customWidth="1"/>
    <col min="14345" max="14345" width="20.33203125" style="7" customWidth="1"/>
    <col min="14346" max="14346" width="17.88671875" style="7" customWidth="1"/>
    <col min="14347" max="14347" width="20.6640625" style="7" customWidth="1"/>
    <col min="14348" max="14348" width="15.33203125" style="7" customWidth="1"/>
    <col min="14349" max="14349" width="17.44140625" style="7" customWidth="1"/>
    <col min="14350" max="14351" width="0" style="7" hidden="1" customWidth="1"/>
    <col min="14352" max="14352" width="16" style="7" customWidth="1"/>
    <col min="14353" max="14353" width="29.5546875" style="7" customWidth="1"/>
    <col min="14354" max="14354" width="26.109375" style="7" customWidth="1"/>
    <col min="14355" max="14355" width="9.109375" style="7" customWidth="1"/>
    <col min="14356" max="14356" width="15.5546875" style="7" bestFit="1" customWidth="1"/>
    <col min="14357" max="14357" width="0" style="7" hidden="1" customWidth="1"/>
    <col min="14358" max="14358" width="18.33203125" style="7" customWidth="1"/>
    <col min="14359" max="14359" width="9.88671875" style="7" customWidth="1"/>
    <col min="14360" max="14360" width="11" style="7" customWidth="1"/>
    <col min="14361" max="14593" width="8.88671875" style="7"/>
    <col min="14594" max="14594" width="8" style="7" customWidth="1"/>
    <col min="14595" max="14595" width="41.6640625" style="7" customWidth="1"/>
    <col min="14596" max="14597" width="22" style="7" customWidth="1"/>
    <col min="14598" max="14598" width="18" style="7" customWidth="1"/>
    <col min="14599" max="14599" width="18.88671875" style="7" customWidth="1"/>
    <col min="14600" max="14600" width="22.44140625" style="7" customWidth="1"/>
    <col min="14601" max="14601" width="20.33203125" style="7" customWidth="1"/>
    <col min="14602" max="14602" width="17.88671875" style="7" customWidth="1"/>
    <col min="14603" max="14603" width="20.6640625" style="7" customWidth="1"/>
    <col min="14604" max="14604" width="15.33203125" style="7" customWidth="1"/>
    <col min="14605" max="14605" width="17.44140625" style="7" customWidth="1"/>
    <col min="14606" max="14607" width="0" style="7" hidden="1" customWidth="1"/>
    <col min="14608" max="14608" width="16" style="7" customWidth="1"/>
    <col min="14609" max="14609" width="29.5546875" style="7" customWidth="1"/>
    <col min="14610" max="14610" width="26.109375" style="7" customWidth="1"/>
    <col min="14611" max="14611" width="9.109375" style="7" customWidth="1"/>
    <col min="14612" max="14612" width="15.5546875" style="7" bestFit="1" customWidth="1"/>
    <col min="14613" max="14613" width="0" style="7" hidden="1" customWidth="1"/>
    <col min="14614" max="14614" width="18.33203125" style="7" customWidth="1"/>
    <col min="14615" max="14615" width="9.88671875" style="7" customWidth="1"/>
    <col min="14616" max="14616" width="11" style="7" customWidth="1"/>
    <col min="14617" max="14849" width="8.88671875" style="7"/>
    <col min="14850" max="14850" width="8" style="7" customWidth="1"/>
    <col min="14851" max="14851" width="41.6640625" style="7" customWidth="1"/>
    <col min="14852" max="14853" width="22" style="7" customWidth="1"/>
    <col min="14854" max="14854" width="18" style="7" customWidth="1"/>
    <col min="14855" max="14855" width="18.88671875" style="7" customWidth="1"/>
    <col min="14856" max="14856" width="22.44140625" style="7" customWidth="1"/>
    <col min="14857" max="14857" width="20.33203125" style="7" customWidth="1"/>
    <col min="14858" max="14858" width="17.88671875" style="7" customWidth="1"/>
    <col min="14859" max="14859" width="20.6640625" style="7" customWidth="1"/>
    <col min="14860" max="14860" width="15.33203125" style="7" customWidth="1"/>
    <col min="14861" max="14861" width="17.44140625" style="7" customWidth="1"/>
    <col min="14862" max="14863" width="0" style="7" hidden="1" customWidth="1"/>
    <col min="14864" max="14864" width="16" style="7" customWidth="1"/>
    <col min="14865" max="14865" width="29.5546875" style="7" customWidth="1"/>
    <col min="14866" max="14866" width="26.109375" style="7" customWidth="1"/>
    <col min="14867" max="14867" width="9.109375" style="7" customWidth="1"/>
    <col min="14868" max="14868" width="15.5546875" style="7" bestFit="1" customWidth="1"/>
    <col min="14869" max="14869" width="0" style="7" hidden="1" customWidth="1"/>
    <col min="14870" max="14870" width="18.33203125" style="7" customWidth="1"/>
    <col min="14871" max="14871" width="9.88671875" style="7" customWidth="1"/>
    <col min="14872" max="14872" width="11" style="7" customWidth="1"/>
    <col min="14873" max="15105" width="8.88671875" style="7"/>
    <col min="15106" max="15106" width="8" style="7" customWidth="1"/>
    <col min="15107" max="15107" width="41.6640625" style="7" customWidth="1"/>
    <col min="15108" max="15109" width="22" style="7" customWidth="1"/>
    <col min="15110" max="15110" width="18" style="7" customWidth="1"/>
    <col min="15111" max="15111" width="18.88671875" style="7" customWidth="1"/>
    <col min="15112" max="15112" width="22.44140625" style="7" customWidth="1"/>
    <col min="15113" max="15113" width="20.33203125" style="7" customWidth="1"/>
    <col min="15114" max="15114" width="17.88671875" style="7" customWidth="1"/>
    <col min="15115" max="15115" width="20.6640625" style="7" customWidth="1"/>
    <col min="15116" max="15116" width="15.33203125" style="7" customWidth="1"/>
    <col min="15117" max="15117" width="17.44140625" style="7" customWidth="1"/>
    <col min="15118" max="15119" width="0" style="7" hidden="1" customWidth="1"/>
    <col min="15120" max="15120" width="16" style="7" customWidth="1"/>
    <col min="15121" max="15121" width="29.5546875" style="7" customWidth="1"/>
    <col min="15122" max="15122" width="26.109375" style="7" customWidth="1"/>
    <col min="15123" max="15123" width="9.109375" style="7" customWidth="1"/>
    <col min="15124" max="15124" width="15.5546875" style="7" bestFit="1" customWidth="1"/>
    <col min="15125" max="15125" width="0" style="7" hidden="1" customWidth="1"/>
    <col min="15126" max="15126" width="18.33203125" style="7" customWidth="1"/>
    <col min="15127" max="15127" width="9.88671875" style="7" customWidth="1"/>
    <col min="15128" max="15128" width="11" style="7" customWidth="1"/>
    <col min="15129" max="15361" width="8.88671875" style="7"/>
    <col min="15362" max="15362" width="8" style="7" customWidth="1"/>
    <col min="15363" max="15363" width="41.6640625" style="7" customWidth="1"/>
    <col min="15364" max="15365" width="22" style="7" customWidth="1"/>
    <col min="15366" max="15366" width="18" style="7" customWidth="1"/>
    <col min="15367" max="15367" width="18.88671875" style="7" customWidth="1"/>
    <col min="15368" max="15368" width="22.44140625" style="7" customWidth="1"/>
    <col min="15369" max="15369" width="20.33203125" style="7" customWidth="1"/>
    <col min="15370" max="15370" width="17.88671875" style="7" customWidth="1"/>
    <col min="15371" max="15371" width="20.6640625" style="7" customWidth="1"/>
    <col min="15372" max="15372" width="15.33203125" style="7" customWidth="1"/>
    <col min="15373" max="15373" width="17.44140625" style="7" customWidth="1"/>
    <col min="15374" max="15375" width="0" style="7" hidden="1" customWidth="1"/>
    <col min="15376" max="15376" width="16" style="7" customWidth="1"/>
    <col min="15377" max="15377" width="29.5546875" style="7" customWidth="1"/>
    <col min="15378" max="15378" width="26.109375" style="7" customWidth="1"/>
    <col min="15379" max="15379" width="9.109375" style="7" customWidth="1"/>
    <col min="15380" max="15380" width="15.5546875" style="7" bestFit="1" customWidth="1"/>
    <col min="15381" max="15381" width="0" style="7" hidden="1" customWidth="1"/>
    <col min="15382" max="15382" width="18.33203125" style="7" customWidth="1"/>
    <col min="15383" max="15383" width="9.88671875" style="7" customWidth="1"/>
    <col min="15384" max="15384" width="11" style="7" customWidth="1"/>
    <col min="15385" max="15617" width="8.88671875" style="7"/>
    <col min="15618" max="15618" width="8" style="7" customWidth="1"/>
    <col min="15619" max="15619" width="41.6640625" style="7" customWidth="1"/>
    <col min="15620" max="15621" width="22" style="7" customWidth="1"/>
    <col min="15622" max="15622" width="18" style="7" customWidth="1"/>
    <col min="15623" max="15623" width="18.88671875" style="7" customWidth="1"/>
    <col min="15624" max="15624" width="22.44140625" style="7" customWidth="1"/>
    <col min="15625" max="15625" width="20.33203125" style="7" customWidth="1"/>
    <col min="15626" max="15626" width="17.88671875" style="7" customWidth="1"/>
    <col min="15627" max="15627" width="20.6640625" style="7" customWidth="1"/>
    <col min="15628" max="15628" width="15.33203125" style="7" customWidth="1"/>
    <col min="15629" max="15629" width="17.44140625" style="7" customWidth="1"/>
    <col min="15630" max="15631" width="0" style="7" hidden="1" customWidth="1"/>
    <col min="15632" max="15632" width="16" style="7" customWidth="1"/>
    <col min="15633" max="15633" width="29.5546875" style="7" customWidth="1"/>
    <col min="15634" max="15634" width="26.109375" style="7" customWidth="1"/>
    <col min="15635" max="15635" width="9.109375" style="7" customWidth="1"/>
    <col min="15636" max="15636" width="15.5546875" style="7" bestFit="1" customWidth="1"/>
    <col min="15637" max="15637" width="0" style="7" hidden="1" customWidth="1"/>
    <col min="15638" max="15638" width="18.33203125" style="7" customWidth="1"/>
    <col min="15639" max="15639" width="9.88671875" style="7" customWidth="1"/>
    <col min="15640" max="15640" width="11" style="7" customWidth="1"/>
    <col min="15641" max="15873" width="8.88671875" style="7"/>
    <col min="15874" max="15874" width="8" style="7" customWidth="1"/>
    <col min="15875" max="15875" width="41.6640625" style="7" customWidth="1"/>
    <col min="15876" max="15877" width="22" style="7" customWidth="1"/>
    <col min="15878" max="15878" width="18" style="7" customWidth="1"/>
    <col min="15879" max="15879" width="18.88671875" style="7" customWidth="1"/>
    <col min="15880" max="15880" width="22.44140625" style="7" customWidth="1"/>
    <col min="15881" max="15881" width="20.33203125" style="7" customWidth="1"/>
    <col min="15882" max="15882" width="17.88671875" style="7" customWidth="1"/>
    <col min="15883" max="15883" width="20.6640625" style="7" customWidth="1"/>
    <col min="15884" max="15884" width="15.33203125" style="7" customWidth="1"/>
    <col min="15885" max="15885" width="17.44140625" style="7" customWidth="1"/>
    <col min="15886" max="15887" width="0" style="7" hidden="1" customWidth="1"/>
    <col min="15888" max="15888" width="16" style="7" customWidth="1"/>
    <col min="15889" max="15889" width="29.5546875" style="7" customWidth="1"/>
    <col min="15890" max="15890" width="26.109375" style="7" customWidth="1"/>
    <col min="15891" max="15891" width="9.109375" style="7" customWidth="1"/>
    <col min="15892" max="15892" width="15.5546875" style="7" bestFit="1" customWidth="1"/>
    <col min="15893" max="15893" width="0" style="7" hidden="1" customWidth="1"/>
    <col min="15894" max="15894" width="18.33203125" style="7" customWidth="1"/>
    <col min="15895" max="15895" width="9.88671875" style="7" customWidth="1"/>
    <col min="15896" max="15896" width="11" style="7" customWidth="1"/>
    <col min="15897" max="16129" width="8.88671875" style="7"/>
    <col min="16130" max="16130" width="8" style="7" customWidth="1"/>
    <col min="16131" max="16131" width="41.6640625" style="7" customWidth="1"/>
    <col min="16132" max="16133" width="22" style="7" customWidth="1"/>
    <col min="16134" max="16134" width="18" style="7" customWidth="1"/>
    <col min="16135" max="16135" width="18.88671875" style="7" customWidth="1"/>
    <col min="16136" max="16136" width="22.44140625" style="7" customWidth="1"/>
    <col min="16137" max="16137" width="20.33203125" style="7" customWidth="1"/>
    <col min="16138" max="16138" width="17.88671875" style="7" customWidth="1"/>
    <col min="16139" max="16139" width="20.6640625" style="7" customWidth="1"/>
    <col min="16140" max="16140" width="15.33203125" style="7" customWidth="1"/>
    <col min="16141" max="16141" width="17.44140625" style="7" customWidth="1"/>
    <col min="16142" max="16143" width="0" style="7" hidden="1" customWidth="1"/>
    <col min="16144" max="16144" width="16" style="7" customWidth="1"/>
    <col min="16145" max="16145" width="29.5546875" style="7" customWidth="1"/>
    <col min="16146" max="16146" width="26.109375" style="7" customWidth="1"/>
    <col min="16147" max="16147" width="9.109375" style="7" customWidth="1"/>
    <col min="16148" max="16148" width="15.5546875" style="7" bestFit="1" customWidth="1"/>
    <col min="16149" max="16149" width="0" style="7" hidden="1" customWidth="1"/>
    <col min="16150" max="16150" width="18.33203125" style="7" customWidth="1"/>
    <col min="16151" max="16151" width="9.88671875" style="7" customWidth="1"/>
    <col min="16152" max="16152" width="11" style="7" customWidth="1"/>
    <col min="16153" max="16384" width="8.88671875" style="7"/>
  </cols>
  <sheetData>
    <row r="1" spans="1:22" x14ac:dyDescent="0.3">
      <c r="C1" s="5"/>
      <c r="L1" s="122" t="s">
        <v>0</v>
      </c>
      <c r="M1" s="122"/>
    </row>
    <row r="2" spans="1:22" x14ac:dyDescent="0.3">
      <c r="I2" s="29"/>
      <c r="J2" s="29"/>
      <c r="K2" s="29"/>
      <c r="L2" s="123" t="s">
        <v>161</v>
      </c>
      <c r="M2" s="123"/>
    </row>
    <row r="3" spans="1:22" x14ac:dyDescent="0.3">
      <c r="I3" s="29"/>
      <c r="J3" s="29"/>
      <c r="K3" s="29"/>
      <c r="L3" s="29"/>
      <c r="M3" s="29"/>
    </row>
    <row r="4" spans="1:22" s="31" customFormat="1" ht="20.25" customHeight="1" x14ac:dyDescent="0.3">
      <c r="A4" s="124" t="s">
        <v>114</v>
      </c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30"/>
      <c r="O4" s="5"/>
      <c r="P4" s="5"/>
      <c r="Q4" s="5"/>
      <c r="R4" s="5"/>
    </row>
    <row r="5" spans="1:22" ht="24.75" customHeight="1" x14ac:dyDescent="0.3">
      <c r="A5" s="125" t="s">
        <v>115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86"/>
    </row>
    <row r="6" spans="1:22" ht="19.5" customHeight="1" x14ac:dyDescent="0.3">
      <c r="A6" s="126" t="s">
        <v>1</v>
      </c>
      <c r="B6" s="127" t="s">
        <v>2</v>
      </c>
      <c r="C6" s="140" t="s">
        <v>129</v>
      </c>
      <c r="D6" s="126" t="s">
        <v>75</v>
      </c>
      <c r="E6" s="126"/>
      <c r="F6" s="126"/>
      <c r="G6" s="126"/>
      <c r="H6" s="126"/>
      <c r="I6" s="126"/>
      <c r="J6" s="126"/>
      <c r="K6" s="126"/>
      <c r="L6" s="126" t="s">
        <v>3</v>
      </c>
      <c r="M6" s="126"/>
      <c r="N6" s="32"/>
      <c r="O6" s="33"/>
      <c r="P6" s="33"/>
      <c r="Q6" s="33"/>
      <c r="R6" s="33"/>
      <c r="S6" s="33"/>
      <c r="T6" s="33"/>
      <c r="U6" s="33"/>
      <c r="V6" s="33"/>
    </row>
    <row r="7" spans="1:22" ht="19.5" customHeight="1" x14ac:dyDescent="0.3">
      <c r="A7" s="126"/>
      <c r="B7" s="127"/>
      <c r="C7" s="141"/>
      <c r="D7" s="126" t="s">
        <v>113</v>
      </c>
      <c r="E7" s="126"/>
      <c r="F7" s="126"/>
      <c r="G7" s="126"/>
      <c r="H7" s="126" t="s">
        <v>160</v>
      </c>
      <c r="I7" s="126"/>
      <c r="J7" s="126"/>
      <c r="K7" s="126"/>
      <c r="L7" s="126"/>
      <c r="M7" s="126"/>
      <c r="N7" s="32"/>
      <c r="O7" s="33"/>
      <c r="P7" s="33"/>
      <c r="Q7" s="33"/>
      <c r="R7" s="33"/>
      <c r="S7" s="33"/>
      <c r="T7" s="33"/>
      <c r="U7" s="33"/>
      <c r="V7" s="33"/>
    </row>
    <row r="8" spans="1:22" ht="31.5" customHeight="1" x14ac:dyDescent="0.3">
      <c r="A8" s="126"/>
      <c r="B8" s="127"/>
      <c r="C8" s="142"/>
      <c r="D8" s="78" t="s">
        <v>4</v>
      </c>
      <c r="E8" s="85" t="s">
        <v>5</v>
      </c>
      <c r="F8" s="85" t="s">
        <v>6</v>
      </c>
      <c r="G8" s="85" t="s">
        <v>7</v>
      </c>
      <c r="H8" s="78" t="s">
        <v>4</v>
      </c>
      <c r="I8" s="85" t="s">
        <v>5</v>
      </c>
      <c r="J8" s="85" t="s">
        <v>6</v>
      </c>
      <c r="K8" s="85" t="s">
        <v>7</v>
      </c>
      <c r="L8" s="85" t="s">
        <v>8</v>
      </c>
      <c r="M8" s="85" t="s">
        <v>9</v>
      </c>
      <c r="N8" s="83"/>
      <c r="P8" s="34"/>
    </row>
    <row r="9" spans="1:22" ht="15" customHeight="1" x14ac:dyDescent="0.3">
      <c r="A9" s="85">
        <v>1</v>
      </c>
      <c r="B9" s="103">
        <v>2</v>
      </c>
      <c r="C9" s="85"/>
      <c r="D9" s="85" t="s">
        <v>10</v>
      </c>
      <c r="E9" s="85">
        <v>4</v>
      </c>
      <c r="F9" s="85">
        <v>5</v>
      </c>
      <c r="G9" s="85">
        <v>6</v>
      </c>
      <c r="H9" s="85" t="s">
        <v>11</v>
      </c>
      <c r="I9" s="85">
        <v>8</v>
      </c>
      <c r="J9" s="85">
        <v>9</v>
      </c>
      <c r="K9" s="85">
        <v>10</v>
      </c>
      <c r="L9" s="85" t="s">
        <v>12</v>
      </c>
      <c r="M9" s="85" t="s">
        <v>13</v>
      </c>
      <c r="N9" s="83"/>
    </row>
    <row r="10" spans="1:22" ht="21" customHeight="1" x14ac:dyDescent="0.3">
      <c r="A10" s="131" t="s">
        <v>135</v>
      </c>
      <c r="B10" s="132"/>
      <c r="C10" s="132"/>
      <c r="D10" s="132"/>
      <c r="E10" s="132"/>
      <c r="F10" s="132"/>
      <c r="G10" s="132"/>
      <c r="H10" s="132"/>
      <c r="I10" s="132"/>
      <c r="J10" s="132"/>
      <c r="K10" s="132"/>
      <c r="L10" s="132"/>
      <c r="M10" s="133"/>
      <c r="N10" s="83"/>
    </row>
    <row r="11" spans="1:22" ht="17.25" customHeight="1" x14ac:dyDescent="0.3">
      <c r="A11" s="131" t="s">
        <v>34</v>
      </c>
      <c r="B11" s="132"/>
      <c r="C11" s="132"/>
      <c r="D11" s="132"/>
      <c r="E11" s="132"/>
      <c r="F11" s="132"/>
      <c r="G11" s="132"/>
      <c r="H11" s="132"/>
      <c r="I11" s="132"/>
      <c r="J11" s="132"/>
      <c r="K11" s="132"/>
      <c r="L11" s="132"/>
      <c r="M11" s="133"/>
      <c r="N11" s="83"/>
    </row>
    <row r="12" spans="1:22" ht="17.25" customHeight="1" x14ac:dyDescent="0.3">
      <c r="A12" s="131" t="s">
        <v>35</v>
      </c>
      <c r="B12" s="132"/>
      <c r="C12" s="132"/>
      <c r="D12" s="132"/>
      <c r="E12" s="132"/>
      <c r="F12" s="132"/>
      <c r="G12" s="132"/>
      <c r="H12" s="132"/>
      <c r="I12" s="132"/>
      <c r="J12" s="132"/>
      <c r="K12" s="132"/>
      <c r="L12" s="132"/>
      <c r="M12" s="133"/>
      <c r="N12" s="83"/>
    </row>
    <row r="13" spans="1:22" ht="18.75" customHeight="1" x14ac:dyDescent="0.3">
      <c r="A13" s="134" t="s">
        <v>36</v>
      </c>
      <c r="B13" s="135"/>
      <c r="C13" s="135"/>
      <c r="D13" s="135"/>
      <c r="E13" s="135"/>
      <c r="F13" s="135"/>
      <c r="G13" s="135"/>
      <c r="H13" s="135"/>
      <c r="I13" s="135"/>
      <c r="J13" s="135"/>
      <c r="K13" s="135"/>
      <c r="L13" s="135"/>
      <c r="M13" s="136"/>
      <c r="N13" s="83"/>
    </row>
    <row r="14" spans="1:22" s="15" customFormat="1" ht="48.75" customHeight="1" x14ac:dyDescent="0.3">
      <c r="A14" s="8" t="s">
        <v>14</v>
      </c>
      <c r="B14" s="79" t="s">
        <v>116</v>
      </c>
      <c r="C14" s="80" t="s">
        <v>130</v>
      </c>
      <c r="D14" s="9">
        <f>D15+D16+D17+D18+D19+D20+D21+D22+D23+D24+D25+D26+D27+D28+D29</f>
        <v>3203326653.6199999</v>
      </c>
      <c r="E14" s="9">
        <f t="shared" ref="E14:K14" si="0">E15+E16+E17+E18+E19+E20+E21+E22+E23+E24+E25+E26+E27+E28+E29</f>
        <v>2487142940</v>
      </c>
      <c r="F14" s="9">
        <f t="shared" si="0"/>
        <v>202866886.62</v>
      </c>
      <c r="G14" s="9">
        <f t="shared" si="0"/>
        <v>513316827</v>
      </c>
      <c r="H14" s="9">
        <f t="shared" si="0"/>
        <v>3197131682.1499996</v>
      </c>
      <c r="I14" s="9">
        <f t="shared" si="0"/>
        <v>2486024652.2399998</v>
      </c>
      <c r="J14" s="9">
        <f t="shared" si="0"/>
        <v>200360784.12</v>
      </c>
      <c r="K14" s="9">
        <f t="shared" si="0"/>
        <v>510746245.78999996</v>
      </c>
      <c r="L14" s="9">
        <f t="shared" ref="L14:L23" si="1">H14-D14</f>
        <v>-6194971.470000267</v>
      </c>
      <c r="M14" s="9">
        <f>(H14/D14)*100-100</f>
        <v>-0.1933918123210816</v>
      </c>
      <c r="N14" s="25"/>
      <c r="O14" s="13"/>
      <c r="P14" s="13"/>
      <c r="Q14" s="13"/>
      <c r="R14" s="13"/>
    </row>
    <row r="15" spans="1:22" ht="34.5" hidden="1" customHeight="1" x14ac:dyDescent="0.3">
      <c r="A15" s="3" t="s">
        <v>86</v>
      </c>
      <c r="B15" s="82" t="s">
        <v>53</v>
      </c>
      <c r="C15" s="76" t="s">
        <v>130</v>
      </c>
      <c r="D15" s="1">
        <f>E15+F15+G15</f>
        <v>711721818.62</v>
      </c>
      <c r="E15" s="81">
        <v>0</v>
      </c>
      <c r="F15" s="117">
        <v>202866886.62</v>
      </c>
      <c r="G15" s="117">
        <v>508854932</v>
      </c>
      <c r="H15" s="117">
        <f>I15+J15+K15</f>
        <v>706692997.75999999</v>
      </c>
      <c r="I15" s="118">
        <v>0</v>
      </c>
      <c r="J15" s="118">
        <v>200360784.12</v>
      </c>
      <c r="K15" s="1">
        <v>506332213.63999999</v>
      </c>
      <c r="L15" s="1" t="s">
        <v>162</v>
      </c>
      <c r="M15" s="1">
        <f>(H15/D15)*100-100</f>
        <v>-0.70657112490252416</v>
      </c>
      <c r="N15" s="4">
        <v>505461</v>
      </c>
      <c r="O15" s="5" t="s">
        <v>15</v>
      </c>
      <c r="P15" s="6"/>
    </row>
    <row r="16" spans="1:22" ht="16.5" hidden="1" customHeight="1" x14ac:dyDescent="0.3">
      <c r="A16" s="3" t="s">
        <v>87</v>
      </c>
      <c r="B16" s="104" t="s">
        <v>54</v>
      </c>
      <c r="C16" s="76" t="s">
        <v>130</v>
      </c>
      <c r="D16" s="1">
        <f t="shared" ref="D16:D24" si="2">E16+F16+G16</f>
        <v>3804900</v>
      </c>
      <c r="E16" s="81">
        <v>0</v>
      </c>
      <c r="F16" s="81">
        <v>0</v>
      </c>
      <c r="G16" s="81">
        <v>3804900</v>
      </c>
      <c r="H16" s="81">
        <f t="shared" ref="H16:H28" si="3">I16+J16+K16</f>
        <v>3757037.15</v>
      </c>
      <c r="I16" s="1">
        <v>0</v>
      </c>
      <c r="J16" s="1">
        <v>0</v>
      </c>
      <c r="K16" s="1">
        <v>3757037.15</v>
      </c>
      <c r="L16" s="1">
        <f t="shared" si="1"/>
        <v>-47862.850000000093</v>
      </c>
      <c r="M16" s="1">
        <v>0</v>
      </c>
      <c r="N16" s="10">
        <v>2309</v>
      </c>
      <c r="O16" s="5" t="s">
        <v>15</v>
      </c>
      <c r="P16" s="6"/>
    </row>
    <row r="17" spans="1:26" ht="133.19999999999999" hidden="1" customHeight="1" x14ac:dyDescent="0.3">
      <c r="A17" s="3" t="s">
        <v>88</v>
      </c>
      <c r="B17" s="104" t="s">
        <v>55</v>
      </c>
      <c r="C17" s="76" t="s">
        <v>130</v>
      </c>
      <c r="D17" s="89">
        <f t="shared" si="2"/>
        <v>12483400</v>
      </c>
      <c r="E17" s="81">
        <v>12483400</v>
      </c>
      <c r="F17" s="81">
        <v>0</v>
      </c>
      <c r="G17" s="81">
        <v>0</v>
      </c>
      <c r="H17" s="81">
        <f t="shared" si="3"/>
        <v>12483400</v>
      </c>
      <c r="I17" s="81">
        <v>12483400</v>
      </c>
      <c r="J17" s="1">
        <v>0</v>
      </c>
      <c r="K17" s="1">
        <v>0</v>
      </c>
      <c r="L17" s="1">
        <f t="shared" si="1"/>
        <v>0</v>
      </c>
      <c r="M17" s="1">
        <f t="shared" ref="M17:M23" si="4">(H17/D17)*100-100</f>
        <v>0</v>
      </c>
      <c r="N17" s="10">
        <v>1342970</v>
      </c>
      <c r="O17" s="5" t="s">
        <v>15</v>
      </c>
      <c r="P17" s="6"/>
    </row>
    <row r="18" spans="1:26" ht="153" hidden="1" customHeight="1" x14ac:dyDescent="0.3">
      <c r="A18" s="3" t="s">
        <v>89</v>
      </c>
      <c r="B18" s="82" t="s">
        <v>56</v>
      </c>
      <c r="C18" s="76" t="s">
        <v>130</v>
      </c>
      <c r="D18" s="1">
        <f t="shared" si="2"/>
        <v>656995</v>
      </c>
      <c r="E18" s="81">
        <v>0</v>
      </c>
      <c r="F18" s="81">
        <v>0</v>
      </c>
      <c r="G18" s="81">
        <v>656995</v>
      </c>
      <c r="H18" s="81">
        <f t="shared" si="3"/>
        <v>656995</v>
      </c>
      <c r="I18" s="1">
        <v>0</v>
      </c>
      <c r="J18" s="1">
        <v>0</v>
      </c>
      <c r="K18" s="1">
        <v>656995</v>
      </c>
      <c r="L18" s="1">
        <f t="shared" si="1"/>
        <v>0</v>
      </c>
      <c r="M18" s="1">
        <f t="shared" si="4"/>
        <v>0</v>
      </c>
      <c r="N18" s="4">
        <v>110264</v>
      </c>
      <c r="O18" s="5" t="s">
        <v>15</v>
      </c>
      <c r="P18" s="119"/>
      <c r="Q18" s="119"/>
      <c r="R18" s="119"/>
      <c r="S18" s="119"/>
      <c r="T18" s="119"/>
      <c r="U18" s="119"/>
      <c r="V18" s="119"/>
      <c r="W18" s="119"/>
      <c r="X18" s="119"/>
      <c r="Y18" s="119"/>
      <c r="Z18" s="119"/>
    </row>
    <row r="19" spans="1:26" ht="51" hidden="1" customHeight="1" x14ac:dyDescent="0.3">
      <c r="A19" s="3" t="s">
        <v>90</v>
      </c>
      <c r="B19" s="82" t="s">
        <v>57</v>
      </c>
      <c r="C19" s="76" t="s">
        <v>130</v>
      </c>
      <c r="D19" s="1">
        <f t="shared" si="2"/>
        <v>1500587600</v>
      </c>
      <c r="E19" s="81">
        <v>1500587600</v>
      </c>
      <c r="F19" s="81">
        <v>0</v>
      </c>
      <c r="G19" s="81">
        <v>0</v>
      </c>
      <c r="H19" s="81">
        <f t="shared" si="3"/>
        <v>1500587600</v>
      </c>
      <c r="I19" s="1">
        <v>1500587600</v>
      </c>
      <c r="J19" s="1">
        <v>0</v>
      </c>
      <c r="K19" s="1">
        <v>0</v>
      </c>
      <c r="L19" s="1">
        <f t="shared" si="1"/>
        <v>0</v>
      </c>
      <c r="M19" s="1">
        <f t="shared" si="4"/>
        <v>0</v>
      </c>
      <c r="N19" s="21">
        <v>2445</v>
      </c>
      <c r="O19" s="5" t="s">
        <v>15</v>
      </c>
      <c r="P19" s="6"/>
    </row>
    <row r="20" spans="1:26" ht="68.25" hidden="1" customHeight="1" x14ac:dyDescent="0.3">
      <c r="A20" s="3" t="s">
        <v>91</v>
      </c>
      <c r="B20" s="82" t="s">
        <v>58</v>
      </c>
      <c r="C20" s="76" t="s">
        <v>130</v>
      </c>
      <c r="D20" s="1">
        <f t="shared" si="2"/>
        <v>747501900</v>
      </c>
      <c r="E20" s="81">
        <v>747501900</v>
      </c>
      <c r="F20" s="81">
        <v>0</v>
      </c>
      <c r="G20" s="81">
        <v>0</v>
      </c>
      <c r="H20" s="81">
        <f t="shared" si="3"/>
        <v>747501900</v>
      </c>
      <c r="I20" s="1">
        <v>747501900</v>
      </c>
      <c r="J20" s="1">
        <v>0</v>
      </c>
      <c r="K20" s="1">
        <v>0</v>
      </c>
      <c r="L20" s="1">
        <f t="shared" si="1"/>
        <v>0</v>
      </c>
      <c r="M20" s="1">
        <f t="shared" si="4"/>
        <v>0</v>
      </c>
      <c r="N20" s="21">
        <v>45239</v>
      </c>
      <c r="O20" s="5" t="s">
        <v>15</v>
      </c>
      <c r="P20" s="6"/>
    </row>
    <row r="21" spans="1:26" ht="131.25" hidden="1" customHeight="1" x14ac:dyDescent="0.3">
      <c r="A21" s="3" t="s">
        <v>92</v>
      </c>
      <c r="B21" s="82" t="s">
        <v>59</v>
      </c>
      <c r="C21" s="76" t="s">
        <v>130</v>
      </c>
      <c r="D21" s="1">
        <f t="shared" si="2"/>
        <v>70834600</v>
      </c>
      <c r="E21" s="81">
        <v>70834600</v>
      </c>
      <c r="F21" s="81">
        <v>0</v>
      </c>
      <c r="G21" s="81">
        <v>0</v>
      </c>
      <c r="H21" s="81">
        <f t="shared" si="3"/>
        <v>69896099.200000003</v>
      </c>
      <c r="I21" s="1">
        <v>69896099.200000003</v>
      </c>
      <c r="J21" s="1">
        <v>0</v>
      </c>
      <c r="K21" s="1">
        <v>0</v>
      </c>
      <c r="L21" s="1">
        <f t="shared" si="1"/>
        <v>-938500.79999999702</v>
      </c>
      <c r="M21" s="1">
        <f t="shared" si="4"/>
        <v>-1.3249186132200919</v>
      </c>
      <c r="N21" s="22"/>
      <c r="O21" s="5" t="s">
        <v>15</v>
      </c>
      <c r="P21" s="6"/>
    </row>
    <row r="22" spans="1:26" ht="51.75" hidden="1" customHeight="1" x14ac:dyDescent="0.3">
      <c r="A22" s="3" t="s">
        <v>93</v>
      </c>
      <c r="B22" s="82" t="s">
        <v>117</v>
      </c>
      <c r="C22" s="76" t="s">
        <v>130</v>
      </c>
      <c r="D22" s="1">
        <f t="shared" si="2"/>
        <v>71723800</v>
      </c>
      <c r="E22" s="81">
        <f>72547500-E23</f>
        <v>71723800</v>
      </c>
      <c r="F22" s="81">
        <v>0</v>
      </c>
      <c r="G22" s="81">
        <v>0</v>
      </c>
      <c r="H22" s="81">
        <f t="shared" si="3"/>
        <v>71723025.200000003</v>
      </c>
      <c r="I22" s="1">
        <f>72546725.2-I23</f>
        <v>71723025.200000003</v>
      </c>
      <c r="J22" s="1">
        <v>0</v>
      </c>
      <c r="K22" s="1">
        <v>0</v>
      </c>
      <c r="L22" s="1">
        <f t="shared" si="1"/>
        <v>-774.79999999701977</v>
      </c>
      <c r="M22" s="1">
        <f t="shared" si="4"/>
        <v>-1.0802550896613639E-3</v>
      </c>
      <c r="N22" s="4">
        <v>16671</v>
      </c>
      <c r="O22" s="5" t="s">
        <v>15</v>
      </c>
      <c r="P22" s="6"/>
    </row>
    <row r="23" spans="1:26" ht="95.25" hidden="1" customHeight="1" x14ac:dyDescent="0.3">
      <c r="A23" s="3" t="s">
        <v>94</v>
      </c>
      <c r="B23" s="82" t="s">
        <v>60</v>
      </c>
      <c r="C23" s="76" t="s">
        <v>130</v>
      </c>
      <c r="D23" s="1">
        <f t="shared" si="2"/>
        <v>823700</v>
      </c>
      <c r="E23" s="81">
        <v>823700</v>
      </c>
      <c r="F23" s="81">
        <v>0</v>
      </c>
      <c r="G23" s="81">
        <v>0</v>
      </c>
      <c r="H23" s="81">
        <f t="shared" si="3"/>
        <v>823700</v>
      </c>
      <c r="I23" s="1">
        <v>823700</v>
      </c>
      <c r="J23" s="1">
        <v>0</v>
      </c>
      <c r="K23" s="1">
        <v>0</v>
      </c>
      <c r="L23" s="1">
        <f t="shared" si="1"/>
        <v>0</v>
      </c>
      <c r="M23" s="1">
        <f t="shared" si="4"/>
        <v>0</v>
      </c>
      <c r="N23" s="23"/>
      <c r="P23" s="6"/>
    </row>
    <row r="24" spans="1:26" ht="113.25" hidden="1" customHeight="1" x14ac:dyDescent="0.3">
      <c r="A24" s="3" t="s">
        <v>95</v>
      </c>
      <c r="B24" s="82" t="s">
        <v>61</v>
      </c>
      <c r="C24" s="76" t="s">
        <v>130</v>
      </c>
      <c r="D24" s="1">
        <f t="shared" si="2"/>
        <v>6228000</v>
      </c>
      <c r="E24" s="81">
        <v>6228000</v>
      </c>
      <c r="F24" s="81">
        <v>0</v>
      </c>
      <c r="G24" s="81">
        <v>0</v>
      </c>
      <c r="H24" s="81">
        <f t="shared" si="3"/>
        <v>6200000</v>
      </c>
      <c r="I24" s="1">
        <v>6200000</v>
      </c>
      <c r="J24" s="1">
        <v>0</v>
      </c>
      <c r="K24" s="1">
        <v>0</v>
      </c>
      <c r="L24" s="1">
        <f t="shared" ref="L24:L30" si="5">H24-D24</f>
        <v>-28000</v>
      </c>
      <c r="M24" s="1">
        <f>(H24/D24)*100-100</f>
        <v>-0.44958253050738506</v>
      </c>
      <c r="N24" s="21"/>
      <c r="P24" s="6"/>
      <c r="R24" s="21"/>
      <c r="S24" s="5"/>
    </row>
    <row r="25" spans="1:26" ht="49.5" hidden="1" customHeight="1" x14ac:dyDescent="0.3">
      <c r="A25" s="3" t="s">
        <v>96</v>
      </c>
      <c r="B25" s="82" t="s">
        <v>62</v>
      </c>
      <c r="C25" s="76" t="s">
        <v>130</v>
      </c>
      <c r="D25" s="1">
        <f>E25+F25+G25</f>
        <v>3382500</v>
      </c>
      <c r="E25" s="81">
        <v>3382500</v>
      </c>
      <c r="F25" s="81">
        <v>0</v>
      </c>
      <c r="G25" s="81">
        <v>0</v>
      </c>
      <c r="H25" s="81">
        <f t="shared" si="3"/>
        <v>3382500</v>
      </c>
      <c r="I25" s="1">
        <v>3382500</v>
      </c>
      <c r="J25" s="1">
        <v>0</v>
      </c>
      <c r="K25" s="1">
        <v>0</v>
      </c>
      <c r="L25" s="1">
        <f t="shared" si="5"/>
        <v>0</v>
      </c>
      <c r="M25" s="1">
        <f>(H25/D25)*100-100</f>
        <v>0</v>
      </c>
      <c r="N25" s="4">
        <v>2070</v>
      </c>
      <c r="O25" s="5" t="s">
        <v>15</v>
      </c>
      <c r="P25" s="6"/>
    </row>
    <row r="26" spans="1:26" ht="83.25" hidden="1" customHeight="1" x14ac:dyDescent="0.3">
      <c r="A26" s="3" t="s">
        <v>97</v>
      </c>
      <c r="B26" s="82" t="s">
        <v>63</v>
      </c>
      <c r="C26" s="76" t="s">
        <v>130</v>
      </c>
      <c r="D26" s="1">
        <f>E26+F26+G26</f>
        <v>65937000</v>
      </c>
      <c r="E26" s="81">
        <v>65937000</v>
      </c>
      <c r="F26" s="81">
        <v>0</v>
      </c>
      <c r="G26" s="81">
        <v>0</v>
      </c>
      <c r="H26" s="81">
        <f t="shared" si="3"/>
        <v>65936034.729999997</v>
      </c>
      <c r="I26" s="1">
        <v>65936034.729999997</v>
      </c>
      <c r="J26" s="1">
        <v>0</v>
      </c>
      <c r="K26" s="1">
        <v>0</v>
      </c>
      <c r="L26" s="1">
        <f t="shared" si="5"/>
        <v>-965.27000000327826</v>
      </c>
      <c r="M26" s="1">
        <f>(H26/D26)*100-100</f>
        <v>-1.4639276885617392E-3</v>
      </c>
      <c r="N26" s="4">
        <v>12693.9</v>
      </c>
      <c r="O26" s="5" t="s">
        <v>15</v>
      </c>
      <c r="P26" s="6"/>
    </row>
    <row r="27" spans="1:26" ht="34.5" hidden="1" customHeight="1" x14ac:dyDescent="0.3">
      <c r="A27" s="3" t="s">
        <v>98</v>
      </c>
      <c r="B27" s="82" t="s">
        <v>64</v>
      </c>
      <c r="C27" s="76" t="s">
        <v>130</v>
      </c>
      <c r="D27" s="1">
        <f>E27+F27+G27</f>
        <v>72690</v>
      </c>
      <c r="E27" s="81">
        <v>72690</v>
      </c>
      <c r="F27" s="81">
        <v>0</v>
      </c>
      <c r="G27" s="81">
        <v>0</v>
      </c>
      <c r="H27" s="81">
        <f t="shared" si="3"/>
        <v>72690</v>
      </c>
      <c r="I27" s="1">
        <v>72690</v>
      </c>
      <c r="J27" s="1">
        <v>0</v>
      </c>
      <c r="K27" s="1">
        <v>0</v>
      </c>
      <c r="L27" s="1">
        <f t="shared" si="5"/>
        <v>0</v>
      </c>
      <c r="M27" s="1">
        <f t="shared" ref="M27:M30" si="6">(H27/D27)*100-100</f>
        <v>0</v>
      </c>
      <c r="N27" s="4">
        <v>2312.3000000000002</v>
      </c>
      <c r="O27" s="5" t="s">
        <v>15</v>
      </c>
      <c r="P27" s="6"/>
    </row>
    <row r="28" spans="1:26" ht="48" hidden="1" customHeight="1" x14ac:dyDescent="0.3">
      <c r="A28" s="3" t="s">
        <v>99</v>
      </c>
      <c r="B28" s="82" t="s">
        <v>65</v>
      </c>
      <c r="C28" s="76" t="s">
        <v>130</v>
      </c>
      <c r="D28" s="1">
        <f>E28+F28+G28</f>
        <v>5667750</v>
      </c>
      <c r="E28" s="81">
        <v>5667750</v>
      </c>
      <c r="F28" s="81">
        <v>0</v>
      </c>
      <c r="G28" s="81">
        <v>0</v>
      </c>
      <c r="H28" s="81">
        <f t="shared" si="3"/>
        <v>5517703.1100000003</v>
      </c>
      <c r="I28" s="1">
        <v>5517703.1100000003</v>
      </c>
      <c r="J28" s="1">
        <v>0</v>
      </c>
      <c r="K28" s="1">
        <v>0</v>
      </c>
      <c r="L28" s="1">
        <f t="shared" si="5"/>
        <v>-150046.88999999966</v>
      </c>
      <c r="M28" s="1">
        <f t="shared" si="6"/>
        <v>-2.647380177319036</v>
      </c>
      <c r="N28" s="4"/>
      <c r="P28" s="6"/>
    </row>
    <row r="29" spans="1:26" ht="48" hidden="1" customHeight="1" x14ac:dyDescent="0.3">
      <c r="A29" s="3" t="s">
        <v>118</v>
      </c>
      <c r="B29" s="82" t="s">
        <v>65</v>
      </c>
      <c r="C29" s="76" t="s">
        <v>130</v>
      </c>
      <c r="D29" s="1">
        <f>E29+F29+G29</f>
        <v>1900000</v>
      </c>
      <c r="E29" s="81">
        <v>1900000</v>
      </c>
      <c r="F29" s="81">
        <v>0</v>
      </c>
      <c r="G29" s="81">
        <v>0</v>
      </c>
      <c r="H29" s="81">
        <f t="shared" ref="H29" si="7">I29+J29+K29</f>
        <v>1900000</v>
      </c>
      <c r="I29" s="1">
        <v>1900000</v>
      </c>
      <c r="J29" s="1">
        <v>0</v>
      </c>
      <c r="K29" s="1">
        <v>0</v>
      </c>
      <c r="L29" s="1">
        <f t="shared" ref="L29" si="8">H29-D29</f>
        <v>0</v>
      </c>
      <c r="M29" s="1">
        <v>0</v>
      </c>
      <c r="N29" s="4"/>
      <c r="P29" s="120"/>
      <c r="Q29" s="120"/>
    </row>
    <row r="30" spans="1:26" s="20" customFormat="1" ht="32.25" customHeight="1" x14ac:dyDescent="0.3">
      <c r="A30" s="8" t="s">
        <v>16</v>
      </c>
      <c r="B30" s="37" t="s">
        <v>37</v>
      </c>
      <c r="C30" s="35" t="s">
        <v>131</v>
      </c>
      <c r="D30" s="9">
        <f t="shared" ref="D30:K30" si="9">D31+D39+D47+D56+D57+D58</f>
        <v>57616234</v>
      </c>
      <c r="E30" s="9">
        <f t="shared" si="9"/>
        <v>19288400</v>
      </c>
      <c r="F30" s="9">
        <f t="shared" si="9"/>
        <v>0</v>
      </c>
      <c r="G30" s="9">
        <f t="shared" si="9"/>
        <v>38327834</v>
      </c>
      <c r="H30" s="9">
        <f t="shared" si="9"/>
        <v>28405158.140000001</v>
      </c>
      <c r="I30" s="9">
        <f t="shared" si="9"/>
        <v>19100244.899999999</v>
      </c>
      <c r="J30" s="9">
        <f t="shared" si="9"/>
        <v>0</v>
      </c>
      <c r="K30" s="9">
        <f t="shared" si="9"/>
        <v>9304913.2400000002</v>
      </c>
      <c r="L30" s="9">
        <f t="shared" si="5"/>
        <v>-29211075.859999999</v>
      </c>
      <c r="M30" s="9">
        <f t="shared" si="6"/>
        <v>-50.699384239518324</v>
      </c>
      <c r="N30" s="66"/>
      <c r="O30" s="18"/>
      <c r="P30" s="19"/>
      <c r="Q30" s="18"/>
      <c r="R30" s="66"/>
      <c r="S30" s="18"/>
    </row>
    <row r="31" spans="1:26" ht="65.25" hidden="1" customHeight="1" x14ac:dyDescent="0.3">
      <c r="A31" s="3" t="s">
        <v>66</v>
      </c>
      <c r="B31" s="104" t="s">
        <v>119</v>
      </c>
      <c r="C31" s="76" t="s">
        <v>132</v>
      </c>
      <c r="D31" s="1">
        <f>D32+D33+D34+D35+D36+D37+D38</f>
        <v>19288400</v>
      </c>
      <c r="E31" s="1">
        <f>E32+E33+E34+E35+E36+E37+E38</f>
        <v>19288400</v>
      </c>
      <c r="F31" s="1">
        <f t="shared" ref="F31:K31" si="10">F32+F33+F34+F35+F36+F37+F38</f>
        <v>0</v>
      </c>
      <c r="G31" s="1">
        <f t="shared" si="10"/>
        <v>0</v>
      </c>
      <c r="H31" s="1">
        <f t="shared" si="10"/>
        <v>19100244.899999999</v>
      </c>
      <c r="I31" s="1">
        <f t="shared" si="10"/>
        <v>19100244.899999999</v>
      </c>
      <c r="J31" s="1">
        <f t="shared" si="10"/>
        <v>0</v>
      </c>
      <c r="K31" s="1">
        <f t="shared" si="10"/>
        <v>0</v>
      </c>
      <c r="L31" s="1">
        <f t="shared" ref="L31:L38" si="11">H31-D31</f>
        <v>-188155.10000000149</v>
      </c>
      <c r="M31" s="1">
        <f t="shared" ref="M31:M38" si="12">(H31/D31)*100-100</f>
        <v>-0.97548319197031219</v>
      </c>
      <c r="N31" s="21"/>
      <c r="P31" s="6"/>
      <c r="R31" s="21"/>
      <c r="S31" s="5"/>
    </row>
    <row r="32" spans="1:26" s="65" customFormat="1" ht="31.5" hidden="1" customHeight="1" x14ac:dyDescent="0.3">
      <c r="A32" s="177"/>
      <c r="B32" s="105" t="s">
        <v>67</v>
      </c>
      <c r="C32" s="146" t="s">
        <v>133</v>
      </c>
      <c r="D32" s="92">
        <f t="shared" ref="D32:D38" si="13">E32+F32+G32</f>
        <v>11979000</v>
      </c>
      <c r="E32" s="92">
        <v>11979000</v>
      </c>
      <c r="F32" s="92">
        <v>0</v>
      </c>
      <c r="G32" s="92">
        <v>0</v>
      </c>
      <c r="H32" s="92">
        <f>I32+J32+K32</f>
        <v>11790845.550000001</v>
      </c>
      <c r="I32" s="92">
        <v>11790845.550000001</v>
      </c>
      <c r="J32" s="93">
        <v>0</v>
      </c>
      <c r="K32" s="92">
        <v>0</v>
      </c>
      <c r="L32" s="91">
        <f t="shared" si="11"/>
        <v>-188154.44999999925</v>
      </c>
      <c r="M32" s="91">
        <f t="shared" si="12"/>
        <v>-1.5707024793388342</v>
      </c>
      <c r="N32" s="61"/>
      <c r="O32" s="62"/>
      <c r="P32" s="63">
        <f>E32+G40</f>
        <v>12100000</v>
      </c>
      <c r="Q32" s="63">
        <f t="shared" ref="Q32:R36" si="14">F32+H40</f>
        <v>119099.45</v>
      </c>
      <c r="R32" s="63">
        <f t="shared" si="14"/>
        <v>0</v>
      </c>
      <c r="S32" s="63">
        <f>K40+I32</f>
        <v>11909945</v>
      </c>
    </row>
    <row r="33" spans="1:19" s="65" customFormat="1" ht="33" hidden="1" customHeight="1" x14ac:dyDescent="0.3">
      <c r="A33" s="178"/>
      <c r="B33" s="105" t="s">
        <v>68</v>
      </c>
      <c r="C33" s="147"/>
      <c r="D33" s="92">
        <f t="shared" si="13"/>
        <v>533569</v>
      </c>
      <c r="E33" s="92">
        <v>533569</v>
      </c>
      <c r="F33" s="92">
        <v>0</v>
      </c>
      <c r="G33" s="92">
        <v>0</v>
      </c>
      <c r="H33" s="92">
        <f t="shared" ref="H33:H38" si="15">I33+J33+K33</f>
        <v>533568.94999999995</v>
      </c>
      <c r="I33" s="92">
        <v>533568.94999999995</v>
      </c>
      <c r="J33" s="93">
        <v>0</v>
      </c>
      <c r="K33" s="92">
        <v>0</v>
      </c>
      <c r="L33" s="91">
        <f t="shared" si="11"/>
        <v>-5.0000000046566129E-2</v>
      </c>
      <c r="M33" s="91">
        <f t="shared" si="12"/>
        <v>-9.370859260116049E-6</v>
      </c>
      <c r="N33" s="61"/>
      <c r="O33" s="62"/>
      <c r="P33" s="63">
        <f t="shared" ref="P33:P36" si="16">E33+G41</f>
        <v>538966</v>
      </c>
      <c r="Q33" s="63">
        <f t="shared" si="14"/>
        <v>5397</v>
      </c>
      <c r="R33" s="63">
        <f t="shared" si="14"/>
        <v>0</v>
      </c>
      <c r="S33" s="63">
        <f t="shared" ref="S33:S36" si="17">K41+I33</f>
        <v>538965.94999999995</v>
      </c>
    </row>
    <row r="34" spans="1:19" s="65" customFormat="1" ht="30.75" hidden="1" customHeight="1" x14ac:dyDescent="0.3">
      <c r="A34" s="178"/>
      <c r="B34" s="105" t="s">
        <v>69</v>
      </c>
      <c r="C34" s="147"/>
      <c r="D34" s="92">
        <f t="shared" si="13"/>
        <v>453931</v>
      </c>
      <c r="E34" s="92">
        <v>453931</v>
      </c>
      <c r="F34" s="92">
        <v>0</v>
      </c>
      <c r="G34" s="92">
        <v>0</v>
      </c>
      <c r="H34" s="92">
        <f t="shared" si="15"/>
        <v>453930.4</v>
      </c>
      <c r="I34" s="92">
        <v>453930.4</v>
      </c>
      <c r="J34" s="93">
        <v>0</v>
      </c>
      <c r="K34" s="92">
        <v>0</v>
      </c>
      <c r="L34" s="91">
        <f t="shared" si="11"/>
        <v>-0.59999999997671694</v>
      </c>
      <c r="M34" s="91">
        <f t="shared" si="12"/>
        <v>-1.3217867913795089E-4</v>
      </c>
      <c r="N34" s="61"/>
      <c r="O34" s="62"/>
      <c r="P34" s="63">
        <f t="shared" si="16"/>
        <v>458526</v>
      </c>
      <c r="Q34" s="63">
        <f t="shared" si="14"/>
        <v>4595</v>
      </c>
      <c r="R34" s="63">
        <f t="shared" si="14"/>
        <v>0</v>
      </c>
      <c r="S34" s="63">
        <f t="shared" si="17"/>
        <v>458525.4</v>
      </c>
    </row>
    <row r="35" spans="1:19" s="65" customFormat="1" ht="34.5" hidden="1" customHeight="1" x14ac:dyDescent="0.3">
      <c r="A35" s="178"/>
      <c r="B35" s="106" t="s">
        <v>136</v>
      </c>
      <c r="C35" s="148"/>
      <c r="D35" s="94">
        <f t="shared" si="13"/>
        <v>990000</v>
      </c>
      <c r="E35" s="94">
        <v>990000</v>
      </c>
      <c r="F35" s="94">
        <v>0</v>
      </c>
      <c r="G35" s="94">
        <v>0</v>
      </c>
      <c r="H35" s="92">
        <f t="shared" si="15"/>
        <v>990000</v>
      </c>
      <c r="I35" s="95">
        <v>990000</v>
      </c>
      <c r="J35" s="95">
        <v>0</v>
      </c>
      <c r="K35" s="94"/>
      <c r="L35" s="91">
        <f t="shared" si="11"/>
        <v>0</v>
      </c>
      <c r="M35" s="91">
        <f t="shared" si="12"/>
        <v>0</v>
      </c>
      <c r="N35" s="61"/>
      <c r="O35" s="62"/>
      <c r="P35" s="63">
        <f t="shared" si="16"/>
        <v>1000000</v>
      </c>
      <c r="Q35" s="63">
        <f t="shared" si="14"/>
        <v>10000</v>
      </c>
      <c r="R35" s="63">
        <f t="shared" si="14"/>
        <v>0</v>
      </c>
      <c r="S35" s="63">
        <f t="shared" si="17"/>
        <v>1000000</v>
      </c>
    </row>
    <row r="36" spans="1:19" s="65" customFormat="1" ht="17.25" hidden="1" customHeight="1" x14ac:dyDescent="0.3">
      <c r="A36" s="178"/>
      <c r="B36" s="107" t="s">
        <v>137</v>
      </c>
      <c r="C36" s="143" t="s">
        <v>130</v>
      </c>
      <c r="D36" s="94">
        <f t="shared" si="13"/>
        <v>4370800</v>
      </c>
      <c r="E36" s="94">
        <f>2541575+188185+396000+1245040</f>
        <v>4370800</v>
      </c>
      <c r="F36" s="94">
        <v>0</v>
      </c>
      <c r="G36" s="94">
        <v>0</v>
      </c>
      <c r="H36" s="92">
        <f t="shared" si="15"/>
        <v>4370800</v>
      </c>
      <c r="I36" s="95">
        <v>4370800</v>
      </c>
      <c r="J36" s="95">
        <v>0</v>
      </c>
      <c r="K36" s="95"/>
      <c r="L36" s="91">
        <f t="shared" si="11"/>
        <v>0</v>
      </c>
      <c r="M36" s="91">
        <f t="shared" si="12"/>
        <v>0</v>
      </c>
      <c r="N36" s="61"/>
      <c r="O36" s="62"/>
      <c r="P36" s="63">
        <f t="shared" si="16"/>
        <v>4414900</v>
      </c>
      <c r="Q36" s="63">
        <f t="shared" si="14"/>
        <v>44100</v>
      </c>
      <c r="R36" s="63">
        <f t="shared" si="14"/>
        <v>0</v>
      </c>
      <c r="S36" s="63">
        <f t="shared" si="17"/>
        <v>4414900</v>
      </c>
    </row>
    <row r="37" spans="1:19" s="65" customFormat="1" ht="17.25" hidden="1" customHeight="1" x14ac:dyDescent="0.3">
      <c r="A37" s="178"/>
      <c r="B37" s="107" t="s">
        <v>138</v>
      </c>
      <c r="C37" s="144"/>
      <c r="D37" s="94">
        <f t="shared" si="13"/>
        <v>395976</v>
      </c>
      <c r="E37" s="94">
        <v>395976</v>
      </c>
      <c r="F37" s="94">
        <v>0</v>
      </c>
      <c r="G37" s="94">
        <v>0</v>
      </c>
      <c r="H37" s="92">
        <f t="shared" si="15"/>
        <v>395976</v>
      </c>
      <c r="I37" s="95">
        <v>395976</v>
      </c>
      <c r="J37" s="95">
        <v>0</v>
      </c>
      <c r="K37" s="95"/>
      <c r="L37" s="91">
        <f t="shared" si="11"/>
        <v>0</v>
      </c>
      <c r="M37" s="91">
        <f t="shared" si="12"/>
        <v>0</v>
      </c>
      <c r="N37" s="61"/>
      <c r="O37" s="62"/>
      <c r="P37" s="63"/>
      <c r="Q37" s="64"/>
      <c r="R37" s="62"/>
    </row>
    <row r="38" spans="1:19" s="65" customFormat="1" ht="17.25" hidden="1" customHeight="1" x14ac:dyDescent="0.3">
      <c r="A38" s="179"/>
      <c r="B38" s="107" t="s">
        <v>139</v>
      </c>
      <c r="C38" s="145"/>
      <c r="D38" s="94">
        <f t="shared" si="13"/>
        <v>565124</v>
      </c>
      <c r="E38" s="94">
        <v>565124</v>
      </c>
      <c r="F38" s="94">
        <v>0</v>
      </c>
      <c r="G38" s="94">
        <v>0</v>
      </c>
      <c r="H38" s="92">
        <f t="shared" si="15"/>
        <v>565124</v>
      </c>
      <c r="I38" s="95">
        <v>565124</v>
      </c>
      <c r="J38" s="95">
        <v>0</v>
      </c>
      <c r="K38" s="95"/>
      <c r="L38" s="91">
        <f t="shared" si="11"/>
        <v>0</v>
      </c>
      <c r="M38" s="91">
        <f t="shared" si="12"/>
        <v>0</v>
      </c>
      <c r="N38" s="61"/>
      <c r="O38" s="62"/>
      <c r="P38" s="63"/>
      <c r="Q38" s="64"/>
      <c r="R38" s="62"/>
    </row>
    <row r="39" spans="1:19" ht="49.5" hidden="1" customHeight="1" x14ac:dyDescent="0.3">
      <c r="A39" s="3" t="s">
        <v>71</v>
      </c>
      <c r="B39" s="108" t="s">
        <v>70</v>
      </c>
      <c r="C39" s="77" t="s">
        <v>132</v>
      </c>
      <c r="D39" s="1">
        <f>D40+D41+D42+D43+D44+D45+D46</f>
        <v>194800</v>
      </c>
      <c r="E39" s="1">
        <f t="shared" ref="E39:K39" si="18">E40+E41+E42+E43+E44+E45+E46</f>
        <v>0</v>
      </c>
      <c r="F39" s="1">
        <f t="shared" si="18"/>
        <v>0</v>
      </c>
      <c r="G39" s="1">
        <f t="shared" si="18"/>
        <v>194800</v>
      </c>
      <c r="H39" s="1">
        <f t="shared" si="18"/>
        <v>192899.45</v>
      </c>
      <c r="I39" s="1">
        <f t="shared" si="18"/>
        <v>0</v>
      </c>
      <c r="J39" s="1">
        <f t="shared" si="18"/>
        <v>0</v>
      </c>
      <c r="K39" s="1">
        <f t="shared" si="18"/>
        <v>192899.45</v>
      </c>
      <c r="L39" s="1">
        <f t="shared" ref="L39:L46" si="19">H39-D39</f>
        <v>-1900.5499999999884</v>
      </c>
      <c r="M39" s="1">
        <f t="shared" ref="M39:M46" si="20">(H39/D39)*100-100</f>
        <v>-0.97564168377822114</v>
      </c>
      <c r="N39" s="10"/>
      <c r="P39" s="6">
        <v>19100244.899999999</v>
      </c>
      <c r="Q39" s="21">
        <v>192899.45</v>
      </c>
    </row>
    <row r="40" spans="1:19" s="65" customFormat="1" ht="31.5" hidden="1" customHeight="1" x14ac:dyDescent="0.3">
      <c r="A40" s="180"/>
      <c r="B40" s="105" t="s">
        <v>67</v>
      </c>
      <c r="C40" s="146" t="s">
        <v>133</v>
      </c>
      <c r="D40" s="92">
        <f t="shared" ref="D40:D42" si="21">E40+F40+G40</f>
        <v>121000</v>
      </c>
      <c r="E40" s="92">
        <v>0</v>
      </c>
      <c r="F40" s="92">
        <v>0</v>
      </c>
      <c r="G40" s="92">
        <v>121000</v>
      </c>
      <c r="H40" s="92">
        <f t="shared" ref="H40:H46" si="22">I40+J40+K40</f>
        <v>119099.45</v>
      </c>
      <c r="I40" s="92">
        <v>0</v>
      </c>
      <c r="J40" s="93">
        <v>0</v>
      </c>
      <c r="K40" s="93">
        <v>119099.45</v>
      </c>
      <c r="L40" s="91">
        <f t="shared" si="19"/>
        <v>-1900.5500000000029</v>
      </c>
      <c r="M40" s="91">
        <f t="shared" si="20"/>
        <v>-1.5707024793388484</v>
      </c>
      <c r="N40" s="61"/>
      <c r="O40" s="62"/>
      <c r="P40" s="63"/>
      <c r="Q40" s="64">
        <f>Q39+P39</f>
        <v>19293144.349999998</v>
      </c>
      <c r="R40" s="62"/>
    </row>
    <row r="41" spans="1:19" s="65" customFormat="1" ht="33" hidden="1" customHeight="1" x14ac:dyDescent="0.3">
      <c r="A41" s="181"/>
      <c r="B41" s="105" t="s">
        <v>68</v>
      </c>
      <c r="C41" s="147"/>
      <c r="D41" s="92">
        <f t="shared" si="21"/>
        <v>5397</v>
      </c>
      <c r="E41" s="92">
        <v>0</v>
      </c>
      <c r="F41" s="92">
        <v>0</v>
      </c>
      <c r="G41" s="92">
        <v>5397</v>
      </c>
      <c r="H41" s="92">
        <f t="shared" si="22"/>
        <v>5397</v>
      </c>
      <c r="I41" s="92">
        <v>0</v>
      </c>
      <c r="J41" s="93">
        <v>0</v>
      </c>
      <c r="K41" s="93">
        <v>5397</v>
      </c>
      <c r="L41" s="91">
        <f t="shared" si="19"/>
        <v>0</v>
      </c>
      <c r="M41" s="91">
        <f t="shared" si="20"/>
        <v>0</v>
      </c>
      <c r="N41" s="61"/>
      <c r="O41" s="62"/>
      <c r="P41" s="63"/>
      <c r="Q41" s="64">
        <v>19293144.350000001</v>
      </c>
      <c r="R41" s="62"/>
    </row>
    <row r="42" spans="1:19" s="65" customFormat="1" ht="33.75" hidden="1" customHeight="1" x14ac:dyDescent="0.3">
      <c r="A42" s="181"/>
      <c r="B42" s="105" t="s">
        <v>69</v>
      </c>
      <c r="C42" s="147"/>
      <c r="D42" s="92">
        <f t="shared" si="21"/>
        <v>4595</v>
      </c>
      <c r="E42" s="92">
        <v>0</v>
      </c>
      <c r="F42" s="92">
        <v>0</v>
      </c>
      <c r="G42" s="92">
        <v>4595</v>
      </c>
      <c r="H42" s="92">
        <f t="shared" si="22"/>
        <v>4595</v>
      </c>
      <c r="I42" s="92">
        <v>0</v>
      </c>
      <c r="J42" s="93">
        <v>0</v>
      </c>
      <c r="K42" s="93">
        <v>4595</v>
      </c>
      <c r="L42" s="91">
        <f t="shared" si="19"/>
        <v>0</v>
      </c>
      <c r="M42" s="91">
        <f t="shared" si="20"/>
        <v>0</v>
      </c>
      <c r="N42" s="61"/>
      <c r="O42" s="62"/>
      <c r="P42" s="63"/>
      <c r="Q42" s="64"/>
      <c r="R42" s="62"/>
    </row>
    <row r="43" spans="1:19" s="65" customFormat="1" ht="36" hidden="1" customHeight="1" x14ac:dyDescent="0.3">
      <c r="A43" s="181"/>
      <c r="B43" s="109" t="s">
        <v>136</v>
      </c>
      <c r="C43" s="148"/>
      <c r="D43" s="94">
        <f>E43+F43+G43</f>
        <v>10000</v>
      </c>
      <c r="E43" s="94">
        <v>0</v>
      </c>
      <c r="F43" s="94">
        <v>0</v>
      </c>
      <c r="G43" s="94">
        <v>10000</v>
      </c>
      <c r="H43" s="92">
        <f t="shared" si="22"/>
        <v>10000</v>
      </c>
      <c r="I43" s="95">
        <v>0</v>
      </c>
      <c r="J43" s="95">
        <v>0</v>
      </c>
      <c r="K43" s="95">
        <v>10000</v>
      </c>
      <c r="L43" s="91">
        <f t="shared" si="19"/>
        <v>0</v>
      </c>
      <c r="M43" s="91">
        <f t="shared" si="20"/>
        <v>0</v>
      </c>
      <c r="N43" s="61"/>
      <c r="O43" s="62"/>
      <c r="P43" s="63"/>
      <c r="Q43" s="64"/>
      <c r="R43" s="62"/>
    </row>
    <row r="44" spans="1:19" s="65" customFormat="1" ht="15" hidden="1" customHeight="1" x14ac:dyDescent="0.3">
      <c r="A44" s="181"/>
      <c r="B44" s="107" t="s">
        <v>137</v>
      </c>
      <c r="C44" s="143" t="s">
        <v>130</v>
      </c>
      <c r="D44" s="94">
        <f>E44+F44+G44</f>
        <v>44100</v>
      </c>
      <c r="E44" s="94">
        <v>0</v>
      </c>
      <c r="F44" s="94">
        <v>0</v>
      </c>
      <c r="G44" s="94">
        <f>25672+1852+4000+12576</f>
        <v>44100</v>
      </c>
      <c r="H44" s="92">
        <f t="shared" si="22"/>
        <v>44100</v>
      </c>
      <c r="I44" s="95">
        <v>0</v>
      </c>
      <c r="J44" s="95">
        <v>0</v>
      </c>
      <c r="K44" s="95">
        <v>44100</v>
      </c>
      <c r="L44" s="91">
        <f t="shared" si="19"/>
        <v>0</v>
      </c>
      <c r="M44" s="91">
        <f t="shared" si="20"/>
        <v>0</v>
      </c>
      <c r="N44" s="61"/>
      <c r="O44" s="62"/>
      <c r="P44" s="63"/>
      <c r="Q44" s="64"/>
      <c r="R44" s="62"/>
    </row>
    <row r="45" spans="1:19" s="65" customFormat="1" ht="17.25" hidden="1" customHeight="1" x14ac:dyDescent="0.3">
      <c r="A45" s="181"/>
      <c r="B45" s="107" t="s">
        <v>138</v>
      </c>
      <c r="C45" s="144"/>
      <c r="D45" s="94">
        <f>E45+F45+G45</f>
        <v>4000</v>
      </c>
      <c r="E45" s="94">
        <v>0</v>
      </c>
      <c r="F45" s="94">
        <v>0</v>
      </c>
      <c r="G45" s="94">
        <v>4000</v>
      </c>
      <c r="H45" s="92">
        <f t="shared" si="22"/>
        <v>4000</v>
      </c>
      <c r="I45" s="95">
        <v>0</v>
      </c>
      <c r="J45" s="95">
        <v>0</v>
      </c>
      <c r="K45" s="95">
        <v>4000</v>
      </c>
      <c r="L45" s="91">
        <f t="shared" si="19"/>
        <v>0</v>
      </c>
      <c r="M45" s="91">
        <f t="shared" si="20"/>
        <v>0</v>
      </c>
      <c r="N45" s="61"/>
      <c r="O45" s="62"/>
      <c r="P45" s="63"/>
      <c r="Q45" s="64"/>
      <c r="R45" s="62"/>
    </row>
    <row r="46" spans="1:19" s="65" customFormat="1" ht="16.5" hidden="1" customHeight="1" x14ac:dyDescent="0.3">
      <c r="A46" s="182"/>
      <c r="B46" s="107" t="s">
        <v>139</v>
      </c>
      <c r="C46" s="145"/>
      <c r="D46" s="94">
        <f>E46+F46+G46</f>
        <v>5708</v>
      </c>
      <c r="E46" s="94">
        <v>0</v>
      </c>
      <c r="F46" s="94">
        <v>0</v>
      </c>
      <c r="G46" s="94">
        <v>5708</v>
      </c>
      <c r="H46" s="92">
        <f t="shared" si="22"/>
        <v>5708</v>
      </c>
      <c r="I46" s="95">
        <v>0</v>
      </c>
      <c r="J46" s="95">
        <v>0</v>
      </c>
      <c r="K46" s="95">
        <v>5708</v>
      </c>
      <c r="L46" s="91">
        <f t="shared" si="19"/>
        <v>0</v>
      </c>
      <c r="M46" s="91">
        <f t="shared" si="20"/>
        <v>0</v>
      </c>
      <c r="N46" s="61"/>
      <c r="O46" s="62"/>
      <c r="P46" s="63"/>
      <c r="Q46" s="64"/>
      <c r="R46" s="62"/>
    </row>
    <row r="47" spans="1:19" s="65" customFormat="1" ht="48.75" hidden="1" customHeight="1" x14ac:dyDescent="0.3">
      <c r="A47" s="3" t="s">
        <v>120</v>
      </c>
      <c r="B47" s="104" t="s">
        <v>122</v>
      </c>
      <c r="C47" s="76" t="s">
        <v>133</v>
      </c>
      <c r="D47" s="1">
        <f>D48+D49+D50+D51+D52+D53+D54+D55</f>
        <v>8249034</v>
      </c>
      <c r="E47" s="1">
        <f t="shared" ref="E47:K47" si="23">E48+E49+E50+E51+E52+E53+E54+E55</f>
        <v>0</v>
      </c>
      <c r="F47" s="1">
        <f t="shared" si="23"/>
        <v>0</v>
      </c>
      <c r="G47" s="1">
        <f t="shared" si="23"/>
        <v>8249034</v>
      </c>
      <c r="H47" s="1">
        <f t="shared" si="23"/>
        <v>1019082.64</v>
      </c>
      <c r="I47" s="1">
        <f t="shared" si="23"/>
        <v>0</v>
      </c>
      <c r="J47" s="1">
        <f t="shared" si="23"/>
        <v>0</v>
      </c>
      <c r="K47" s="1">
        <f t="shared" si="23"/>
        <v>1019082.64</v>
      </c>
      <c r="L47" s="1">
        <f t="shared" ref="L47:L67" si="24">H47-D47</f>
        <v>-7229951.3600000003</v>
      </c>
      <c r="M47" s="1">
        <f t="shared" ref="M47:M67" si="25">(H47/D47)*100-100</f>
        <v>-87.646036614711491</v>
      </c>
      <c r="N47" s="61"/>
      <c r="O47" s="62"/>
      <c r="P47" s="120"/>
      <c r="Q47" s="120"/>
      <c r="R47" s="62"/>
    </row>
    <row r="48" spans="1:19" s="65" customFormat="1" ht="33.75" hidden="1" customHeight="1" x14ac:dyDescent="0.3">
      <c r="A48" s="183"/>
      <c r="B48" s="110" t="s">
        <v>140</v>
      </c>
      <c r="C48" s="174"/>
      <c r="D48" s="96">
        <f>E48+F48+G48</f>
        <v>1594247</v>
      </c>
      <c r="E48" s="96">
        <v>0</v>
      </c>
      <c r="F48" s="96">
        <v>0</v>
      </c>
      <c r="G48" s="96">
        <v>1594247</v>
      </c>
      <c r="H48" s="92">
        <f>I48+J48+K48</f>
        <v>0</v>
      </c>
      <c r="I48" s="96">
        <v>0</v>
      </c>
      <c r="J48" s="96">
        <v>0</v>
      </c>
      <c r="K48" s="96">
        <v>0</v>
      </c>
      <c r="L48" s="91">
        <f t="shared" si="24"/>
        <v>-1594247</v>
      </c>
      <c r="M48" s="91">
        <v>0</v>
      </c>
      <c r="N48" s="61"/>
      <c r="O48" s="62"/>
      <c r="P48" s="87"/>
      <c r="Q48" s="87"/>
      <c r="R48" s="62"/>
    </row>
    <row r="49" spans="1:18" s="65" customFormat="1" ht="31.5" hidden="1" customHeight="1" x14ac:dyDescent="0.3">
      <c r="A49" s="184"/>
      <c r="B49" s="97" t="s">
        <v>141</v>
      </c>
      <c r="C49" s="175"/>
      <c r="D49" s="92">
        <f t="shared" ref="D49:D52" si="26">E49+F49+G49</f>
        <v>137741</v>
      </c>
      <c r="E49" s="92">
        <v>0</v>
      </c>
      <c r="F49" s="92">
        <v>0</v>
      </c>
      <c r="G49" s="92">
        <v>137741</v>
      </c>
      <c r="H49" s="92">
        <f t="shared" ref="H49:H54" si="27">I49+J49+K49</f>
        <v>137740.22</v>
      </c>
      <c r="I49" s="92">
        <v>0</v>
      </c>
      <c r="J49" s="92">
        <v>0</v>
      </c>
      <c r="K49" s="92">
        <v>137740.22</v>
      </c>
      <c r="L49" s="91">
        <f t="shared" si="24"/>
        <v>-0.77999999999883585</v>
      </c>
      <c r="M49" s="91">
        <f t="shared" si="25"/>
        <v>-5.6628019254389983E-4</v>
      </c>
      <c r="N49" s="61"/>
      <c r="O49" s="62"/>
      <c r="P49" s="87">
        <v>1019082.64</v>
      </c>
      <c r="Q49" s="87"/>
      <c r="R49" s="62"/>
    </row>
    <row r="50" spans="1:18" s="65" customFormat="1" ht="33.75" hidden="1" customHeight="1" x14ac:dyDescent="0.3">
      <c r="A50" s="184"/>
      <c r="B50" s="97" t="s">
        <v>142</v>
      </c>
      <c r="C50" s="175"/>
      <c r="D50" s="92">
        <f t="shared" si="26"/>
        <v>1062600</v>
      </c>
      <c r="E50" s="92">
        <v>0</v>
      </c>
      <c r="F50" s="92">
        <v>0</v>
      </c>
      <c r="G50" s="92">
        <v>1062600</v>
      </c>
      <c r="H50" s="92">
        <f t="shared" si="27"/>
        <v>0</v>
      </c>
      <c r="I50" s="92">
        <v>0</v>
      </c>
      <c r="J50" s="92">
        <v>0</v>
      </c>
      <c r="K50" s="92">
        <v>0</v>
      </c>
      <c r="L50" s="91">
        <f t="shared" si="24"/>
        <v>-1062600</v>
      </c>
      <c r="M50" s="91">
        <v>0</v>
      </c>
      <c r="N50" s="61"/>
      <c r="O50" s="62"/>
      <c r="P50" s="87"/>
      <c r="Q50" s="87"/>
      <c r="R50" s="62"/>
    </row>
    <row r="51" spans="1:18" s="65" customFormat="1" ht="48.75" hidden="1" customHeight="1" x14ac:dyDescent="0.3">
      <c r="A51" s="184"/>
      <c r="B51" s="97" t="s">
        <v>143</v>
      </c>
      <c r="C51" s="175"/>
      <c r="D51" s="92">
        <f t="shared" si="26"/>
        <v>1766979</v>
      </c>
      <c r="E51" s="92">
        <v>0</v>
      </c>
      <c r="F51" s="92">
        <v>0</v>
      </c>
      <c r="G51" s="92">
        <v>1766979</v>
      </c>
      <c r="H51" s="92">
        <f t="shared" si="27"/>
        <v>302028</v>
      </c>
      <c r="I51" s="92">
        <v>0</v>
      </c>
      <c r="J51" s="92">
        <v>0</v>
      </c>
      <c r="K51" s="92">
        <v>302028</v>
      </c>
      <c r="L51" s="91">
        <f t="shared" si="24"/>
        <v>-1464951</v>
      </c>
      <c r="M51" s="91">
        <v>0</v>
      </c>
      <c r="N51" s="61"/>
      <c r="O51" s="62"/>
      <c r="P51" s="87"/>
      <c r="Q51" s="87"/>
      <c r="R51" s="62"/>
    </row>
    <row r="52" spans="1:18" s="65" customFormat="1" ht="48.75" hidden="1" customHeight="1" x14ac:dyDescent="0.3">
      <c r="A52" s="184"/>
      <c r="B52" s="97" t="s">
        <v>144</v>
      </c>
      <c r="C52" s="175"/>
      <c r="D52" s="92">
        <f t="shared" si="26"/>
        <v>1535000</v>
      </c>
      <c r="E52" s="92">
        <v>0</v>
      </c>
      <c r="F52" s="92">
        <v>0</v>
      </c>
      <c r="G52" s="92">
        <v>1535000</v>
      </c>
      <c r="H52" s="92">
        <f t="shared" si="27"/>
        <v>330629</v>
      </c>
      <c r="I52" s="92">
        <v>0</v>
      </c>
      <c r="J52" s="92">
        <v>0</v>
      </c>
      <c r="K52" s="92">
        <v>330629</v>
      </c>
      <c r="L52" s="91">
        <f t="shared" si="24"/>
        <v>-1204371</v>
      </c>
      <c r="M52" s="91">
        <v>0</v>
      </c>
      <c r="N52" s="61"/>
      <c r="O52" s="62"/>
      <c r="P52" s="87"/>
      <c r="Q52" s="87"/>
      <c r="R52" s="62"/>
    </row>
    <row r="53" spans="1:18" s="65" customFormat="1" ht="30.75" hidden="1" customHeight="1" x14ac:dyDescent="0.3">
      <c r="A53" s="184"/>
      <c r="B53" s="97" t="s">
        <v>145</v>
      </c>
      <c r="C53" s="175"/>
      <c r="D53" s="92">
        <f>E53+F53+G53</f>
        <v>2100000</v>
      </c>
      <c r="E53" s="92">
        <v>0</v>
      </c>
      <c r="F53" s="92">
        <v>0</v>
      </c>
      <c r="G53" s="92">
        <v>2100000</v>
      </c>
      <c r="H53" s="92">
        <f t="shared" si="27"/>
        <v>196219</v>
      </c>
      <c r="I53" s="92">
        <v>0</v>
      </c>
      <c r="J53" s="92">
        <v>0</v>
      </c>
      <c r="K53" s="92">
        <v>196219</v>
      </c>
      <c r="L53" s="91">
        <f t="shared" si="24"/>
        <v>-1903781</v>
      </c>
      <c r="M53" s="91">
        <v>0</v>
      </c>
      <c r="N53" s="61"/>
      <c r="O53" s="62"/>
      <c r="P53" s="87"/>
      <c r="Q53" s="87"/>
      <c r="R53" s="62"/>
    </row>
    <row r="54" spans="1:18" s="65" customFormat="1" ht="36" hidden="1" customHeight="1" x14ac:dyDescent="0.3">
      <c r="A54" s="184"/>
      <c r="B54" s="97" t="s">
        <v>146</v>
      </c>
      <c r="C54" s="175"/>
      <c r="D54" s="92">
        <f>E54+F54+G54</f>
        <v>52467</v>
      </c>
      <c r="E54" s="92">
        <v>0</v>
      </c>
      <c r="F54" s="92">
        <v>0</v>
      </c>
      <c r="G54" s="92">
        <v>52467</v>
      </c>
      <c r="H54" s="92">
        <f t="shared" si="27"/>
        <v>52466.42</v>
      </c>
      <c r="I54" s="92">
        <v>0</v>
      </c>
      <c r="J54" s="92">
        <v>0</v>
      </c>
      <c r="K54" s="94">
        <v>52466.42</v>
      </c>
      <c r="L54" s="91">
        <f t="shared" si="24"/>
        <v>-0.58000000000174623</v>
      </c>
      <c r="M54" s="91">
        <f t="shared" si="25"/>
        <v>-1.1054567633124179E-3</v>
      </c>
      <c r="N54" s="61"/>
      <c r="O54" s="62"/>
      <c r="P54" s="87"/>
      <c r="Q54" s="87"/>
      <c r="R54" s="62"/>
    </row>
    <row r="55" spans="1:18" s="65" customFormat="1" ht="36" hidden="1" customHeight="1" x14ac:dyDescent="0.3">
      <c r="A55" s="185"/>
      <c r="B55" s="97" t="s">
        <v>147</v>
      </c>
      <c r="C55" s="176"/>
      <c r="D55" s="92">
        <f>E55+F55+G55</f>
        <v>0</v>
      </c>
      <c r="E55" s="92">
        <v>0</v>
      </c>
      <c r="F55" s="92">
        <v>0</v>
      </c>
      <c r="G55" s="92">
        <v>0</v>
      </c>
      <c r="H55" s="92">
        <f>I55+J55+K55</f>
        <v>0</v>
      </c>
      <c r="I55" s="92">
        <v>0</v>
      </c>
      <c r="J55" s="92">
        <v>0</v>
      </c>
      <c r="K55" s="98">
        <v>0</v>
      </c>
      <c r="L55" s="91">
        <f t="shared" si="24"/>
        <v>0</v>
      </c>
      <c r="M55" s="91">
        <v>0</v>
      </c>
      <c r="N55" s="61"/>
      <c r="O55" s="62"/>
      <c r="P55" s="87"/>
      <c r="Q55" s="87"/>
      <c r="R55" s="62"/>
    </row>
    <row r="56" spans="1:18" s="65" customFormat="1" ht="84" hidden="1" customHeight="1" x14ac:dyDescent="0.3">
      <c r="A56" s="3" t="s">
        <v>121</v>
      </c>
      <c r="B56" s="104" t="s">
        <v>123</v>
      </c>
      <c r="C56" s="76" t="s">
        <v>133</v>
      </c>
      <c r="D56" s="1">
        <f t="shared" ref="D56:D65" si="28">E56+F56+G56</f>
        <v>0</v>
      </c>
      <c r="E56" s="1">
        <v>0</v>
      </c>
      <c r="F56" s="1">
        <v>0</v>
      </c>
      <c r="G56" s="1">
        <v>0</v>
      </c>
      <c r="H56" s="1">
        <f t="shared" ref="H56:H65" si="29">I56+J56+K56</f>
        <v>0</v>
      </c>
      <c r="I56" s="1">
        <v>0</v>
      </c>
      <c r="J56" s="1">
        <v>0</v>
      </c>
      <c r="K56" s="1">
        <v>0</v>
      </c>
      <c r="L56" s="91">
        <f t="shared" si="24"/>
        <v>0</v>
      </c>
      <c r="M56" s="91">
        <v>0</v>
      </c>
      <c r="N56" s="61"/>
      <c r="O56" s="62"/>
      <c r="P56" s="121"/>
      <c r="Q56" s="121"/>
      <c r="R56" s="62"/>
    </row>
    <row r="57" spans="1:18" s="65" customFormat="1" ht="65.25" hidden="1" customHeight="1" x14ac:dyDescent="0.3">
      <c r="A57" s="3" t="s">
        <v>124</v>
      </c>
      <c r="B57" s="104" t="s">
        <v>72</v>
      </c>
      <c r="C57" s="76" t="s">
        <v>133</v>
      </c>
      <c r="D57" s="99">
        <f t="shared" si="28"/>
        <v>237000</v>
      </c>
      <c r="E57" s="99">
        <v>0</v>
      </c>
      <c r="F57" s="99">
        <v>0</v>
      </c>
      <c r="G57" s="99">
        <v>237000</v>
      </c>
      <c r="H57" s="99">
        <f>I57+K57</f>
        <v>237000</v>
      </c>
      <c r="I57" s="99">
        <v>0</v>
      </c>
      <c r="J57" s="99">
        <v>0</v>
      </c>
      <c r="K57" s="99">
        <v>237000</v>
      </c>
      <c r="L57" s="1">
        <f t="shared" si="24"/>
        <v>0</v>
      </c>
      <c r="M57" s="1">
        <f t="shared" si="25"/>
        <v>0</v>
      </c>
      <c r="N57" s="61"/>
      <c r="O57" s="62"/>
      <c r="P57" s="120"/>
      <c r="Q57" s="120"/>
      <c r="R57" s="62"/>
    </row>
    <row r="58" spans="1:18" s="65" customFormat="1" ht="60" hidden="1" customHeight="1" x14ac:dyDescent="0.3">
      <c r="A58" s="3" t="s">
        <v>125</v>
      </c>
      <c r="B58" s="108" t="s">
        <v>126</v>
      </c>
      <c r="C58" s="77" t="s">
        <v>134</v>
      </c>
      <c r="D58" s="1">
        <f>D59+D60+D61+D62+D63+D64+D65+D66</f>
        <v>29647000</v>
      </c>
      <c r="E58" s="1">
        <f t="shared" ref="E58:K58" si="30">E59+E60+E61+E62+E63+E64+E65+E66</f>
        <v>0</v>
      </c>
      <c r="F58" s="1">
        <f t="shared" si="30"/>
        <v>0</v>
      </c>
      <c r="G58" s="1">
        <f t="shared" si="30"/>
        <v>29647000</v>
      </c>
      <c r="H58" s="1">
        <f t="shared" si="30"/>
        <v>7855931.1500000004</v>
      </c>
      <c r="I58" s="1">
        <f t="shared" si="30"/>
        <v>0</v>
      </c>
      <c r="J58" s="1">
        <f t="shared" si="30"/>
        <v>0</v>
      </c>
      <c r="K58" s="1">
        <f t="shared" si="30"/>
        <v>7855931.1500000004</v>
      </c>
      <c r="L58" s="1">
        <f t="shared" ref="L58" si="31">H58-D58</f>
        <v>-21791068.850000001</v>
      </c>
      <c r="M58" s="1">
        <f t="shared" ref="M58" si="32">(H58/D58)*100-100</f>
        <v>-73.501766957870942</v>
      </c>
      <c r="N58" s="61"/>
      <c r="O58" s="62"/>
      <c r="P58" s="121"/>
      <c r="Q58" s="121"/>
      <c r="R58" s="62"/>
    </row>
    <row r="59" spans="1:18" s="65" customFormat="1" ht="60" hidden="1" customHeight="1" x14ac:dyDescent="0.3">
      <c r="A59" s="149"/>
      <c r="B59" s="111" t="s">
        <v>148</v>
      </c>
      <c r="C59" s="152"/>
      <c r="D59" s="94">
        <f t="shared" si="28"/>
        <v>6908563</v>
      </c>
      <c r="E59" s="94">
        <v>0</v>
      </c>
      <c r="F59" s="94">
        <v>0</v>
      </c>
      <c r="G59" s="94">
        <f>5895000+1013563</f>
        <v>6908563</v>
      </c>
      <c r="H59" s="94">
        <f t="shared" si="29"/>
        <v>0</v>
      </c>
      <c r="I59" s="94">
        <v>0</v>
      </c>
      <c r="J59" s="94">
        <v>0</v>
      </c>
      <c r="K59" s="94">
        <v>0</v>
      </c>
      <c r="L59" s="91">
        <f t="shared" si="24"/>
        <v>-6908563</v>
      </c>
      <c r="M59" s="91">
        <v>0</v>
      </c>
      <c r="N59" s="61"/>
      <c r="O59" s="62"/>
      <c r="P59" s="87"/>
      <c r="Q59" s="87"/>
      <c r="R59" s="62"/>
    </row>
    <row r="60" spans="1:18" s="65" customFormat="1" ht="60" hidden="1" customHeight="1" x14ac:dyDescent="0.3">
      <c r="A60" s="150"/>
      <c r="B60" s="111" t="s">
        <v>149</v>
      </c>
      <c r="C60" s="153"/>
      <c r="D60" s="94">
        <f t="shared" si="28"/>
        <v>2753913</v>
      </c>
      <c r="E60" s="94">
        <v>0</v>
      </c>
      <c r="F60" s="94">
        <v>0</v>
      </c>
      <c r="G60" s="94">
        <v>2753913</v>
      </c>
      <c r="H60" s="94">
        <f t="shared" si="29"/>
        <v>2753912.96</v>
      </c>
      <c r="I60" s="94">
        <v>0</v>
      </c>
      <c r="J60" s="94">
        <v>0</v>
      </c>
      <c r="K60" s="94">
        <v>2753912.96</v>
      </c>
      <c r="L60" s="91">
        <f t="shared" si="24"/>
        <v>-4.0000000037252903E-2</v>
      </c>
      <c r="M60" s="91">
        <v>0</v>
      </c>
      <c r="N60" s="61"/>
      <c r="O60" s="62"/>
      <c r="P60" s="87"/>
      <c r="Q60" s="87"/>
      <c r="R60" s="62"/>
    </row>
    <row r="61" spans="1:18" s="65" customFormat="1" ht="60" hidden="1" customHeight="1" x14ac:dyDescent="0.3">
      <c r="A61" s="150"/>
      <c r="B61" s="111" t="s">
        <v>150</v>
      </c>
      <c r="C61" s="153"/>
      <c r="D61" s="94">
        <f t="shared" si="28"/>
        <v>2828508</v>
      </c>
      <c r="E61" s="94">
        <v>0</v>
      </c>
      <c r="F61" s="94">
        <v>0</v>
      </c>
      <c r="G61" s="94">
        <v>2828508</v>
      </c>
      <c r="H61" s="94">
        <f t="shared" si="29"/>
        <v>1280862.33</v>
      </c>
      <c r="I61" s="94">
        <v>0</v>
      </c>
      <c r="J61" s="94">
        <v>0</v>
      </c>
      <c r="K61" s="94">
        <v>1280862.33</v>
      </c>
      <c r="L61" s="91">
        <f t="shared" si="24"/>
        <v>-1547645.67</v>
      </c>
      <c r="M61" s="91">
        <v>0</v>
      </c>
      <c r="N61" s="61"/>
      <c r="O61" s="62"/>
      <c r="P61" s="87"/>
      <c r="Q61" s="87"/>
      <c r="R61" s="62"/>
    </row>
    <row r="62" spans="1:18" s="65" customFormat="1" ht="60" hidden="1" customHeight="1" x14ac:dyDescent="0.3">
      <c r="A62" s="150"/>
      <c r="B62" s="111" t="s">
        <v>151</v>
      </c>
      <c r="C62" s="153"/>
      <c r="D62" s="94">
        <f>E62+F62+G62</f>
        <v>1169579</v>
      </c>
      <c r="E62" s="94">
        <v>0</v>
      </c>
      <c r="F62" s="94">
        <v>0</v>
      </c>
      <c r="G62" s="94">
        <v>1169579</v>
      </c>
      <c r="H62" s="94">
        <f>I62+J62+K62</f>
        <v>0</v>
      </c>
      <c r="I62" s="94">
        <v>0</v>
      </c>
      <c r="J62" s="94">
        <v>0</v>
      </c>
      <c r="K62" s="94">
        <v>0</v>
      </c>
      <c r="L62" s="91">
        <f t="shared" si="24"/>
        <v>-1169579</v>
      </c>
      <c r="M62" s="91">
        <v>0</v>
      </c>
      <c r="N62" s="61"/>
      <c r="O62" s="62"/>
      <c r="P62" s="87"/>
      <c r="Q62" s="87"/>
      <c r="R62" s="62"/>
    </row>
    <row r="63" spans="1:18" s="65" customFormat="1" ht="60" hidden="1" customHeight="1" x14ac:dyDescent="0.3">
      <c r="A63" s="150"/>
      <c r="B63" s="111" t="s">
        <v>152</v>
      </c>
      <c r="C63" s="153"/>
      <c r="D63" s="94">
        <f t="shared" si="28"/>
        <v>849825</v>
      </c>
      <c r="E63" s="94">
        <v>0</v>
      </c>
      <c r="F63" s="94">
        <v>0</v>
      </c>
      <c r="G63" s="94">
        <v>849825</v>
      </c>
      <c r="H63" s="94">
        <f t="shared" si="29"/>
        <v>849825</v>
      </c>
      <c r="I63" s="94">
        <v>0</v>
      </c>
      <c r="J63" s="94">
        <v>0</v>
      </c>
      <c r="K63" s="94">
        <v>849825</v>
      </c>
      <c r="L63" s="91">
        <f t="shared" si="24"/>
        <v>0</v>
      </c>
      <c r="M63" s="91">
        <f t="shared" si="25"/>
        <v>0</v>
      </c>
      <c r="N63" s="61"/>
      <c r="O63" s="62"/>
      <c r="P63" s="87"/>
      <c r="Q63" s="87"/>
      <c r="R63" s="62"/>
    </row>
    <row r="64" spans="1:18" s="65" customFormat="1" ht="60" hidden="1" customHeight="1" x14ac:dyDescent="0.3">
      <c r="A64" s="150"/>
      <c r="B64" s="111" t="s">
        <v>153</v>
      </c>
      <c r="C64" s="153"/>
      <c r="D64" s="94">
        <f t="shared" si="28"/>
        <v>4000000</v>
      </c>
      <c r="E64" s="94">
        <v>0</v>
      </c>
      <c r="F64" s="94">
        <v>0</v>
      </c>
      <c r="G64" s="94">
        <v>4000000</v>
      </c>
      <c r="H64" s="94">
        <f t="shared" si="29"/>
        <v>2971330.86</v>
      </c>
      <c r="I64" s="94">
        <v>0</v>
      </c>
      <c r="J64" s="94">
        <v>0</v>
      </c>
      <c r="K64" s="94">
        <v>2971330.86</v>
      </c>
      <c r="L64" s="91">
        <f t="shared" si="24"/>
        <v>-1028669.1400000001</v>
      </c>
      <c r="M64" s="91">
        <v>0</v>
      </c>
      <c r="N64" s="61"/>
      <c r="O64" s="62"/>
      <c r="P64" s="87"/>
      <c r="Q64" s="87"/>
      <c r="R64" s="62"/>
    </row>
    <row r="65" spans="1:18" s="65" customFormat="1" ht="60" hidden="1" customHeight="1" x14ac:dyDescent="0.3">
      <c r="A65" s="150"/>
      <c r="B65" s="111" t="s">
        <v>154</v>
      </c>
      <c r="C65" s="153"/>
      <c r="D65" s="94">
        <f t="shared" si="28"/>
        <v>10910710</v>
      </c>
      <c r="E65" s="94">
        <v>0</v>
      </c>
      <c r="F65" s="94">
        <v>0</v>
      </c>
      <c r="G65" s="94">
        <v>10910710</v>
      </c>
      <c r="H65" s="94">
        <f t="shared" si="29"/>
        <v>0</v>
      </c>
      <c r="I65" s="94">
        <v>0</v>
      </c>
      <c r="J65" s="94">
        <v>0</v>
      </c>
      <c r="K65" s="94">
        <v>0</v>
      </c>
      <c r="L65" s="91">
        <f t="shared" si="24"/>
        <v>-10910710</v>
      </c>
      <c r="M65" s="91">
        <v>0</v>
      </c>
      <c r="N65" s="61"/>
      <c r="O65" s="62"/>
      <c r="P65" s="87"/>
      <c r="Q65" s="87"/>
      <c r="R65" s="62"/>
    </row>
    <row r="66" spans="1:18" s="65" customFormat="1" ht="60" hidden="1" customHeight="1" x14ac:dyDescent="0.3">
      <c r="A66" s="151"/>
      <c r="B66" s="111" t="s">
        <v>155</v>
      </c>
      <c r="C66" s="154"/>
      <c r="D66" s="94">
        <f>E66+F66+G66</f>
        <v>225902</v>
      </c>
      <c r="E66" s="94">
        <v>0</v>
      </c>
      <c r="F66" s="94">
        <v>0</v>
      </c>
      <c r="G66" s="94">
        <v>225902</v>
      </c>
      <c r="H66" s="94">
        <f>I66+J66+K66</f>
        <v>0</v>
      </c>
      <c r="I66" s="94">
        <v>0</v>
      </c>
      <c r="J66" s="94">
        <v>0</v>
      </c>
      <c r="K66" s="94">
        <v>0</v>
      </c>
      <c r="L66" s="91">
        <f t="shared" si="24"/>
        <v>-225902</v>
      </c>
      <c r="M66" s="91">
        <v>0</v>
      </c>
      <c r="N66" s="61"/>
      <c r="O66" s="62"/>
      <c r="P66" s="87"/>
      <c r="Q66" s="87"/>
      <c r="R66" s="62"/>
    </row>
    <row r="67" spans="1:18" s="20" customFormat="1" ht="60" customHeight="1" x14ac:dyDescent="0.3">
      <c r="A67" s="8"/>
      <c r="B67" s="112" t="s">
        <v>17</v>
      </c>
      <c r="C67" s="26"/>
      <c r="D67" s="9">
        <f t="shared" ref="D67:K67" si="33">D14+D30</f>
        <v>3260942887.6199999</v>
      </c>
      <c r="E67" s="9">
        <f t="shared" si="33"/>
        <v>2506431340</v>
      </c>
      <c r="F67" s="9">
        <f t="shared" si="33"/>
        <v>202866886.62</v>
      </c>
      <c r="G67" s="9">
        <f t="shared" si="33"/>
        <v>551644661</v>
      </c>
      <c r="H67" s="9">
        <f t="shared" si="33"/>
        <v>3225536840.2899995</v>
      </c>
      <c r="I67" s="9">
        <f t="shared" si="33"/>
        <v>2505124897.1399999</v>
      </c>
      <c r="J67" s="9">
        <f t="shared" si="33"/>
        <v>200360784.12</v>
      </c>
      <c r="K67" s="9">
        <f t="shared" si="33"/>
        <v>520051159.02999997</v>
      </c>
      <c r="L67" s="9">
        <f t="shared" si="24"/>
        <v>-35406047.330000401</v>
      </c>
      <c r="M67" s="9">
        <f t="shared" si="25"/>
        <v>-1.0857610375335867</v>
      </c>
      <c r="N67" s="17">
        <v>2070</v>
      </c>
      <c r="O67" s="18" t="s">
        <v>15</v>
      </c>
      <c r="P67" s="19"/>
      <c r="Q67" s="18"/>
      <c r="R67" s="18"/>
    </row>
    <row r="68" spans="1:18" ht="17.25" customHeight="1" x14ac:dyDescent="0.3">
      <c r="A68" s="137" t="s">
        <v>38</v>
      </c>
      <c r="B68" s="138"/>
      <c r="C68" s="138"/>
      <c r="D68" s="138"/>
      <c r="E68" s="138"/>
      <c r="F68" s="138"/>
      <c r="G68" s="138"/>
      <c r="H68" s="138"/>
      <c r="I68" s="138"/>
      <c r="J68" s="138"/>
      <c r="K68" s="138"/>
      <c r="L68" s="138"/>
      <c r="M68" s="139"/>
      <c r="N68" s="4">
        <v>12693.9</v>
      </c>
      <c r="O68" s="5" t="s">
        <v>15</v>
      </c>
      <c r="P68" s="6"/>
    </row>
    <row r="69" spans="1:18" ht="19.5" customHeight="1" x14ac:dyDescent="0.3">
      <c r="A69" s="137" t="s">
        <v>39</v>
      </c>
      <c r="B69" s="138"/>
      <c r="C69" s="138"/>
      <c r="D69" s="138"/>
      <c r="E69" s="138"/>
      <c r="F69" s="138"/>
      <c r="G69" s="138"/>
      <c r="H69" s="138"/>
      <c r="I69" s="138"/>
      <c r="J69" s="138"/>
      <c r="K69" s="138"/>
      <c r="L69" s="138"/>
      <c r="M69" s="139"/>
      <c r="N69" s="4">
        <v>2312.3000000000002</v>
      </c>
      <c r="O69" s="5" t="s">
        <v>15</v>
      </c>
      <c r="P69" s="6"/>
    </row>
    <row r="70" spans="1:18" ht="18.75" customHeight="1" x14ac:dyDescent="0.3">
      <c r="A70" s="137" t="s">
        <v>40</v>
      </c>
      <c r="B70" s="138"/>
      <c r="C70" s="138"/>
      <c r="D70" s="138"/>
      <c r="E70" s="138"/>
      <c r="F70" s="138"/>
      <c r="G70" s="138"/>
      <c r="H70" s="138"/>
      <c r="I70" s="138"/>
      <c r="J70" s="138"/>
      <c r="K70" s="138"/>
      <c r="L70" s="138"/>
      <c r="M70" s="139"/>
      <c r="N70" s="4"/>
      <c r="P70" s="6"/>
    </row>
    <row r="71" spans="1:18" s="20" customFormat="1" ht="47.25" customHeight="1" x14ac:dyDescent="0.3">
      <c r="A71" s="8" t="s">
        <v>18</v>
      </c>
      <c r="B71" s="113" t="s">
        <v>41</v>
      </c>
      <c r="C71" s="8" t="s">
        <v>130</v>
      </c>
      <c r="D71" s="9">
        <f>D72+D73+D74</f>
        <v>1320000</v>
      </c>
      <c r="E71" s="9">
        <f t="shared" ref="E71:M71" si="34">E72+E73+E74</f>
        <v>1000000</v>
      </c>
      <c r="F71" s="9">
        <f t="shared" si="34"/>
        <v>0</v>
      </c>
      <c r="G71" s="9">
        <f t="shared" si="34"/>
        <v>320000</v>
      </c>
      <c r="H71" s="9">
        <f t="shared" si="34"/>
        <v>1320000</v>
      </c>
      <c r="I71" s="9">
        <f t="shared" si="34"/>
        <v>1000000</v>
      </c>
      <c r="J71" s="9">
        <f t="shared" si="34"/>
        <v>0</v>
      </c>
      <c r="K71" s="9">
        <f t="shared" si="34"/>
        <v>320000</v>
      </c>
      <c r="L71" s="9">
        <f t="shared" si="34"/>
        <v>0</v>
      </c>
      <c r="M71" s="9">
        <f t="shared" si="34"/>
        <v>0</v>
      </c>
      <c r="N71" s="17"/>
      <c r="O71" s="18"/>
      <c r="P71" s="19"/>
      <c r="Q71" s="18"/>
      <c r="R71" s="18"/>
    </row>
    <row r="72" spans="1:18" ht="33.75" hidden="1" customHeight="1" x14ac:dyDescent="0.3">
      <c r="A72" s="3" t="s">
        <v>84</v>
      </c>
      <c r="B72" s="82" t="s">
        <v>73</v>
      </c>
      <c r="C72" s="76" t="s">
        <v>130</v>
      </c>
      <c r="D72" s="99">
        <f>E72+F72+G72</f>
        <v>400000</v>
      </c>
      <c r="E72" s="99">
        <v>400000</v>
      </c>
      <c r="F72" s="99">
        <v>0</v>
      </c>
      <c r="G72" s="99">
        <v>0</v>
      </c>
      <c r="H72" s="99">
        <f>I72+K72</f>
        <v>400000</v>
      </c>
      <c r="I72" s="99">
        <v>400000</v>
      </c>
      <c r="J72" s="99">
        <v>0</v>
      </c>
      <c r="K72" s="99">
        <v>0</v>
      </c>
      <c r="L72" s="11">
        <f>H72-D72</f>
        <v>0</v>
      </c>
      <c r="M72" s="1">
        <v>0</v>
      </c>
      <c r="N72" s="4"/>
      <c r="P72" s="6"/>
    </row>
    <row r="73" spans="1:18" ht="17.25" hidden="1" customHeight="1" x14ac:dyDescent="0.3">
      <c r="A73" s="3" t="s">
        <v>85</v>
      </c>
      <c r="B73" s="82" t="s">
        <v>74</v>
      </c>
      <c r="C73" s="76" t="s">
        <v>130</v>
      </c>
      <c r="D73" s="99">
        <f>E73+F73+G73</f>
        <v>320000</v>
      </c>
      <c r="E73" s="99">
        <v>0</v>
      </c>
      <c r="F73" s="99">
        <v>0</v>
      </c>
      <c r="G73" s="99">
        <v>320000</v>
      </c>
      <c r="H73" s="99">
        <f t="shared" ref="H73:H74" si="35">I73+K73</f>
        <v>320000</v>
      </c>
      <c r="I73" s="99">
        <v>0</v>
      </c>
      <c r="J73" s="99">
        <v>0</v>
      </c>
      <c r="K73" s="99">
        <v>320000</v>
      </c>
      <c r="L73" s="11">
        <f>H73-D73</f>
        <v>0</v>
      </c>
      <c r="M73" s="1">
        <v>0</v>
      </c>
      <c r="N73" s="4"/>
      <c r="P73" s="6"/>
    </row>
    <row r="74" spans="1:18" ht="65.25" hidden="1" customHeight="1" x14ac:dyDescent="0.3">
      <c r="A74" s="3" t="s">
        <v>128</v>
      </c>
      <c r="B74" s="82" t="s">
        <v>127</v>
      </c>
      <c r="C74" s="76" t="s">
        <v>130</v>
      </c>
      <c r="D74" s="99">
        <f>E74+F74+G74</f>
        <v>600000</v>
      </c>
      <c r="E74" s="99">
        <v>600000</v>
      </c>
      <c r="F74" s="99">
        <v>0</v>
      </c>
      <c r="G74" s="99">
        <v>0</v>
      </c>
      <c r="H74" s="99">
        <f t="shared" si="35"/>
        <v>600000</v>
      </c>
      <c r="I74" s="99">
        <v>600000</v>
      </c>
      <c r="J74" s="99">
        <v>0</v>
      </c>
      <c r="K74" s="99">
        <v>0</v>
      </c>
      <c r="L74" s="11">
        <f>H74-D74</f>
        <v>0</v>
      </c>
      <c r="M74" s="1">
        <v>0</v>
      </c>
      <c r="N74" s="4"/>
      <c r="P74" s="120"/>
      <c r="Q74" s="120"/>
    </row>
    <row r="75" spans="1:18" s="15" customFormat="1" ht="18.75" customHeight="1" x14ac:dyDescent="0.3">
      <c r="A75" s="27"/>
      <c r="B75" s="112" t="s">
        <v>19</v>
      </c>
      <c r="C75" s="26"/>
      <c r="D75" s="9">
        <f>D73+D72+D74</f>
        <v>1320000</v>
      </c>
      <c r="E75" s="9">
        <f t="shared" ref="E75:K75" si="36">E73+E72+E74</f>
        <v>1000000</v>
      </c>
      <c r="F75" s="9">
        <f t="shared" si="36"/>
        <v>0</v>
      </c>
      <c r="G75" s="9">
        <f t="shared" si="36"/>
        <v>320000</v>
      </c>
      <c r="H75" s="9">
        <f t="shared" si="36"/>
        <v>1320000</v>
      </c>
      <c r="I75" s="9">
        <f t="shared" si="36"/>
        <v>1000000</v>
      </c>
      <c r="J75" s="9">
        <f t="shared" si="36"/>
        <v>0</v>
      </c>
      <c r="K75" s="9">
        <f t="shared" si="36"/>
        <v>320000</v>
      </c>
      <c r="L75" s="9">
        <f>L73+L72</f>
        <v>0</v>
      </c>
      <c r="M75" s="9">
        <f>M72</f>
        <v>0</v>
      </c>
      <c r="N75" s="12"/>
      <c r="O75" s="13"/>
      <c r="P75" s="14"/>
      <c r="Q75" s="13"/>
      <c r="R75" s="13"/>
    </row>
    <row r="76" spans="1:18" ht="17.25" customHeight="1" x14ac:dyDescent="0.3">
      <c r="A76" s="128" t="s">
        <v>21</v>
      </c>
      <c r="B76" s="129"/>
      <c r="C76" s="129"/>
      <c r="D76" s="129"/>
      <c r="E76" s="129"/>
      <c r="F76" s="129"/>
      <c r="G76" s="129"/>
      <c r="H76" s="129"/>
      <c r="I76" s="129"/>
      <c r="J76" s="129"/>
      <c r="K76" s="129"/>
      <c r="L76" s="129"/>
      <c r="M76" s="130"/>
      <c r="N76" s="10"/>
      <c r="O76" s="10"/>
      <c r="P76" s="36"/>
      <c r="Q76" s="10"/>
      <c r="R76" s="10"/>
    </row>
    <row r="77" spans="1:18" ht="15.75" customHeight="1" x14ac:dyDescent="0.3">
      <c r="A77" s="128" t="s">
        <v>20</v>
      </c>
      <c r="B77" s="129"/>
      <c r="C77" s="129"/>
      <c r="D77" s="129"/>
      <c r="E77" s="129"/>
      <c r="F77" s="129"/>
      <c r="G77" s="129"/>
      <c r="H77" s="129"/>
      <c r="I77" s="129"/>
      <c r="J77" s="129"/>
      <c r="K77" s="129"/>
      <c r="L77" s="129"/>
      <c r="M77" s="130"/>
      <c r="N77" s="4">
        <f>K67/G67*100</f>
        <v>94.272852761281413</v>
      </c>
      <c r="O77" s="5">
        <f>I67/E67*100</f>
        <v>99.947876375500471</v>
      </c>
      <c r="P77" s="36"/>
    </row>
    <row r="78" spans="1:18" ht="18" customHeight="1" x14ac:dyDescent="0.3">
      <c r="A78" s="128" t="s">
        <v>51</v>
      </c>
      <c r="B78" s="129"/>
      <c r="C78" s="129"/>
      <c r="D78" s="129"/>
      <c r="E78" s="129"/>
      <c r="F78" s="129"/>
      <c r="G78" s="129"/>
      <c r="H78" s="129"/>
      <c r="I78" s="129"/>
      <c r="J78" s="129"/>
      <c r="K78" s="129"/>
      <c r="L78" s="129"/>
      <c r="M78" s="130"/>
      <c r="N78" s="4"/>
      <c r="P78" s="36"/>
    </row>
    <row r="79" spans="1:18" s="20" customFormat="1" ht="33" customHeight="1" x14ac:dyDescent="0.3">
      <c r="A79" s="8" t="s">
        <v>22</v>
      </c>
      <c r="B79" s="37" t="s">
        <v>42</v>
      </c>
      <c r="C79" s="35" t="s">
        <v>130</v>
      </c>
      <c r="D79" s="38">
        <f>D80+D81+D82+D83</f>
        <v>39941958</v>
      </c>
      <c r="E79" s="38">
        <f t="shared" ref="E79:L79" si="37">E80+E81+E82+E83</f>
        <v>29634215</v>
      </c>
      <c r="F79" s="38">
        <f t="shared" si="37"/>
        <v>0</v>
      </c>
      <c r="G79" s="38">
        <f t="shared" si="37"/>
        <v>10307743</v>
      </c>
      <c r="H79" s="38">
        <f t="shared" si="37"/>
        <v>39939848.569999993</v>
      </c>
      <c r="I79" s="38">
        <f t="shared" si="37"/>
        <v>29632106.769999996</v>
      </c>
      <c r="J79" s="38">
        <f t="shared" si="37"/>
        <v>0</v>
      </c>
      <c r="K79" s="38">
        <f t="shared" si="37"/>
        <v>10307741.800000001</v>
      </c>
      <c r="L79" s="38">
        <f t="shared" si="37"/>
        <v>-2109.4300000024959</v>
      </c>
      <c r="M79" s="38">
        <v>0</v>
      </c>
      <c r="N79" s="17"/>
      <c r="O79" s="18"/>
      <c r="P79" s="39"/>
      <c r="Q79" s="18"/>
      <c r="R79" s="18"/>
    </row>
    <row r="80" spans="1:18" ht="38.25" hidden="1" customHeight="1" x14ac:dyDescent="0.3">
      <c r="A80" s="3" t="s">
        <v>100</v>
      </c>
      <c r="B80" s="114" t="s">
        <v>76</v>
      </c>
      <c r="C80" s="85" t="s">
        <v>130</v>
      </c>
      <c r="D80" s="99">
        <f>E80+F80+G80</f>
        <v>5931213</v>
      </c>
      <c r="E80" s="99">
        <v>0</v>
      </c>
      <c r="F80" s="99">
        <v>0</v>
      </c>
      <c r="G80" s="99">
        <v>5931213</v>
      </c>
      <c r="H80" s="99">
        <f>I80+J80+K80</f>
        <v>5931211.7999999998</v>
      </c>
      <c r="I80" s="99">
        <v>0</v>
      </c>
      <c r="J80" s="99">
        <v>0</v>
      </c>
      <c r="K80" s="99">
        <v>5931211.7999999998</v>
      </c>
      <c r="L80" s="2">
        <f>H80-D80</f>
        <v>-1.2000000001862645</v>
      </c>
      <c r="M80" s="1">
        <v>0</v>
      </c>
      <c r="N80" s="4"/>
      <c r="P80" s="36"/>
    </row>
    <row r="81" spans="1:26" ht="75.75" hidden="1" customHeight="1" x14ac:dyDescent="0.3">
      <c r="A81" s="3" t="s">
        <v>101</v>
      </c>
      <c r="B81" s="100" t="s">
        <v>77</v>
      </c>
      <c r="C81" s="85" t="s">
        <v>130</v>
      </c>
      <c r="D81" s="99">
        <f>E81+F81+G81</f>
        <v>10212115</v>
      </c>
      <c r="E81" s="99">
        <v>10212115</v>
      </c>
      <c r="F81" s="99">
        <v>0</v>
      </c>
      <c r="G81" s="99">
        <v>0</v>
      </c>
      <c r="H81" s="99">
        <f>I81+J81+K81</f>
        <v>10211440.369999999</v>
      </c>
      <c r="I81" s="99">
        <v>10211440.369999999</v>
      </c>
      <c r="J81" s="99">
        <v>0</v>
      </c>
      <c r="K81" s="99">
        <v>0</v>
      </c>
      <c r="L81" s="2">
        <f>H81-D81</f>
        <v>-674.63000000081956</v>
      </c>
      <c r="M81" s="1">
        <v>0</v>
      </c>
      <c r="N81" s="10"/>
      <c r="O81" s="10"/>
      <c r="P81" s="36"/>
      <c r="Q81" s="10"/>
      <c r="R81" s="10"/>
      <c r="S81" s="4"/>
      <c r="T81" s="55"/>
      <c r="V81" s="41"/>
      <c r="W81" s="41"/>
      <c r="X81" s="41"/>
    </row>
    <row r="82" spans="1:26" ht="55.5" hidden="1" customHeight="1" x14ac:dyDescent="0.3">
      <c r="A82" s="3" t="s">
        <v>102</v>
      </c>
      <c r="B82" s="100" t="s">
        <v>78</v>
      </c>
      <c r="C82" s="85" t="s">
        <v>130</v>
      </c>
      <c r="D82" s="99">
        <f>E82+F82+G82</f>
        <v>4376530</v>
      </c>
      <c r="E82" s="99">
        <v>0</v>
      </c>
      <c r="F82" s="99">
        <v>0</v>
      </c>
      <c r="G82" s="99">
        <v>4376530</v>
      </c>
      <c r="H82" s="99">
        <f>I82+J82+K82</f>
        <v>4376530</v>
      </c>
      <c r="I82" s="99">
        <v>0</v>
      </c>
      <c r="J82" s="99">
        <v>0</v>
      </c>
      <c r="K82" s="99">
        <v>4376530</v>
      </c>
      <c r="L82" s="2">
        <f>H82-D82</f>
        <v>0</v>
      </c>
      <c r="M82" s="1">
        <v>0</v>
      </c>
      <c r="N82" s="10"/>
      <c r="O82" s="10"/>
      <c r="P82" s="36"/>
      <c r="Q82" s="10"/>
      <c r="R82" s="10"/>
      <c r="S82" s="4"/>
      <c r="T82" s="55"/>
      <c r="V82" s="41"/>
      <c r="W82" s="41"/>
      <c r="X82" s="41"/>
    </row>
    <row r="83" spans="1:26" ht="37.5" hidden="1" customHeight="1" x14ac:dyDescent="0.3">
      <c r="A83" s="3" t="s">
        <v>103</v>
      </c>
      <c r="B83" s="100" t="s">
        <v>79</v>
      </c>
      <c r="C83" s="85" t="s">
        <v>130</v>
      </c>
      <c r="D83" s="99">
        <f>E83+F83+G83</f>
        <v>19422100</v>
      </c>
      <c r="E83" s="99">
        <v>19422100</v>
      </c>
      <c r="F83" s="99">
        <v>0</v>
      </c>
      <c r="G83" s="99">
        <v>0</v>
      </c>
      <c r="H83" s="99">
        <f>I83+J83+K83</f>
        <v>19420666.399999999</v>
      </c>
      <c r="I83" s="99">
        <v>19420666.399999999</v>
      </c>
      <c r="J83" s="99">
        <v>0</v>
      </c>
      <c r="K83" s="99">
        <v>0</v>
      </c>
      <c r="L83" s="2">
        <f>H83-D83</f>
        <v>-1433.6000000014901</v>
      </c>
      <c r="M83" s="1">
        <f>(H83/D83)*100-100</f>
        <v>-7.3812821476622048E-3</v>
      </c>
      <c r="N83" s="10"/>
      <c r="O83" s="10"/>
      <c r="P83" s="36"/>
      <c r="Q83" s="10"/>
      <c r="R83" s="10"/>
      <c r="S83" s="4"/>
      <c r="T83" s="55"/>
      <c r="V83" s="41"/>
      <c r="W83" s="41"/>
      <c r="X83" s="41"/>
    </row>
    <row r="84" spans="1:26" s="15" customFormat="1" ht="18.75" customHeight="1" x14ac:dyDescent="0.3">
      <c r="A84" s="84"/>
      <c r="B84" s="112" t="s">
        <v>23</v>
      </c>
      <c r="C84" s="85"/>
      <c r="D84" s="38">
        <f>D79</f>
        <v>39941958</v>
      </c>
      <c r="E84" s="38">
        <f t="shared" ref="E84:L84" si="38">E79</f>
        <v>29634215</v>
      </c>
      <c r="F84" s="38">
        <f t="shared" si="38"/>
        <v>0</v>
      </c>
      <c r="G84" s="38">
        <f t="shared" si="38"/>
        <v>10307743</v>
      </c>
      <c r="H84" s="38">
        <f t="shared" si="38"/>
        <v>39939848.569999993</v>
      </c>
      <c r="I84" s="38">
        <f t="shared" si="38"/>
        <v>29632106.769999996</v>
      </c>
      <c r="J84" s="38">
        <f t="shared" si="38"/>
        <v>0</v>
      </c>
      <c r="K84" s="38">
        <f t="shared" si="38"/>
        <v>10307741.800000001</v>
      </c>
      <c r="L84" s="38">
        <f t="shared" si="38"/>
        <v>-2109.4300000024959</v>
      </c>
      <c r="M84" s="9">
        <f>(I84+J84+K84)/(E84+F84+G84)*100-100</f>
        <v>-5.281238340913319E-3</v>
      </c>
      <c r="N84" s="42"/>
      <c r="O84" s="13"/>
      <c r="P84" s="43"/>
      <c r="Q84" s="13"/>
      <c r="R84" s="13"/>
    </row>
    <row r="85" spans="1:26" ht="21" customHeight="1" x14ac:dyDescent="0.3">
      <c r="A85" s="156" t="s">
        <v>43</v>
      </c>
      <c r="B85" s="157"/>
      <c r="C85" s="157"/>
      <c r="D85" s="157"/>
      <c r="E85" s="157"/>
      <c r="F85" s="157"/>
      <c r="G85" s="157"/>
      <c r="H85" s="157"/>
      <c r="I85" s="157"/>
      <c r="J85" s="157"/>
      <c r="K85" s="157"/>
      <c r="L85" s="157"/>
      <c r="M85" s="158"/>
      <c r="N85" s="10">
        <v>8115.0680000000002</v>
      </c>
      <c r="O85" s="4" t="s">
        <v>15</v>
      </c>
      <c r="P85" s="6"/>
    </row>
    <row r="86" spans="1:26" ht="16.5" customHeight="1" x14ac:dyDescent="0.3">
      <c r="A86" s="131" t="s">
        <v>44</v>
      </c>
      <c r="B86" s="132"/>
      <c r="C86" s="132"/>
      <c r="D86" s="132"/>
      <c r="E86" s="132"/>
      <c r="F86" s="132"/>
      <c r="G86" s="132"/>
      <c r="H86" s="132"/>
      <c r="I86" s="132"/>
      <c r="J86" s="132"/>
      <c r="K86" s="132"/>
      <c r="L86" s="132"/>
      <c r="M86" s="133"/>
      <c r="N86" s="10">
        <v>19274.8</v>
      </c>
      <c r="O86" s="4" t="s">
        <v>15</v>
      </c>
      <c r="P86" s="6"/>
    </row>
    <row r="87" spans="1:26" ht="21" customHeight="1" x14ac:dyDescent="0.3">
      <c r="A87" s="159" t="s">
        <v>45</v>
      </c>
      <c r="B87" s="160"/>
      <c r="C87" s="160"/>
      <c r="D87" s="160"/>
      <c r="E87" s="160"/>
      <c r="F87" s="160"/>
      <c r="G87" s="160"/>
      <c r="H87" s="160"/>
      <c r="I87" s="160"/>
      <c r="J87" s="160"/>
      <c r="K87" s="160"/>
      <c r="L87" s="160"/>
      <c r="M87" s="161"/>
      <c r="N87" s="44"/>
      <c r="P87" s="6"/>
      <c r="R87" s="10"/>
      <c r="S87" s="5"/>
    </row>
    <row r="88" spans="1:26" s="20" customFormat="1" ht="35.25" customHeight="1" x14ac:dyDescent="0.3">
      <c r="A88" s="8" t="s">
        <v>24</v>
      </c>
      <c r="B88" s="37" t="s">
        <v>46</v>
      </c>
      <c r="C88" s="35" t="s">
        <v>130</v>
      </c>
      <c r="D88" s="38">
        <f>D89+D90+D91+D92+D93+D94</f>
        <v>40282089</v>
      </c>
      <c r="E88" s="38">
        <f t="shared" ref="E88:G88" si="39">E89+E90+E91+E92+E93+E94</f>
        <v>2619256</v>
      </c>
      <c r="F88" s="38">
        <f t="shared" si="39"/>
        <v>0</v>
      </c>
      <c r="G88" s="38">
        <f t="shared" si="39"/>
        <v>37662833</v>
      </c>
      <c r="H88" s="38">
        <f>H89+H90+H91+H92+H93+H94</f>
        <v>38547256.190000005</v>
      </c>
      <c r="I88" s="38">
        <f>I89+I90+I91+I92+I93+I94</f>
        <v>2618644.48</v>
      </c>
      <c r="J88" s="38">
        <f>J89+J90+J91+J92+J93+J94</f>
        <v>0</v>
      </c>
      <c r="K88" s="38">
        <f>K89+K90+K91+K92+K93+K94</f>
        <v>35928611.710000001</v>
      </c>
      <c r="L88" s="38">
        <f t="shared" ref="L88" si="40">L89+L90+L91+L92+L93</f>
        <v>-1734832.8100000005</v>
      </c>
      <c r="M88" s="16">
        <v>0</v>
      </c>
      <c r="N88" s="45"/>
      <c r="O88" s="18"/>
      <c r="P88" s="19"/>
      <c r="Q88" s="18"/>
      <c r="R88" s="28"/>
      <c r="S88" s="18"/>
    </row>
    <row r="89" spans="1:26" ht="39" hidden="1" customHeight="1" x14ac:dyDescent="0.3">
      <c r="A89" s="3" t="s">
        <v>104</v>
      </c>
      <c r="B89" s="100" t="s">
        <v>80</v>
      </c>
      <c r="C89" s="76" t="s">
        <v>130</v>
      </c>
      <c r="D89" s="99">
        <f t="shared" ref="D89:D94" si="41">E89+F89+G89</f>
        <v>30634474</v>
      </c>
      <c r="E89" s="99">
        <v>0</v>
      </c>
      <c r="F89" s="99">
        <v>0</v>
      </c>
      <c r="G89" s="99">
        <v>30634474</v>
      </c>
      <c r="H89" s="99">
        <f t="shared" ref="H89:H94" si="42">I89+J89+K89</f>
        <v>30354750.109999999</v>
      </c>
      <c r="I89" s="99">
        <v>0</v>
      </c>
      <c r="J89" s="99">
        <v>0</v>
      </c>
      <c r="K89" s="99">
        <v>30354750.109999999</v>
      </c>
      <c r="L89" s="2">
        <f>H89-D89</f>
        <v>-279723.8900000006</v>
      </c>
      <c r="M89" s="11">
        <v>0</v>
      </c>
      <c r="N89" s="44"/>
      <c r="P89" s="6"/>
    </row>
    <row r="90" spans="1:26" ht="21" hidden="1" customHeight="1" x14ac:dyDescent="0.3">
      <c r="A90" s="3" t="s">
        <v>105</v>
      </c>
      <c r="B90" s="100" t="s">
        <v>81</v>
      </c>
      <c r="C90" s="76" t="s">
        <v>130</v>
      </c>
      <c r="D90" s="99">
        <f t="shared" si="41"/>
        <v>1126259</v>
      </c>
      <c r="E90" s="99">
        <v>0</v>
      </c>
      <c r="F90" s="99">
        <v>0</v>
      </c>
      <c r="G90" s="99">
        <v>1126259</v>
      </c>
      <c r="H90" s="99">
        <f t="shared" si="42"/>
        <v>1023878.27</v>
      </c>
      <c r="I90" s="99">
        <v>0</v>
      </c>
      <c r="J90" s="99">
        <v>0</v>
      </c>
      <c r="K90" s="99">
        <v>1023878.27</v>
      </c>
      <c r="L90" s="2">
        <f>H90-D90</f>
        <v>-102380.72999999998</v>
      </c>
      <c r="M90" s="11">
        <v>0</v>
      </c>
      <c r="N90" s="44"/>
      <c r="P90" s="6"/>
    </row>
    <row r="91" spans="1:26" ht="56.25" hidden="1" customHeight="1" x14ac:dyDescent="0.3">
      <c r="A91" s="3" t="s">
        <v>106</v>
      </c>
      <c r="B91" s="114" t="s">
        <v>82</v>
      </c>
      <c r="C91" s="76" t="s">
        <v>130</v>
      </c>
      <c r="D91" s="99">
        <f t="shared" si="41"/>
        <v>1697747</v>
      </c>
      <c r="E91" s="99">
        <v>1697747</v>
      </c>
      <c r="F91" s="99">
        <v>0</v>
      </c>
      <c r="G91" s="99">
        <v>0</v>
      </c>
      <c r="H91" s="99">
        <f t="shared" si="42"/>
        <v>1697745.28</v>
      </c>
      <c r="I91" s="99">
        <v>1697745.28</v>
      </c>
      <c r="J91" s="99">
        <v>0</v>
      </c>
      <c r="K91" s="99">
        <v>0</v>
      </c>
      <c r="L91" s="2">
        <f>H91-D91</f>
        <v>-1.7199999999720603</v>
      </c>
      <c r="M91" s="11">
        <f>(H91/D91)*100-100</f>
        <v>-1.0131073710795135E-4</v>
      </c>
      <c r="N91" s="44"/>
      <c r="P91" s="6"/>
      <c r="R91" s="10"/>
      <c r="S91" s="5"/>
    </row>
    <row r="92" spans="1:26" ht="39.75" hidden="1" customHeight="1" x14ac:dyDescent="0.3">
      <c r="A92" s="3" t="s">
        <v>107</v>
      </c>
      <c r="B92" s="100" t="s">
        <v>83</v>
      </c>
      <c r="C92" s="76" t="s">
        <v>130</v>
      </c>
      <c r="D92" s="99">
        <f t="shared" si="41"/>
        <v>5902100</v>
      </c>
      <c r="E92" s="99">
        <v>0</v>
      </c>
      <c r="F92" s="99">
        <v>0</v>
      </c>
      <c r="G92" s="99">
        <v>5902100</v>
      </c>
      <c r="H92" s="99">
        <f t="shared" si="42"/>
        <v>4549983.33</v>
      </c>
      <c r="I92" s="99">
        <v>0</v>
      </c>
      <c r="J92" s="99">
        <v>0</v>
      </c>
      <c r="K92" s="99">
        <v>4549983.33</v>
      </c>
      <c r="L92" s="2">
        <f>H92-D92</f>
        <v>-1352116.67</v>
      </c>
      <c r="M92" s="11">
        <f>(H92/D92)*100-100</f>
        <v>-22.909077616441607</v>
      </c>
      <c r="N92" s="46">
        <f>N85+N86+N87</f>
        <v>27389.867999999999</v>
      </c>
      <c r="O92" s="46"/>
      <c r="P92" s="6"/>
      <c r="Q92" s="46"/>
      <c r="R92" s="46"/>
      <c r="S92" s="88"/>
      <c r="T92" s="55"/>
      <c r="V92" s="41"/>
      <c r="W92" s="41"/>
      <c r="X92" s="41"/>
      <c r="Y92" s="5"/>
      <c r="Z92" s="5"/>
    </row>
    <row r="93" spans="1:26" s="48" customFormat="1" ht="58.5" hidden="1" customHeight="1" x14ac:dyDescent="0.3">
      <c r="A93" s="3" t="s">
        <v>108</v>
      </c>
      <c r="B93" s="114" t="s">
        <v>65</v>
      </c>
      <c r="C93" s="76" t="s">
        <v>130</v>
      </c>
      <c r="D93" s="99">
        <f t="shared" si="41"/>
        <v>864009</v>
      </c>
      <c r="E93" s="99">
        <v>864009</v>
      </c>
      <c r="F93" s="99">
        <v>0</v>
      </c>
      <c r="G93" s="99">
        <v>0</v>
      </c>
      <c r="H93" s="99">
        <f t="shared" si="42"/>
        <v>863399.2</v>
      </c>
      <c r="I93" s="99">
        <v>863399.2</v>
      </c>
      <c r="J93" s="99">
        <v>0</v>
      </c>
      <c r="K93" s="99">
        <v>0</v>
      </c>
      <c r="L93" s="2">
        <f t="shared" ref="L93:L94" si="43">H93-D93</f>
        <v>-609.80000000004657</v>
      </c>
      <c r="M93" s="11">
        <f t="shared" ref="M93:M94" si="44">(H93/D93)*100-100</f>
        <v>-7.0577968516545297E-2</v>
      </c>
      <c r="N93" s="5"/>
      <c r="O93" s="5"/>
      <c r="P93" s="47"/>
      <c r="Q93" s="5"/>
      <c r="R93" s="5"/>
    </row>
    <row r="94" spans="1:26" s="48" customFormat="1" ht="56.25" hidden="1" customHeight="1" x14ac:dyDescent="0.3">
      <c r="A94" s="3" t="s">
        <v>156</v>
      </c>
      <c r="B94" s="101" t="s">
        <v>157</v>
      </c>
      <c r="C94" s="76" t="s">
        <v>130</v>
      </c>
      <c r="D94" s="99">
        <f t="shared" si="41"/>
        <v>57500</v>
      </c>
      <c r="E94" s="99">
        <v>57500</v>
      </c>
      <c r="F94" s="99">
        <v>0</v>
      </c>
      <c r="G94" s="99">
        <v>0</v>
      </c>
      <c r="H94" s="99">
        <f t="shared" si="42"/>
        <v>57500</v>
      </c>
      <c r="I94" s="99">
        <v>57500</v>
      </c>
      <c r="J94" s="99">
        <v>0</v>
      </c>
      <c r="K94" s="99">
        <v>0</v>
      </c>
      <c r="L94" s="2">
        <f t="shared" si="43"/>
        <v>0</v>
      </c>
      <c r="M94" s="11">
        <f t="shared" si="44"/>
        <v>0</v>
      </c>
      <c r="N94" s="5"/>
      <c r="O94" s="5"/>
      <c r="P94" s="47"/>
      <c r="Q94" s="5"/>
      <c r="R94" s="5"/>
    </row>
    <row r="95" spans="1:26" s="50" customFormat="1" ht="18.75" customHeight="1" x14ac:dyDescent="0.3">
      <c r="A95" s="3"/>
      <c r="B95" s="112" t="s">
        <v>25</v>
      </c>
      <c r="C95" s="26"/>
      <c r="D95" s="38">
        <f>E95+F95+G95</f>
        <v>40282089</v>
      </c>
      <c r="E95" s="38">
        <f>E89+E90+E91+E92+E93+E94</f>
        <v>2619256</v>
      </c>
      <c r="F95" s="38">
        <f t="shared" ref="F95:K95" si="45">F89+F90+F91+F92+F93+F94</f>
        <v>0</v>
      </c>
      <c r="G95" s="38">
        <f t="shared" si="45"/>
        <v>37662833</v>
      </c>
      <c r="H95" s="38">
        <f t="shared" si="45"/>
        <v>38547256.190000005</v>
      </c>
      <c r="I95" s="38">
        <f t="shared" si="45"/>
        <v>2618644.48</v>
      </c>
      <c r="J95" s="38">
        <f t="shared" si="45"/>
        <v>0</v>
      </c>
      <c r="K95" s="38">
        <f t="shared" si="45"/>
        <v>35928611.710000001</v>
      </c>
      <c r="L95" s="9">
        <f>(I95+J95+K95)-(E95+F95+G95)</f>
        <v>-1734832.8100000024</v>
      </c>
      <c r="M95" s="16">
        <f>(I95+J95+K95)/(E95+F95+G95)*100-100</f>
        <v>-4.3067101361103681</v>
      </c>
      <c r="N95" s="13"/>
      <c r="O95" s="13"/>
      <c r="P95" s="49"/>
      <c r="Q95" s="13"/>
      <c r="R95" s="13"/>
    </row>
    <row r="96" spans="1:26" ht="18.75" customHeight="1" x14ac:dyDescent="0.3">
      <c r="A96" s="156" t="s">
        <v>47</v>
      </c>
      <c r="B96" s="157"/>
      <c r="C96" s="157"/>
      <c r="D96" s="157"/>
      <c r="E96" s="157"/>
      <c r="F96" s="157"/>
      <c r="G96" s="157"/>
      <c r="H96" s="157"/>
      <c r="I96" s="157"/>
      <c r="J96" s="157"/>
      <c r="K96" s="157"/>
      <c r="L96" s="157"/>
      <c r="M96" s="158"/>
      <c r="P96" s="6"/>
    </row>
    <row r="97" spans="1:29" ht="18" customHeight="1" x14ac:dyDescent="0.3">
      <c r="A97" s="162" t="s">
        <v>52</v>
      </c>
      <c r="B97" s="163"/>
      <c r="C97" s="163"/>
      <c r="D97" s="163"/>
      <c r="E97" s="163"/>
      <c r="F97" s="163"/>
      <c r="G97" s="163"/>
      <c r="H97" s="163"/>
      <c r="I97" s="163"/>
      <c r="J97" s="163"/>
      <c r="K97" s="163"/>
      <c r="L97" s="163"/>
      <c r="M97" s="164"/>
      <c r="N97" s="10">
        <v>1683.854</v>
      </c>
      <c r="O97" s="5" t="s">
        <v>15</v>
      </c>
      <c r="P97" s="6"/>
    </row>
    <row r="98" spans="1:29" ht="18.75" customHeight="1" x14ac:dyDescent="0.3">
      <c r="A98" s="165" t="s">
        <v>48</v>
      </c>
      <c r="B98" s="166"/>
      <c r="C98" s="166"/>
      <c r="D98" s="166"/>
      <c r="E98" s="166"/>
      <c r="F98" s="166"/>
      <c r="G98" s="166"/>
      <c r="H98" s="166"/>
      <c r="I98" s="166"/>
      <c r="J98" s="166"/>
      <c r="K98" s="166"/>
      <c r="L98" s="166"/>
      <c r="M98" s="167"/>
      <c r="P98" s="6"/>
    </row>
    <row r="99" spans="1:29" s="20" customFormat="1" ht="49.5" customHeight="1" x14ac:dyDescent="0.3">
      <c r="A99" s="8" t="s">
        <v>26</v>
      </c>
      <c r="B99" s="37" t="s">
        <v>49</v>
      </c>
      <c r="C99" s="35" t="s">
        <v>130</v>
      </c>
      <c r="D99" s="38">
        <f>D100</f>
        <v>50565660</v>
      </c>
      <c r="E99" s="38">
        <f t="shared" ref="E99:K99" si="46">E100</f>
        <v>0</v>
      </c>
      <c r="F99" s="38">
        <f t="shared" si="46"/>
        <v>0</v>
      </c>
      <c r="G99" s="38">
        <f t="shared" si="46"/>
        <v>50565660</v>
      </c>
      <c r="H99" s="38">
        <f t="shared" si="46"/>
        <v>50214812.689999998</v>
      </c>
      <c r="I99" s="38">
        <f t="shared" si="46"/>
        <v>0</v>
      </c>
      <c r="J99" s="38">
        <f t="shared" si="46"/>
        <v>0</v>
      </c>
      <c r="K99" s="38">
        <f t="shared" si="46"/>
        <v>50214812.689999998</v>
      </c>
      <c r="L99" s="9">
        <f t="shared" ref="L99:L104" si="47">(I99+J99+K99)-(E99+F99+G99)</f>
        <v>-350847.31000000238</v>
      </c>
      <c r="M99" s="16">
        <f t="shared" ref="M99:M104" si="48">(I99+J99+K99)/(E99+F99+G99)*100-100</f>
        <v>-0.69384501260341835</v>
      </c>
      <c r="N99" s="18"/>
      <c r="O99" s="18"/>
      <c r="P99" s="19"/>
      <c r="Q99" s="18"/>
      <c r="R99" s="18"/>
    </row>
    <row r="100" spans="1:29" ht="30.75" hidden="1" customHeight="1" x14ac:dyDescent="0.3">
      <c r="A100" s="3" t="s">
        <v>110</v>
      </c>
      <c r="B100" s="82" t="s">
        <v>109</v>
      </c>
      <c r="C100" s="76" t="s">
        <v>130</v>
      </c>
      <c r="D100" s="24">
        <f>E100+F100+G100</f>
        <v>50565660</v>
      </c>
      <c r="E100" s="24">
        <v>0</v>
      </c>
      <c r="F100" s="24">
        <v>0</v>
      </c>
      <c r="G100" s="67">
        <f>50299216+266444</f>
        <v>50565660</v>
      </c>
      <c r="H100" s="24">
        <f>I100+J100+K100</f>
        <v>50214812.689999998</v>
      </c>
      <c r="I100" s="24">
        <v>0</v>
      </c>
      <c r="J100" s="24">
        <v>0</v>
      </c>
      <c r="K100" s="24">
        <f>49948370.57+266442.12</f>
        <v>50214812.689999998</v>
      </c>
      <c r="L100" s="1">
        <f t="shared" si="47"/>
        <v>-350847.31000000238</v>
      </c>
      <c r="M100" s="11">
        <f t="shared" si="48"/>
        <v>-0.69384501260341835</v>
      </c>
      <c r="P100" s="6"/>
      <c r="R100" s="10"/>
      <c r="S100" s="5"/>
    </row>
    <row r="101" spans="1:29" s="20" customFormat="1" ht="32.25" customHeight="1" x14ac:dyDescent="0.3">
      <c r="A101" s="8" t="s">
        <v>28</v>
      </c>
      <c r="B101" s="37" t="s">
        <v>29</v>
      </c>
      <c r="C101" s="35" t="s">
        <v>130</v>
      </c>
      <c r="D101" s="38">
        <f>D102</f>
        <v>60844952</v>
      </c>
      <c r="E101" s="38">
        <f t="shared" ref="E101:K101" si="49">E102</f>
        <v>0</v>
      </c>
      <c r="F101" s="38">
        <f t="shared" si="49"/>
        <v>0</v>
      </c>
      <c r="G101" s="38">
        <f t="shared" si="49"/>
        <v>60844952</v>
      </c>
      <c r="H101" s="38">
        <f t="shared" si="49"/>
        <v>60629547.469999999</v>
      </c>
      <c r="I101" s="38">
        <f t="shared" si="49"/>
        <v>0</v>
      </c>
      <c r="J101" s="38">
        <f t="shared" si="49"/>
        <v>0</v>
      </c>
      <c r="K101" s="38">
        <f t="shared" si="49"/>
        <v>60629547.469999999</v>
      </c>
      <c r="L101" s="9">
        <f t="shared" si="47"/>
        <v>-215404.53000000119</v>
      </c>
      <c r="M101" s="16">
        <f t="shared" si="48"/>
        <v>-0.35402202305952812</v>
      </c>
      <c r="N101" s="51">
        <v>330</v>
      </c>
      <c r="O101" s="18" t="s">
        <v>15</v>
      </c>
      <c r="P101" s="19"/>
      <c r="Q101" s="18"/>
      <c r="R101" s="28"/>
      <c r="S101" s="18"/>
    </row>
    <row r="102" spans="1:29" ht="34.5" hidden="1" customHeight="1" x14ac:dyDescent="0.3">
      <c r="A102" s="3" t="s">
        <v>111</v>
      </c>
      <c r="B102" s="82" t="s">
        <v>112</v>
      </c>
      <c r="C102" s="76" t="s">
        <v>130</v>
      </c>
      <c r="D102" s="24">
        <f>E102+F102+G102</f>
        <v>60844952</v>
      </c>
      <c r="E102" s="24">
        <v>0</v>
      </c>
      <c r="F102" s="24">
        <v>0</v>
      </c>
      <c r="G102" s="67">
        <v>60844952</v>
      </c>
      <c r="H102" s="24">
        <f>I102+J102+K102</f>
        <v>60629547.469999999</v>
      </c>
      <c r="I102" s="24">
        <v>0</v>
      </c>
      <c r="J102" s="24">
        <v>0</v>
      </c>
      <c r="K102" s="24">
        <v>60629547.469999999</v>
      </c>
      <c r="L102" s="1">
        <f t="shared" si="47"/>
        <v>-215404.53000000119</v>
      </c>
      <c r="M102" s="11">
        <f t="shared" si="48"/>
        <v>-0.35402202305952812</v>
      </c>
      <c r="N102" s="22">
        <v>330</v>
      </c>
      <c r="O102" s="5" t="s">
        <v>15</v>
      </c>
      <c r="P102" s="6"/>
      <c r="R102" s="10"/>
      <c r="S102" s="5"/>
    </row>
    <row r="103" spans="1:29" s="50" customFormat="1" ht="23.25" customHeight="1" x14ac:dyDescent="0.3">
      <c r="A103" s="168" t="s">
        <v>30</v>
      </c>
      <c r="B103" s="168"/>
      <c r="C103" s="84"/>
      <c r="D103" s="38">
        <f t="shared" ref="D103:K103" si="50">D99+D101</f>
        <v>111410612</v>
      </c>
      <c r="E103" s="38">
        <f t="shared" si="50"/>
        <v>0</v>
      </c>
      <c r="F103" s="38">
        <f t="shared" si="50"/>
        <v>0</v>
      </c>
      <c r="G103" s="38">
        <f t="shared" si="50"/>
        <v>111410612</v>
      </c>
      <c r="H103" s="38">
        <f t="shared" si="50"/>
        <v>110844360.16</v>
      </c>
      <c r="I103" s="38">
        <f t="shared" si="50"/>
        <v>0</v>
      </c>
      <c r="J103" s="38">
        <f t="shared" si="50"/>
        <v>0</v>
      </c>
      <c r="K103" s="38">
        <f t="shared" si="50"/>
        <v>110844360.16</v>
      </c>
      <c r="L103" s="9">
        <f t="shared" si="47"/>
        <v>-566251.84000000358</v>
      </c>
      <c r="M103" s="16">
        <f t="shared" si="48"/>
        <v>-0.50825664614426103</v>
      </c>
      <c r="N103" s="38">
        <f>N99+N101</f>
        <v>330</v>
      </c>
      <c r="O103" s="38" t="e">
        <f>O99+O101</f>
        <v>#VALUE!</v>
      </c>
      <c r="P103" s="43"/>
      <c r="Q103" s="13"/>
      <c r="R103" s="18"/>
    </row>
    <row r="104" spans="1:29" s="15" customFormat="1" ht="20.25" customHeight="1" x14ac:dyDescent="0.3">
      <c r="A104" s="168" t="s">
        <v>31</v>
      </c>
      <c r="B104" s="168"/>
      <c r="C104" s="84"/>
      <c r="D104" s="38">
        <f t="shared" ref="D104:K104" si="51">D67+D75+D84+D95+D103</f>
        <v>3453897546.6199999</v>
      </c>
      <c r="E104" s="38">
        <f t="shared" si="51"/>
        <v>2539684811</v>
      </c>
      <c r="F104" s="38">
        <f t="shared" si="51"/>
        <v>202866886.62</v>
      </c>
      <c r="G104" s="38">
        <f t="shared" si="51"/>
        <v>711345849</v>
      </c>
      <c r="H104" s="38">
        <f t="shared" si="51"/>
        <v>3416188305.2099996</v>
      </c>
      <c r="I104" s="38">
        <f t="shared" si="51"/>
        <v>2538375648.3899999</v>
      </c>
      <c r="J104" s="38">
        <f t="shared" si="51"/>
        <v>200360784.12</v>
      </c>
      <c r="K104" s="38">
        <f t="shared" si="51"/>
        <v>677451872.69999993</v>
      </c>
      <c r="L104" s="9">
        <f t="shared" si="47"/>
        <v>-37709241.410000324</v>
      </c>
      <c r="M104" s="16">
        <f t="shared" si="48"/>
        <v>-1.0917880713312655</v>
      </c>
      <c r="N104" s="13"/>
      <c r="O104" s="13"/>
      <c r="P104" s="43"/>
      <c r="Q104" s="12"/>
      <c r="R104" s="17"/>
    </row>
    <row r="105" spans="1:29" s="15" customFormat="1" ht="20.25" customHeight="1" x14ac:dyDescent="0.3">
      <c r="A105" s="173" t="s">
        <v>50</v>
      </c>
      <c r="B105" s="173"/>
      <c r="C105" s="173"/>
      <c r="D105" s="173"/>
      <c r="E105" s="173"/>
      <c r="F105" s="173"/>
      <c r="G105" s="173"/>
      <c r="H105" s="173"/>
      <c r="I105" s="173"/>
      <c r="J105" s="173"/>
      <c r="K105" s="173"/>
      <c r="L105" s="173"/>
      <c r="M105" s="173"/>
      <c r="N105" s="13"/>
      <c r="O105" s="13"/>
      <c r="P105" s="43"/>
      <c r="Q105" s="12"/>
      <c r="R105" s="17"/>
    </row>
    <row r="106" spans="1:29" s="70" customFormat="1" ht="65.25" customHeight="1" x14ac:dyDescent="0.35">
      <c r="A106" s="68"/>
      <c r="B106" s="115" t="s">
        <v>158</v>
      </c>
      <c r="C106" s="69"/>
      <c r="E106" s="169"/>
      <c r="F106" s="170"/>
      <c r="G106" s="71" t="s">
        <v>159</v>
      </c>
      <c r="H106" s="71"/>
      <c r="I106" s="71"/>
      <c r="J106" s="72"/>
      <c r="K106" s="72"/>
      <c r="L106" s="72"/>
      <c r="M106" s="72"/>
      <c r="N106" s="73"/>
      <c r="O106" s="73"/>
      <c r="P106" s="74"/>
      <c r="Q106" s="73"/>
      <c r="R106" s="75"/>
    </row>
    <row r="107" spans="1:29" ht="48" customHeight="1" x14ac:dyDescent="0.3">
      <c r="A107" s="54"/>
      <c r="B107" s="116" t="s">
        <v>32</v>
      </c>
      <c r="C107" s="52"/>
      <c r="D107" s="52"/>
      <c r="E107" s="171"/>
      <c r="F107" s="172"/>
      <c r="G107" s="52" t="s">
        <v>33</v>
      </c>
      <c r="H107" s="52"/>
      <c r="I107" s="52"/>
      <c r="J107" s="52"/>
      <c r="K107" s="52"/>
      <c r="L107" s="52"/>
      <c r="M107" s="52"/>
      <c r="P107" s="6"/>
      <c r="AC107" s="7" t="s">
        <v>27</v>
      </c>
    </row>
    <row r="108" spans="1:29" x14ac:dyDescent="0.3">
      <c r="A108" s="54"/>
      <c r="D108" s="52"/>
      <c r="E108" s="90"/>
      <c r="F108" s="52"/>
      <c r="G108" s="52"/>
      <c r="H108" s="52"/>
      <c r="I108" s="52"/>
      <c r="J108" s="52"/>
      <c r="K108" s="52"/>
      <c r="L108" s="52"/>
      <c r="M108" s="52"/>
      <c r="P108" s="6"/>
    </row>
    <row r="109" spans="1:29" ht="41.25" customHeight="1" x14ac:dyDescent="0.3">
      <c r="A109" s="54"/>
      <c r="B109" s="116" t="s">
        <v>163</v>
      </c>
      <c r="C109" s="52"/>
      <c r="D109" s="52"/>
      <c r="E109" s="52"/>
      <c r="F109" s="52"/>
      <c r="G109" s="52"/>
      <c r="H109" s="52"/>
      <c r="I109" s="52"/>
      <c r="J109" s="52"/>
      <c r="K109" s="52"/>
      <c r="L109" s="52"/>
      <c r="M109" s="52"/>
      <c r="P109" s="6"/>
    </row>
    <row r="110" spans="1:29" ht="27" customHeight="1" x14ac:dyDescent="0.3">
      <c r="P110" s="6"/>
    </row>
    <row r="111" spans="1:29" ht="30.75" customHeight="1" x14ac:dyDescent="0.3">
      <c r="D111" s="58"/>
      <c r="E111" s="58"/>
      <c r="F111" s="58"/>
      <c r="G111" s="58"/>
      <c r="H111" s="58"/>
      <c r="I111" s="58"/>
      <c r="J111" s="58"/>
      <c r="K111" s="58"/>
      <c r="L111" s="58"/>
      <c r="M111" s="58"/>
      <c r="N111" s="58">
        <f t="shared" ref="N111:O111" si="52">N104-P15-N32-N33-N34-N35-N40-N41-N42-N43-N47-N57-N58</f>
        <v>0</v>
      </c>
      <c r="O111" s="58">
        <f t="shared" si="52"/>
        <v>0</v>
      </c>
      <c r="P111" s="6"/>
      <c r="T111" s="40"/>
    </row>
    <row r="112" spans="1:29" ht="18" customHeight="1" x14ac:dyDescent="0.3">
      <c r="D112" s="55"/>
      <c r="E112" s="55"/>
      <c r="F112" s="55"/>
      <c r="G112" s="55"/>
      <c r="H112" s="55"/>
      <c r="I112" s="55"/>
      <c r="J112" s="55"/>
      <c r="K112" s="55"/>
      <c r="N112" s="55" t="e">
        <f>#REF!+N81+N92+#REF!+N111</f>
        <v>#REF!</v>
      </c>
      <c r="P112" s="6"/>
      <c r="Q112" s="4"/>
      <c r="R112" s="55"/>
      <c r="T112" s="55"/>
    </row>
    <row r="113" spans="4:21" ht="50.25" customHeight="1" x14ac:dyDescent="0.3">
      <c r="E113" s="55"/>
      <c r="G113" s="155"/>
      <c r="H113" s="155"/>
      <c r="N113" s="53"/>
      <c r="O113" s="56"/>
      <c r="P113" s="57"/>
      <c r="Q113" s="56"/>
      <c r="R113" s="58"/>
      <c r="S113" s="59"/>
      <c r="T113" s="59"/>
      <c r="U113" s="60"/>
    </row>
    <row r="114" spans="4:21" ht="35.25" customHeight="1" x14ac:dyDescent="0.3">
      <c r="F114" s="55"/>
      <c r="H114" s="55"/>
      <c r="N114" s="52"/>
      <c r="O114" s="56"/>
      <c r="P114" s="56"/>
      <c r="Q114" s="56"/>
      <c r="R114" s="58"/>
      <c r="S114" s="59"/>
      <c r="T114" s="59"/>
      <c r="U114" s="60"/>
    </row>
    <row r="115" spans="4:21" ht="18" customHeight="1" x14ac:dyDescent="0.3">
      <c r="D115" s="58"/>
      <c r="E115" s="58"/>
      <c r="F115" s="58"/>
      <c r="G115" s="58"/>
      <c r="H115" s="58"/>
      <c r="I115" s="58"/>
      <c r="J115" s="58"/>
      <c r="K115" s="58"/>
      <c r="L115" s="58"/>
      <c r="M115" s="58"/>
      <c r="N115" s="58">
        <f t="shared" ref="N115:O115" si="53">3199800134-N111</f>
        <v>3199800134</v>
      </c>
      <c r="O115" s="58">
        <f t="shared" si="53"/>
        <v>3199800134</v>
      </c>
      <c r="P115" s="56"/>
      <c r="Q115" s="56"/>
      <c r="R115" s="56"/>
      <c r="S115" s="59"/>
      <c r="T115" s="59"/>
      <c r="U115" s="60"/>
    </row>
    <row r="116" spans="4:21" ht="64.5" customHeight="1" x14ac:dyDescent="0.3">
      <c r="N116" s="52"/>
      <c r="O116" s="56"/>
      <c r="P116" s="56"/>
      <c r="Q116" s="56"/>
      <c r="R116" s="56"/>
      <c r="S116" s="59"/>
      <c r="T116" s="59"/>
      <c r="U116" s="60"/>
    </row>
    <row r="118" spans="4:21" x14ac:dyDescent="0.3">
      <c r="D118" s="55"/>
      <c r="E118" s="55"/>
      <c r="F118" s="55"/>
      <c r="G118" s="55"/>
      <c r="H118" s="55"/>
      <c r="I118" s="55"/>
    </row>
    <row r="122" spans="4:21" x14ac:dyDescent="0.3">
      <c r="D122" s="58"/>
    </row>
  </sheetData>
  <mergeCells count="49">
    <mergeCell ref="C48:C55"/>
    <mergeCell ref="A32:A38"/>
    <mergeCell ref="A40:A46"/>
    <mergeCell ref="C40:C43"/>
    <mergeCell ref="C44:C46"/>
    <mergeCell ref="A48:A55"/>
    <mergeCell ref="G113:H113"/>
    <mergeCell ref="A78:M78"/>
    <mergeCell ref="A85:M85"/>
    <mergeCell ref="A86:M86"/>
    <mergeCell ref="A87:M87"/>
    <mergeCell ref="A96:M96"/>
    <mergeCell ref="A97:M97"/>
    <mergeCell ref="A98:M98"/>
    <mergeCell ref="A103:B103"/>
    <mergeCell ref="A104:B104"/>
    <mergeCell ref="E106:F106"/>
    <mergeCell ref="E107:F107"/>
    <mergeCell ref="A105:M105"/>
    <mergeCell ref="A77:M77"/>
    <mergeCell ref="D7:G7"/>
    <mergeCell ref="H7:K7"/>
    <mergeCell ref="A10:M10"/>
    <mergeCell ref="A11:M11"/>
    <mergeCell ref="A12:M12"/>
    <mergeCell ref="A13:M13"/>
    <mergeCell ref="A68:M68"/>
    <mergeCell ref="A69:M69"/>
    <mergeCell ref="A70:M70"/>
    <mergeCell ref="A76:M76"/>
    <mergeCell ref="C6:C8"/>
    <mergeCell ref="C36:C38"/>
    <mergeCell ref="C32:C35"/>
    <mergeCell ref="A59:A66"/>
    <mergeCell ref="C59:C66"/>
    <mergeCell ref="L1:M1"/>
    <mergeCell ref="L2:M2"/>
    <mergeCell ref="A4:M4"/>
    <mergeCell ref="A5:M5"/>
    <mergeCell ref="A6:A8"/>
    <mergeCell ref="B6:B8"/>
    <mergeCell ref="D6:K6"/>
    <mergeCell ref="L6:M7"/>
    <mergeCell ref="P74:Q74"/>
    <mergeCell ref="P29:Q29"/>
    <mergeCell ref="P47:Q47"/>
    <mergeCell ref="P56:Q56"/>
    <mergeCell ref="P57:Q57"/>
    <mergeCell ref="P58:Q58"/>
  </mergeCells>
  <pageMargins left="0.23622047244094491" right="0.23622047244094491" top="0" bottom="0" header="0.31496062992125984" footer="0.31496062992125984"/>
  <pageSetup paperSize="9" scale="5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Таблица 2 Финанс по меропр. </vt:lpstr>
      <vt:lpstr>'Таблица 2 Финанс по меропр.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2017-03-02T10:23:49Z</dcterms:modified>
</cp:coreProperties>
</file>