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бмен\Пресс-служба\ОСЭПиП\"/>
    </mc:Choice>
  </mc:AlternateContent>
  <bookViews>
    <workbookView xWindow="0" yWindow="0" windowWidth="28800" windowHeight="12435"/>
  </bookViews>
  <sheets>
    <sheet name="муниципальные" sheetId="33" r:id="rId1"/>
    <sheet name="ведомственная" sheetId="36" state="hidden" r:id="rId2"/>
    <sheet name="ведомств." sheetId="39" state="hidden" r:id="rId3"/>
  </sheets>
  <definedNames>
    <definedName name="_xlnm._FilterDatabase" localSheetId="0" hidden="1">муниципальные!$A$4:$W$24</definedName>
    <definedName name="_xlnm.Print_Titles" localSheetId="0">муниципальные!$2:$3</definedName>
  </definedNames>
  <calcPr calcId="152511"/>
</workbook>
</file>

<file path=xl/calcChain.xml><?xml version="1.0" encoding="utf-8"?>
<calcChain xmlns="http://schemas.openxmlformats.org/spreadsheetml/2006/main">
  <c r="I6" i="39" l="1"/>
  <c r="I7" i="39"/>
  <c r="H6" i="39"/>
  <c r="H7" i="39"/>
  <c r="O7" i="39"/>
  <c r="J7" i="39"/>
  <c r="G7" i="39" s="1"/>
  <c r="D7" i="39"/>
  <c r="O6" i="39"/>
  <c r="J6" i="39"/>
  <c r="G6" i="39" s="1"/>
  <c r="D6" i="39"/>
  <c r="L5" i="39"/>
  <c r="I5" i="39" s="1"/>
  <c r="K5" i="39"/>
  <c r="H5" i="39" s="1"/>
  <c r="F5" i="39"/>
  <c r="E5" i="39"/>
  <c r="M7" i="39" l="1"/>
  <c r="M6" i="39"/>
  <c r="O5" i="39"/>
  <c r="D5" i="39"/>
  <c r="J5" i="39"/>
  <c r="G5" i="39" s="1"/>
  <c r="M5" i="39" l="1"/>
  <c r="V17" i="33" l="1"/>
  <c r="S10" i="33" l="1"/>
  <c r="O10" i="33"/>
  <c r="S12" i="33"/>
  <c r="O12" i="33"/>
  <c r="U19" i="33" l="1"/>
  <c r="W19" i="33"/>
  <c r="U18" i="33"/>
  <c r="V18" i="33"/>
  <c r="W14" i="33"/>
  <c r="G6" i="33" l="1"/>
  <c r="H6" i="33"/>
  <c r="I6" i="33"/>
  <c r="J6" i="33"/>
  <c r="K6" i="33"/>
  <c r="G11" i="33"/>
  <c r="H11" i="33"/>
  <c r="I11" i="33"/>
  <c r="J11" i="33"/>
  <c r="K12" i="33"/>
  <c r="K14" i="33"/>
  <c r="G20" i="33"/>
  <c r="H20" i="33"/>
  <c r="I20" i="33"/>
  <c r="J20" i="33"/>
  <c r="K20" i="33"/>
  <c r="G22" i="33"/>
  <c r="H22" i="33"/>
  <c r="I22" i="33"/>
  <c r="J22" i="33"/>
  <c r="K22" i="33"/>
  <c r="I5" i="33" l="1"/>
  <c r="G5" i="33"/>
  <c r="J5" i="33"/>
  <c r="H5" i="33"/>
  <c r="K11" i="33"/>
  <c r="K5" i="33" s="1"/>
  <c r="L18" i="33"/>
  <c r="U21" i="33" l="1"/>
  <c r="W12" i="33"/>
  <c r="F22" i="33" l="1"/>
  <c r="F20" i="33"/>
  <c r="L7" i="33" l="1"/>
  <c r="L8" i="33"/>
  <c r="L9" i="33"/>
  <c r="L10" i="33"/>
  <c r="L12" i="33"/>
  <c r="L13" i="33"/>
  <c r="L14" i="33"/>
  <c r="L15" i="33"/>
  <c r="L16" i="33"/>
  <c r="L17" i="33"/>
  <c r="L19" i="33"/>
  <c r="L21" i="33"/>
  <c r="L20" i="33" s="1"/>
  <c r="L23" i="33"/>
  <c r="L24" i="33"/>
  <c r="L22" i="33" l="1"/>
  <c r="L11" i="33"/>
  <c r="L6" i="33"/>
  <c r="L5" i="33" l="1"/>
  <c r="F6" i="33" l="1"/>
  <c r="F11" i="33" l="1"/>
  <c r="F5" i="33" s="1"/>
  <c r="W24" i="33" l="1"/>
  <c r="W23" i="33"/>
  <c r="W21" i="33"/>
  <c r="U16" i="33"/>
  <c r="U15" i="33"/>
  <c r="U14" i="33"/>
  <c r="U13" i="33"/>
  <c r="U12" i="33"/>
  <c r="V12" i="33"/>
  <c r="W10" i="33"/>
  <c r="W9" i="33"/>
  <c r="W8" i="33"/>
  <c r="W7" i="33"/>
  <c r="D12" i="33"/>
  <c r="D18" i="33"/>
  <c r="P24" i="33" l="1"/>
  <c r="P23" i="33"/>
  <c r="Q22" i="33"/>
  <c r="R22" i="33"/>
  <c r="S22" i="33"/>
  <c r="Q20" i="33"/>
  <c r="R20" i="33"/>
  <c r="P13" i="33"/>
  <c r="P14" i="33"/>
  <c r="P15" i="33"/>
  <c r="P16" i="33"/>
  <c r="P17" i="33"/>
  <c r="P18" i="33"/>
  <c r="P19" i="33"/>
  <c r="P12" i="33"/>
  <c r="Q11" i="33"/>
  <c r="R11" i="33"/>
  <c r="S11" i="33"/>
  <c r="Q6" i="33"/>
  <c r="R6" i="33"/>
  <c r="S6" i="33"/>
  <c r="P11" i="33" l="1"/>
  <c r="P22" i="33"/>
  <c r="Q5" i="33"/>
  <c r="R5" i="33"/>
  <c r="E22" i="33" l="1"/>
  <c r="M22" i="33"/>
  <c r="N22" i="33"/>
  <c r="O22" i="33"/>
  <c r="D22" i="33"/>
  <c r="T24" i="33"/>
  <c r="E20" i="33"/>
  <c r="M20" i="33"/>
  <c r="U20" i="33" s="1"/>
  <c r="N20" i="33"/>
  <c r="O20" i="33"/>
  <c r="D20" i="33"/>
  <c r="E11" i="33"/>
  <c r="M11" i="33"/>
  <c r="U11" i="33" s="1"/>
  <c r="N11" i="33"/>
  <c r="V11" i="33" s="1"/>
  <c r="O11" i="33"/>
  <c r="W11" i="33" s="1"/>
  <c r="D11" i="33"/>
  <c r="T13" i="33"/>
  <c r="T14" i="33"/>
  <c r="T15" i="33"/>
  <c r="T16" i="33"/>
  <c r="T17" i="33"/>
  <c r="T18" i="33"/>
  <c r="T19" i="33"/>
  <c r="T12" i="33"/>
  <c r="E6" i="33"/>
  <c r="M6" i="33"/>
  <c r="N6" i="33"/>
  <c r="O6" i="33"/>
  <c r="W6" i="33" s="1"/>
  <c r="D6" i="33"/>
  <c r="W22" i="33" l="1"/>
  <c r="O5" i="33"/>
  <c r="M5" i="33"/>
  <c r="U5" i="33" s="1"/>
  <c r="E5" i="33"/>
  <c r="T22" i="33"/>
  <c r="T23" i="33"/>
  <c r="D5" i="33"/>
  <c r="N5" i="33"/>
  <c r="V5" i="33" s="1"/>
  <c r="T11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S20" i="33" l="1"/>
  <c r="P7" i="33"/>
  <c r="P8" i="33"/>
  <c r="P9" i="33"/>
  <c r="P10" i="33"/>
  <c r="P21" i="33"/>
  <c r="T9" i="33" l="1"/>
  <c r="T7" i="33"/>
  <c r="T10" i="33"/>
  <c r="T8" i="33"/>
  <c r="P20" i="33"/>
  <c r="T21" i="33"/>
  <c r="S5" i="33"/>
  <c r="W20" i="33"/>
  <c r="P6" i="33"/>
  <c r="W5" i="33" l="1"/>
  <c r="P5" i="33"/>
  <c r="T6" i="33"/>
  <c r="T20" i="33"/>
  <c r="T5" i="33" l="1"/>
</calcChain>
</file>

<file path=xl/sharedStrings.xml><?xml version="1.0" encoding="utf-8"?>
<sst xmlns="http://schemas.openxmlformats.org/spreadsheetml/2006/main" count="173" uniqueCount="86">
  <si>
    <t>№ п/п</t>
  </si>
  <si>
    <t>Наименование программы</t>
  </si>
  <si>
    <t>Запланированные мероприятия</t>
  </si>
  <si>
    <t>ДЖКХ</t>
  </si>
  <si>
    <t>ДИиЗО</t>
  </si>
  <si>
    <t>1</t>
  </si>
  <si>
    <t>1.1</t>
  </si>
  <si>
    <t>1.2</t>
  </si>
  <si>
    <t>ДДА</t>
  </si>
  <si>
    <t>2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</si>
  <si>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</si>
  <si>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</si>
  <si>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</si>
  <si>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</si>
  <si>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</si>
  <si>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</si>
  <si>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</si>
  <si>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</si>
  <si>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</si>
  <si>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</si>
  <si>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</si>
  <si>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</si>
  <si>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3</t>
  </si>
  <si>
    <t>4</t>
  </si>
  <si>
    <t>6</t>
  </si>
  <si>
    <t>9</t>
  </si>
  <si>
    <t>10</t>
  </si>
  <si>
    <t>11</t>
  </si>
  <si>
    <t>12</t>
  </si>
  <si>
    <t>13</t>
  </si>
  <si>
    <t>14</t>
  </si>
  <si>
    <t>14.1</t>
  </si>
  <si>
    <t>14.1.1</t>
  </si>
  <si>
    <t>14.1.2</t>
  </si>
  <si>
    <t>14.1.3</t>
  </si>
  <si>
    <t>14.2</t>
  </si>
  <si>
    <t>14.2.1</t>
  </si>
  <si>
    <t>14.1.5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</si>
  <si>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</si>
  <si>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</si>
  <si>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</si>
  <si>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</si>
  <si>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</si>
  <si>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</si>
  <si>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</si>
  <si>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</si>
  <si>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</si>
  <si>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</si>
  <si>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</si>
  <si>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</si>
  <si>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</si>
  <si>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</si>
  <si>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</si>
  <si>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федеральный бюджет</t>
  </si>
  <si>
    <t>Глава местной администрации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</si>
  <si>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</si>
  <si>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</si>
  <si>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</si>
  <si>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</si>
  <si>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</si>
  <si>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</si>
  <si>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</si>
  <si>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</si>
  <si>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</si>
  <si>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</si>
  <si>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</si>
  <si>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</si>
  <si>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</si>
  <si>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14.2.6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</si>
  <si>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</si>
  <si>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</si>
  <si>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</si>
  <si>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</si>
  <si>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</si>
  <si>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</si>
  <si>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</si>
  <si>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</si>
  <si>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</si>
  <si>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% исполнения  к плану 2016 года</t>
  </si>
  <si>
    <t xml:space="preserve">Всего </t>
  </si>
  <si>
    <t>14.4</t>
  </si>
  <si>
    <t>14.4.1</t>
  </si>
  <si>
    <t>ПЛАН на 9 месяцев 2016 год (рублей)</t>
  </si>
  <si>
    <t>Профинансировано  на 01.01.2017  (рублей)</t>
  </si>
  <si>
    <t>Кассовый расход по 01.01.2017  (рублей)</t>
  </si>
  <si>
    <t>Кассовый расход на 01.01.2017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</si>
</sst>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tabSelected="1" view="pageBreakPreview" zoomScale="51" zoomScaleNormal="46" zoomScaleSheetLayoutView="51" workbookViewId="0">
      <pane ySplit="3" topLeftCell="A4" activePane="bottomLeft" state="frozen"/>
      <selection pane="bottomLeft" activeCell="R15" sqref="R15"/>
    </sheetView>
  </sheetViews>
  <sheetFormatPr defaultColWidth="9.140625" defaultRowHeight="18.75" x14ac:dyDescent="0.3"/>
  <cols>
    <col min="1" max="1" width="10" style="12" customWidth="1"/>
    <col min="2" max="2" width="54.85546875" style="8" customWidth="1"/>
    <col min="3" max="3" width="13.140625" style="8" customWidth="1"/>
    <col min="4" max="11" width="23.28515625" style="8" hidden="1" customWidth="1"/>
    <col min="12" max="14" width="23.28515625" style="8" customWidth="1"/>
    <col min="15" max="15" width="23" style="8" customWidth="1"/>
    <col min="16" max="17" width="24.42578125" style="10" customWidth="1"/>
    <col min="18" max="18" width="22" style="10" customWidth="1"/>
    <col min="19" max="19" width="23.140625" style="10" customWidth="1"/>
    <col min="20" max="20" width="17.140625" style="11" customWidth="1"/>
    <col min="21" max="21" width="14.140625" style="11" customWidth="1"/>
    <col min="22" max="22" width="17.5703125" style="11" bestFit="1" customWidth="1"/>
    <col min="23" max="23" width="13.7109375" style="11" customWidth="1"/>
    <col min="24" max="16384" width="9.140625" style="8"/>
  </cols>
  <sheetData>
    <row r="1" spans="1:23" s="5" customFormat="1" ht="62.25" customHeight="1" x14ac:dyDescent="0.3">
      <c r="A1" s="53" t="s">
        <v>49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s="6" customFormat="1" ht="56.25" x14ac:dyDescent="0.3">
      <c r="A2" s="55" t="s">
        <v>0</v>
      </c>
      <c r="B2" s="3" t="s">
        <v>1</v>
      </c>
      <c r="C2" s="56" t="s">
        <v>13</v>
      </c>
      <c r="D2" s="62" t="s">
        <v>51</v>
      </c>
      <c r="E2" s="62" t="s">
        <v>52</v>
      </c>
      <c r="F2" s="32" t="s">
        <v>82</v>
      </c>
      <c r="G2" s="33"/>
      <c r="H2" s="33"/>
      <c r="I2" s="33"/>
      <c r="J2" s="33"/>
      <c r="K2" s="34"/>
      <c r="L2" s="57" t="s">
        <v>50</v>
      </c>
      <c r="M2" s="57"/>
      <c r="N2" s="57"/>
      <c r="O2" s="57"/>
      <c r="P2" s="58" t="s">
        <v>84</v>
      </c>
      <c r="Q2" s="58"/>
      <c r="R2" s="58"/>
      <c r="S2" s="58"/>
      <c r="T2" s="59" t="s">
        <v>78</v>
      </c>
      <c r="U2" s="60"/>
      <c r="V2" s="60"/>
      <c r="W2" s="61"/>
    </row>
    <row r="3" spans="1:23" s="6" customFormat="1" ht="37.5" x14ac:dyDescent="0.3">
      <c r="A3" s="55"/>
      <c r="B3" s="40" t="s">
        <v>2</v>
      </c>
      <c r="C3" s="56"/>
      <c r="D3" s="63"/>
      <c r="E3" s="63"/>
      <c r="F3" s="40" t="s">
        <v>79</v>
      </c>
      <c r="G3" s="42"/>
      <c r="H3" s="42"/>
      <c r="I3" s="41" t="s">
        <v>20</v>
      </c>
      <c r="J3" s="41" t="s">
        <v>53</v>
      </c>
      <c r="K3" s="41" t="s">
        <v>21</v>
      </c>
      <c r="L3" s="41" t="s">
        <v>19</v>
      </c>
      <c r="M3" s="41" t="s">
        <v>20</v>
      </c>
      <c r="N3" s="41" t="s">
        <v>53</v>
      </c>
      <c r="O3" s="41" t="s">
        <v>21</v>
      </c>
      <c r="P3" s="41" t="s">
        <v>19</v>
      </c>
      <c r="Q3" s="41" t="s">
        <v>20</v>
      </c>
      <c r="R3" s="41" t="s">
        <v>53</v>
      </c>
      <c r="S3" s="41" t="s">
        <v>21</v>
      </c>
      <c r="T3" s="4" t="s">
        <v>19</v>
      </c>
      <c r="U3" s="4" t="s">
        <v>20</v>
      </c>
      <c r="V3" s="4" t="s">
        <v>53</v>
      </c>
      <c r="W3" s="4" t="s">
        <v>21</v>
      </c>
    </row>
    <row r="4" spans="1:23" s="6" customFormat="1" x14ac:dyDescent="0.3">
      <c r="A4" s="39" t="s">
        <v>5</v>
      </c>
      <c r="B4" s="39" t="s">
        <v>9</v>
      </c>
      <c r="C4" s="39" t="s">
        <v>22</v>
      </c>
      <c r="D4" s="39" t="s">
        <v>23</v>
      </c>
      <c r="E4" s="39" t="s">
        <v>11</v>
      </c>
      <c r="F4" s="39" t="s">
        <v>23</v>
      </c>
      <c r="G4" s="39" t="s">
        <v>39</v>
      </c>
      <c r="H4" s="39" t="s">
        <v>12</v>
      </c>
      <c r="I4" s="39" t="s">
        <v>25</v>
      </c>
      <c r="J4" s="39" t="s">
        <v>26</v>
      </c>
      <c r="K4" s="39" t="s">
        <v>27</v>
      </c>
      <c r="L4" s="45" t="s">
        <v>23</v>
      </c>
      <c r="M4" s="45" t="s">
        <v>11</v>
      </c>
      <c r="N4" s="45" t="s">
        <v>24</v>
      </c>
      <c r="O4" s="45" t="s">
        <v>39</v>
      </c>
      <c r="P4" s="46" t="s">
        <v>12</v>
      </c>
      <c r="Q4" s="46" t="s">
        <v>25</v>
      </c>
      <c r="R4" s="46" t="s">
        <v>26</v>
      </c>
      <c r="S4" s="46" t="s">
        <v>27</v>
      </c>
      <c r="T4" s="46" t="s">
        <v>28</v>
      </c>
      <c r="U4" s="46" t="s">
        <v>29</v>
      </c>
      <c r="V4" s="46" t="s">
        <v>30</v>
      </c>
      <c r="W4" s="46" t="s">
        <v>38</v>
      </c>
    </row>
    <row r="5" spans="1:23" s="6" customFormat="1" ht="69" customHeight="1" x14ac:dyDescent="0.3">
      <c r="A5" s="1" t="s">
        <v>30</v>
      </c>
      <c r="B5" s="64" t="s">
        <v>10</v>
      </c>
      <c r="C5" s="64"/>
      <c r="D5" s="35">
        <f t="shared" ref="D5:S5" si="0">D6+D11+D20+D22</f>
        <v>119254849</v>
      </c>
      <c r="E5" s="35">
        <f t="shared" si="0"/>
        <v>96802559</v>
      </c>
      <c r="F5" s="35">
        <f t="shared" si="0"/>
        <v>316552755</v>
      </c>
      <c r="G5" s="35">
        <f t="shared" si="0"/>
        <v>83840814</v>
      </c>
      <c r="H5" s="35">
        <f t="shared" si="0"/>
        <v>70050100</v>
      </c>
      <c r="I5" s="35">
        <f t="shared" si="0"/>
        <v>29215378</v>
      </c>
      <c r="J5" s="35">
        <f t="shared" si="0"/>
        <v>6121800</v>
      </c>
      <c r="K5" s="35">
        <f t="shared" si="0"/>
        <v>187217884</v>
      </c>
      <c r="L5" s="35">
        <f t="shared" si="0"/>
        <v>415239885</v>
      </c>
      <c r="M5" s="35">
        <f t="shared" si="0"/>
        <v>71580700</v>
      </c>
      <c r="N5" s="35">
        <f t="shared" si="0"/>
        <v>10018400</v>
      </c>
      <c r="O5" s="35">
        <f t="shared" si="0"/>
        <v>333640785</v>
      </c>
      <c r="P5" s="35">
        <f t="shared" si="0"/>
        <v>413016362.78000003</v>
      </c>
      <c r="Q5" s="35">
        <f t="shared" si="0"/>
        <v>70884087.950000003</v>
      </c>
      <c r="R5" s="35">
        <f t="shared" si="0"/>
        <v>9944904.6400000006</v>
      </c>
      <c r="S5" s="35">
        <f t="shared" si="0"/>
        <v>332187370.19</v>
      </c>
      <c r="T5" s="2">
        <f>P5/L5*100</f>
        <v>99.464521039446879</v>
      </c>
      <c r="U5" s="2">
        <f>Q5/M5*100</f>
        <v>99.026815817671533</v>
      </c>
      <c r="V5" s="2">
        <f>R5/N5*100</f>
        <v>99.266396230935086</v>
      </c>
      <c r="W5" s="2">
        <f>S5/O5*100</f>
        <v>99.564377355724062</v>
      </c>
    </row>
    <row r="6" spans="1:23" s="6" customFormat="1" ht="37.5" x14ac:dyDescent="0.3">
      <c r="A6" s="1" t="s">
        <v>31</v>
      </c>
      <c r="B6" s="38" t="s">
        <v>17</v>
      </c>
      <c r="C6" s="38"/>
      <c r="D6" s="35">
        <f>SUM(D7:D10)</f>
        <v>89567486</v>
      </c>
      <c r="E6" s="35">
        <f t="shared" ref="E6:S6" si="1">SUM(E7:E10)</f>
        <v>73136250</v>
      </c>
      <c r="F6" s="35">
        <f>SUM(F7:F10)</f>
        <v>229974489</v>
      </c>
      <c r="G6" s="35">
        <f t="shared" ref="G6:K6" si="2">SUM(G7:G10)</f>
        <v>59987673</v>
      </c>
      <c r="H6" s="35">
        <f t="shared" si="2"/>
        <v>53379450</v>
      </c>
      <c r="I6" s="35">
        <f t="shared" si="2"/>
        <v>0</v>
      </c>
      <c r="J6" s="35">
        <f t="shared" si="2"/>
        <v>0</v>
      </c>
      <c r="K6" s="35">
        <f t="shared" si="2"/>
        <v>165339493</v>
      </c>
      <c r="L6" s="35">
        <f>SUM(L7:L10)</f>
        <v>294465987</v>
      </c>
      <c r="M6" s="35">
        <f>SUM(M7:M10)</f>
        <v>0</v>
      </c>
      <c r="N6" s="35">
        <f>SUM(N7:N10)</f>
        <v>0</v>
      </c>
      <c r="O6" s="35">
        <f>SUM(O7:O10)</f>
        <v>294465987</v>
      </c>
      <c r="P6" s="35">
        <f t="shared" si="1"/>
        <v>293392507.5</v>
      </c>
      <c r="Q6" s="35">
        <f t="shared" si="1"/>
        <v>0</v>
      </c>
      <c r="R6" s="35">
        <f t="shared" si="1"/>
        <v>0</v>
      </c>
      <c r="S6" s="35">
        <f t="shared" si="1"/>
        <v>293392507.5</v>
      </c>
      <c r="T6" s="2">
        <f t="shared" ref="T6:T24" si="3">P6/L6*100</f>
        <v>99.635448728412896</v>
      </c>
      <c r="U6" s="2"/>
      <c r="V6" s="2"/>
      <c r="W6" s="2">
        <f t="shared" ref="W6:W12" si="4">S6/O6*100</f>
        <v>99.635448728412896</v>
      </c>
    </row>
    <row r="7" spans="1:23" s="6" customFormat="1" ht="56.25" x14ac:dyDescent="0.3">
      <c r="A7" s="43" t="s">
        <v>32</v>
      </c>
      <c r="B7" s="44" t="s">
        <v>14</v>
      </c>
      <c r="C7" s="29" t="s">
        <v>8</v>
      </c>
      <c r="D7" s="26">
        <v>17558356</v>
      </c>
      <c r="E7" s="26">
        <v>16999200</v>
      </c>
      <c r="F7" s="28">
        <v>54449301</v>
      </c>
      <c r="G7" s="26">
        <v>16252300</v>
      </c>
      <c r="H7" s="26">
        <v>20586600</v>
      </c>
      <c r="I7" s="26">
        <v>0</v>
      </c>
      <c r="J7" s="26">
        <v>0</v>
      </c>
      <c r="K7" s="26">
        <v>35357201</v>
      </c>
      <c r="L7" s="26">
        <f>SUM(M7:O7)</f>
        <v>73487905</v>
      </c>
      <c r="M7" s="26">
        <v>0</v>
      </c>
      <c r="N7" s="26">
        <v>0</v>
      </c>
      <c r="O7" s="26">
        <v>73487905</v>
      </c>
      <c r="P7" s="26">
        <f>Q7+S7</f>
        <v>73298994.280000001</v>
      </c>
      <c r="Q7" s="26">
        <v>0</v>
      </c>
      <c r="R7" s="26">
        <v>0</v>
      </c>
      <c r="S7" s="26">
        <v>73298994.280000001</v>
      </c>
      <c r="T7" s="27">
        <f t="shared" si="3"/>
        <v>99.742936310403735</v>
      </c>
      <c r="U7" s="27"/>
      <c r="V7" s="27"/>
      <c r="W7" s="27">
        <f t="shared" si="4"/>
        <v>99.742936310403735</v>
      </c>
    </row>
    <row r="8" spans="1:23" s="6" customFormat="1" ht="37.5" x14ac:dyDescent="0.3">
      <c r="A8" s="43" t="s">
        <v>33</v>
      </c>
      <c r="B8" s="44" t="s">
        <v>16</v>
      </c>
      <c r="C8" s="29" t="s">
        <v>8</v>
      </c>
      <c r="D8" s="26">
        <v>55918330</v>
      </c>
      <c r="E8" s="26">
        <v>38756550</v>
      </c>
      <c r="F8" s="28">
        <v>130984880</v>
      </c>
      <c r="G8" s="26">
        <v>33737450</v>
      </c>
      <c r="H8" s="26">
        <v>31421450</v>
      </c>
      <c r="I8" s="26">
        <v>0</v>
      </c>
      <c r="J8" s="26">
        <v>0</v>
      </c>
      <c r="K8" s="26">
        <v>95935525</v>
      </c>
      <c r="L8" s="26">
        <f t="shared" ref="L8:L10" si="5">SUM(M8:O8)</f>
        <v>163764474</v>
      </c>
      <c r="M8" s="26">
        <v>0</v>
      </c>
      <c r="N8" s="26">
        <v>0</v>
      </c>
      <c r="O8" s="26">
        <v>163764474</v>
      </c>
      <c r="P8" s="26">
        <f t="shared" ref="P8:P10" si="6">Q8+S8</f>
        <v>163066249.56999999</v>
      </c>
      <c r="Q8" s="26">
        <v>0</v>
      </c>
      <c r="R8" s="26">
        <v>0</v>
      </c>
      <c r="S8" s="26">
        <v>163066249.56999999</v>
      </c>
      <c r="T8" s="27">
        <f t="shared" si="3"/>
        <v>99.573641087748982</v>
      </c>
      <c r="U8" s="27"/>
      <c r="V8" s="27"/>
      <c r="W8" s="27">
        <f t="shared" si="4"/>
        <v>99.573641087748982</v>
      </c>
    </row>
    <row r="9" spans="1:23" s="6" customFormat="1" x14ac:dyDescent="0.3">
      <c r="A9" s="43" t="s">
        <v>34</v>
      </c>
      <c r="B9" s="44" t="s">
        <v>54</v>
      </c>
      <c r="C9" s="29" t="s">
        <v>8</v>
      </c>
      <c r="D9" s="26">
        <v>1120000</v>
      </c>
      <c r="E9" s="26">
        <v>2100000</v>
      </c>
      <c r="F9" s="28">
        <v>5094000</v>
      </c>
      <c r="G9" s="26">
        <v>983000</v>
      </c>
      <c r="H9" s="26">
        <v>971400</v>
      </c>
      <c r="I9" s="26">
        <v>0</v>
      </c>
      <c r="J9" s="26">
        <v>0</v>
      </c>
      <c r="K9" s="26">
        <v>3220000</v>
      </c>
      <c r="L9" s="26">
        <f t="shared" si="5"/>
        <v>5770873</v>
      </c>
      <c r="M9" s="26">
        <v>0</v>
      </c>
      <c r="N9" s="26">
        <v>0</v>
      </c>
      <c r="O9" s="26">
        <v>5770873</v>
      </c>
      <c r="P9" s="26">
        <f t="shared" si="6"/>
        <v>5770871.1699999999</v>
      </c>
      <c r="Q9" s="26">
        <v>0</v>
      </c>
      <c r="R9" s="26">
        <v>0</v>
      </c>
      <c r="S9" s="26">
        <v>5770871.1699999999</v>
      </c>
      <c r="T9" s="27">
        <f t="shared" si="3"/>
        <v>99.999968289026626</v>
      </c>
      <c r="U9" s="27"/>
      <c r="V9" s="27"/>
      <c r="W9" s="27">
        <f t="shared" si="4"/>
        <v>99.999968289026626</v>
      </c>
    </row>
    <row r="10" spans="1:23" s="6" customFormat="1" ht="37.5" x14ac:dyDescent="0.3">
      <c r="A10" s="43" t="s">
        <v>37</v>
      </c>
      <c r="B10" s="44" t="s">
        <v>55</v>
      </c>
      <c r="C10" s="29" t="s">
        <v>8</v>
      </c>
      <c r="D10" s="26">
        <v>14970800</v>
      </c>
      <c r="E10" s="26">
        <v>15280500</v>
      </c>
      <c r="F10" s="28">
        <v>39446308</v>
      </c>
      <c r="G10" s="26">
        <v>9014923</v>
      </c>
      <c r="H10" s="26">
        <v>400000</v>
      </c>
      <c r="I10" s="26">
        <v>0</v>
      </c>
      <c r="J10" s="26">
        <v>0</v>
      </c>
      <c r="K10" s="26">
        <v>30826767</v>
      </c>
      <c r="L10" s="26">
        <f t="shared" si="5"/>
        <v>51442735</v>
      </c>
      <c r="M10" s="26">
        <v>0</v>
      </c>
      <c r="N10" s="26">
        <v>0</v>
      </c>
      <c r="O10" s="26">
        <f>50645259+797476</f>
        <v>51442735</v>
      </c>
      <c r="P10" s="26">
        <f t="shared" si="6"/>
        <v>51256392.479999997</v>
      </c>
      <c r="Q10" s="26">
        <v>0</v>
      </c>
      <c r="R10" s="26">
        <v>0</v>
      </c>
      <c r="S10" s="26">
        <f>50458916.83+797475.65</f>
        <v>51256392.479999997</v>
      </c>
      <c r="T10" s="27">
        <f t="shared" si="3"/>
        <v>99.637767082173994</v>
      </c>
      <c r="U10" s="27"/>
      <c r="V10" s="27"/>
      <c r="W10" s="27">
        <f t="shared" si="4"/>
        <v>99.637767082173994</v>
      </c>
    </row>
    <row r="11" spans="1:23" s="6" customFormat="1" ht="37.5" x14ac:dyDescent="0.3">
      <c r="A11" s="1" t="s">
        <v>35</v>
      </c>
      <c r="B11" s="38" t="s">
        <v>56</v>
      </c>
      <c r="C11" s="13"/>
      <c r="D11" s="25">
        <f t="shared" ref="D11:S11" si="7">SUM(D12:D19)</f>
        <v>21344163</v>
      </c>
      <c r="E11" s="25">
        <f t="shared" si="7"/>
        <v>14338559</v>
      </c>
      <c r="F11" s="25">
        <f t="shared" si="7"/>
        <v>55890876</v>
      </c>
      <c r="G11" s="25">
        <f t="shared" si="7"/>
        <v>13434391</v>
      </c>
      <c r="H11" s="25">
        <f t="shared" si="7"/>
        <v>6504400</v>
      </c>
      <c r="I11" s="25">
        <f t="shared" si="7"/>
        <v>29215378</v>
      </c>
      <c r="J11" s="25">
        <f t="shared" si="7"/>
        <v>6121800</v>
      </c>
      <c r="K11" s="25">
        <f t="shared" si="7"/>
        <v>4289841</v>
      </c>
      <c r="L11" s="25">
        <f t="shared" si="7"/>
        <v>78267598</v>
      </c>
      <c r="M11" s="25">
        <f t="shared" si="7"/>
        <v>66842500</v>
      </c>
      <c r="N11" s="25">
        <f t="shared" si="7"/>
        <v>10018400</v>
      </c>
      <c r="O11" s="25">
        <f t="shared" si="7"/>
        <v>1406698</v>
      </c>
      <c r="P11" s="25">
        <f t="shared" si="7"/>
        <v>78072754.350000009</v>
      </c>
      <c r="Q11" s="25">
        <f t="shared" si="7"/>
        <v>66750379.519999996</v>
      </c>
      <c r="R11" s="25">
        <f t="shared" si="7"/>
        <v>9944904.6400000006</v>
      </c>
      <c r="S11" s="25">
        <f t="shared" si="7"/>
        <v>1377470.19</v>
      </c>
      <c r="T11" s="2">
        <f t="shared" si="3"/>
        <v>99.751054516838508</v>
      </c>
      <c r="U11" s="2">
        <f>Q11/M11*100</f>
        <v>99.862182772936364</v>
      </c>
      <c r="V11" s="2">
        <f>R11/N11*100</f>
        <v>99.266396230935086</v>
      </c>
      <c r="W11" s="2">
        <f t="shared" si="4"/>
        <v>97.922239883756134</v>
      </c>
    </row>
    <row r="12" spans="1:23" s="6" customFormat="1" ht="81" customHeight="1" x14ac:dyDescent="0.3">
      <c r="A12" s="43" t="s">
        <v>36</v>
      </c>
      <c r="B12" s="44" t="s">
        <v>57</v>
      </c>
      <c r="C12" s="29" t="s">
        <v>58</v>
      </c>
      <c r="D12" s="26">
        <f>4821800+938750</f>
        <v>5760550</v>
      </c>
      <c r="E12" s="26">
        <v>2144909</v>
      </c>
      <c r="F12" s="28">
        <v>10942600</v>
      </c>
      <c r="G12" s="26">
        <v>2801641</v>
      </c>
      <c r="H12" s="26">
        <v>2745700</v>
      </c>
      <c r="I12" s="26">
        <v>1747409</v>
      </c>
      <c r="J12" s="26">
        <v>6121800</v>
      </c>
      <c r="K12" s="26">
        <f>F12-I12-J12</f>
        <v>3073391</v>
      </c>
      <c r="L12" s="26">
        <f>SUM(M12:O12)</f>
        <v>14401898</v>
      </c>
      <c r="M12" s="26">
        <v>4302200</v>
      </c>
      <c r="N12" s="26">
        <v>9773000</v>
      </c>
      <c r="O12" s="26">
        <f>326698</f>
        <v>326698</v>
      </c>
      <c r="P12" s="26">
        <f>SUM(Q12:S12)</f>
        <v>14377234.870000001</v>
      </c>
      <c r="Q12" s="26">
        <v>4278790.87</v>
      </c>
      <c r="R12" s="26">
        <v>9773000</v>
      </c>
      <c r="S12" s="26">
        <f>325444</f>
        <v>325444</v>
      </c>
      <c r="T12" s="27">
        <f t="shared" si="3"/>
        <v>99.828750835480164</v>
      </c>
      <c r="U12" s="27">
        <f>Q12/M12*100</f>
        <v>99.455880014876101</v>
      </c>
      <c r="V12" s="27">
        <f>R12/N12*100</f>
        <v>100</v>
      </c>
      <c r="W12" s="27">
        <f t="shared" si="4"/>
        <v>99.616159266356092</v>
      </c>
    </row>
    <row r="13" spans="1:23" s="6" customFormat="1" ht="93.75" x14ac:dyDescent="0.3">
      <c r="A13" s="43" t="s">
        <v>60</v>
      </c>
      <c r="B13" s="44" t="s">
        <v>59</v>
      </c>
      <c r="C13" s="29" t="s">
        <v>8</v>
      </c>
      <c r="D13" s="26">
        <v>0</v>
      </c>
      <c r="E13" s="26">
        <v>100000</v>
      </c>
      <c r="F13" s="28">
        <v>155000</v>
      </c>
      <c r="G13" s="26">
        <v>55000</v>
      </c>
      <c r="H13" s="26">
        <v>40800</v>
      </c>
      <c r="I13" s="26">
        <v>100000</v>
      </c>
      <c r="J13" s="26">
        <v>0</v>
      </c>
      <c r="K13" s="26">
        <v>0</v>
      </c>
      <c r="L13" s="26">
        <f t="shared" ref="L13:L19" si="8">SUM(M13:O13)</f>
        <v>195800</v>
      </c>
      <c r="M13" s="26">
        <v>195800</v>
      </c>
      <c r="N13" s="26">
        <v>0</v>
      </c>
      <c r="O13" s="26">
        <v>0</v>
      </c>
      <c r="P13" s="26">
        <f t="shared" ref="P13:P19" si="9">SUM(Q13:S13)</f>
        <v>195718.5</v>
      </c>
      <c r="Q13" s="26">
        <v>195718.5</v>
      </c>
      <c r="R13" s="26">
        <v>0</v>
      </c>
      <c r="S13" s="26">
        <v>0</v>
      </c>
      <c r="T13" s="27">
        <f t="shared" si="3"/>
        <v>99.958375893769144</v>
      </c>
      <c r="U13" s="27">
        <f>Q13/M13*100</f>
        <v>99.958375893769144</v>
      </c>
      <c r="V13" s="27"/>
      <c r="W13" s="27"/>
    </row>
    <row r="14" spans="1:23" s="6" customFormat="1" ht="75" x14ac:dyDescent="0.3">
      <c r="A14" s="43" t="s">
        <v>63</v>
      </c>
      <c r="B14" s="44" t="s">
        <v>61</v>
      </c>
      <c r="C14" s="29" t="s">
        <v>8</v>
      </c>
      <c r="D14" s="26">
        <v>1478600</v>
      </c>
      <c r="E14" s="26">
        <v>785350</v>
      </c>
      <c r="F14" s="28">
        <v>3084400</v>
      </c>
      <c r="G14" s="26">
        <v>787450</v>
      </c>
      <c r="H14" s="26">
        <v>758700</v>
      </c>
      <c r="I14" s="26">
        <v>2283950</v>
      </c>
      <c r="J14" s="26">
        <v>0</v>
      </c>
      <c r="K14" s="26">
        <f>F14-I14</f>
        <v>800450</v>
      </c>
      <c r="L14" s="26">
        <f t="shared" si="8"/>
        <v>3360100</v>
      </c>
      <c r="M14" s="26">
        <v>3340100</v>
      </c>
      <c r="N14" s="26">
        <v>0</v>
      </c>
      <c r="O14" s="26">
        <v>20000</v>
      </c>
      <c r="P14" s="26">
        <f t="shared" si="9"/>
        <v>3350369.96</v>
      </c>
      <c r="Q14" s="26">
        <v>3330369.96</v>
      </c>
      <c r="R14" s="26">
        <v>0</v>
      </c>
      <c r="S14" s="26">
        <v>20000</v>
      </c>
      <c r="T14" s="27">
        <f t="shared" si="3"/>
        <v>99.710424094521002</v>
      </c>
      <c r="U14" s="27">
        <f>Q14/M14*100</f>
        <v>99.708690158977276</v>
      </c>
      <c r="V14" s="27"/>
      <c r="W14" s="27">
        <f>S14/O14*100</f>
        <v>100</v>
      </c>
    </row>
    <row r="15" spans="1:23" s="6" customFormat="1" ht="56.25" x14ac:dyDescent="0.3">
      <c r="A15" s="43" t="s">
        <v>64</v>
      </c>
      <c r="B15" s="44" t="s">
        <v>62</v>
      </c>
      <c r="C15" s="29" t="s">
        <v>8</v>
      </c>
      <c r="D15" s="26">
        <v>1851219</v>
      </c>
      <c r="E15" s="26">
        <v>669300</v>
      </c>
      <c r="F15" s="28">
        <v>3652416</v>
      </c>
      <c r="G15" s="26">
        <v>1065200</v>
      </c>
      <c r="H15" s="26">
        <v>830450</v>
      </c>
      <c r="I15" s="26">
        <v>2552339</v>
      </c>
      <c r="J15" s="26">
        <v>0</v>
      </c>
      <c r="K15" s="26">
        <v>0</v>
      </c>
      <c r="L15" s="26">
        <f t="shared" si="8"/>
        <v>4413500</v>
      </c>
      <c r="M15" s="26">
        <v>4413500</v>
      </c>
      <c r="N15" s="26">
        <v>0</v>
      </c>
      <c r="O15" s="26">
        <v>0</v>
      </c>
      <c r="P15" s="26">
        <f t="shared" si="9"/>
        <v>4402612.3899999997</v>
      </c>
      <c r="Q15" s="26">
        <v>4402612.3899999997</v>
      </c>
      <c r="R15" s="26">
        <v>0</v>
      </c>
      <c r="S15" s="26">
        <v>0</v>
      </c>
      <c r="T15" s="27">
        <f t="shared" si="3"/>
        <v>99.75331120425966</v>
      </c>
      <c r="U15" s="27">
        <f>Q15/M15*100</f>
        <v>99.75331120425966</v>
      </c>
      <c r="V15" s="27"/>
      <c r="W15" s="27"/>
    </row>
    <row r="16" spans="1:23" s="6" customFormat="1" ht="102.75" customHeight="1" x14ac:dyDescent="0.3">
      <c r="A16" s="43" t="s">
        <v>66</v>
      </c>
      <c r="B16" s="44" t="s">
        <v>65</v>
      </c>
      <c r="C16" s="29" t="s">
        <v>8</v>
      </c>
      <c r="D16" s="26">
        <v>3304190</v>
      </c>
      <c r="E16" s="26">
        <v>2511000</v>
      </c>
      <c r="F16" s="28">
        <v>7669463</v>
      </c>
      <c r="G16" s="26">
        <v>1858600</v>
      </c>
      <c r="H16" s="26">
        <v>1928750</v>
      </c>
      <c r="I16" s="26">
        <v>5803680</v>
      </c>
      <c r="J16" s="26">
        <v>0</v>
      </c>
      <c r="K16" s="26">
        <v>0</v>
      </c>
      <c r="L16" s="26">
        <f t="shared" si="8"/>
        <v>9526600</v>
      </c>
      <c r="M16" s="26">
        <v>9526600</v>
      </c>
      <c r="N16" s="26">
        <v>0</v>
      </c>
      <c r="O16" s="26">
        <v>0</v>
      </c>
      <c r="P16" s="26">
        <f t="shared" si="9"/>
        <v>9485494.3499999996</v>
      </c>
      <c r="Q16" s="26">
        <v>9485494.3499999996</v>
      </c>
      <c r="R16" s="26">
        <v>0</v>
      </c>
      <c r="S16" s="26">
        <v>0</v>
      </c>
      <c r="T16" s="27">
        <f t="shared" si="3"/>
        <v>99.568517099489853</v>
      </c>
      <c r="U16" s="27">
        <f>Q16/M16*100</f>
        <v>99.568517099489853</v>
      </c>
      <c r="V16" s="27"/>
      <c r="W16" s="27"/>
    </row>
    <row r="17" spans="1:23" s="6" customFormat="1" ht="93.75" x14ac:dyDescent="0.3">
      <c r="A17" s="43" t="s">
        <v>68</v>
      </c>
      <c r="B17" s="44" t="s">
        <v>67</v>
      </c>
      <c r="C17" s="29" t="s">
        <v>8</v>
      </c>
      <c r="D17" s="26">
        <v>0</v>
      </c>
      <c r="E17" s="26">
        <v>0</v>
      </c>
      <c r="F17" s="28">
        <v>38500</v>
      </c>
      <c r="G17" s="26">
        <v>38500</v>
      </c>
      <c r="H17" s="26">
        <v>0</v>
      </c>
      <c r="I17" s="26">
        <v>0</v>
      </c>
      <c r="J17" s="26">
        <v>0</v>
      </c>
      <c r="K17" s="26">
        <v>0</v>
      </c>
      <c r="L17" s="26">
        <f t="shared" si="8"/>
        <v>38500</v>
      </c>
      <c r="M17" s="26">
        <v>0</v>
      </c>
      <c r="N17" s="26">
        <v>38500</v>
      </c>
      <c r="O17" s="26">
        <v>0</v>
      </c>
      <c r="P17" s="26">
        <f t="shared" si="9"/>
        <v>38500</v>
      </c>
      <c r="Q17" s="26">
        <v>0</v>
      </c>
      <c r="R17" s="26">
        <v>38500</v>
      </c>
      <c r="S17" s="26">
        <v>0</v>
      </c>
      <c r="T17" s="27">
        <f t="shared" si="3"/>
        <v>100</v>
      </c>
      <c r="U17" s="27"/>
      <c r="V17" s="27">
        <f>R17/N17*100</f>
        <v>100</v>
      </c>
      <c r="W17" s="27"/>
    </row>
    <row r="18" spans="1:23" s="6" customFormat="1" ht="56.25" x14ac:dyDescent="0.3">
      <c r="A18" s="43" t="s">
        <v>70</v>
      </c>
      <c r="B18" s="44" t="s">
        <v>69</v>
      </c>
      <c r="C18" s="29" t="s">
        <v>8</v>
      </c>
      <c r="D18" s="26">
        <f>8000000+733604</f>
        <v>8733604</v>
      </c>
      <c r="E18" s="26">
        <v>7928000</v>
      </c>
      <c r="F18" s="28">
        <v>29039314</v>
      </c>
      <c r="G18" s="26">
        <v>6628000</v>
      </c>
      <c r="H18" s="26">
        <v>0</v>
      </c>
      <c r="I18" s="26">
        <v>16728000</v>
      </c>
      <c r="J18" s="26">
        <v>0</v>
      </c>
      <c r="K18" s="26">
        <v>0</v>
      </c>
      <c r="L18" s="26">
        <f>SUM(M18:O18)</f>
        <v>44455200</v>
      </c>
      <c r="M18" s="26">
        <v>44248300</v>
      </c>
      <c r="N18" s="26">
        <v>206900</v>
      </c>
      <c r="O18" s="26">
        <v>0</v>
      </c>
      <c r="P18" s="26">
        <f t="shared" si="9"/>
        <v>44381615.829999998</v>
      </c>
      <c r="Q18" s="26">
        <v>44248211.189999998</v>
      </c>
      <c r="R18" s="26">
        <v>133404.64000000001</v>
      </c>
      <c r="S18" s="26">
        <v>0</v>
      </c>
      <c r="T18" s="27">
        <f t="shared" si="3"/>
        <v>99.834475674386795</v>
      </c>
      <c r="U18" s="27">
        <f>Q18/M18*100</f>
        <v>99.999799291724202</v>
      </c>
      <c r="V18" s="27">
        <f>R18/N18*100</f>
        <v>64.477834702754961</v>
      </c>
      <c r="W18" s="27"/>
    </row>
    <row r="19" spans="1:23" s="6" customFormat="1" ht="93.75" customHeight="1" x14ac:dyDescent="0.3">
      <c r="A19" s="43" t="s">
        <v>72</v>
      </c>
      <c r="B19" s="44" t="s">
        <v>71</v>
      </c>
      <c r="C19" s="29" t="s">
        <v>3</v>
      </c>
      <c r="D19" s="26">
        <v>216000</v>
      </c>
      <c r="E19" s="26">
        <v>200000</v>
      </c>
      <c r="F19" s="28">
        <v>1309183</v>
      </c>
      <c r="G19" s="26">
        <v>200000</v>
      </c>
      <c r="H19" s="26">
        <v>200000</v>
      </c>
      <c r="I19" s="26">
        <v>0</v>
      </c>
      <c r="J19" s="26">
        <v>0</v>
      </c>
      <c r="K19" s="26">
        <v>416000</v>
      </c>
      <c r="L19" s="26">
        <f t="shared" si="8"/>
        <v>1876000</v>
      </c>
      <c r="M19" s="26">
        <v>816000</v>
      </c>
      <c r="N19" s="26">
        <v>0</v>
      </c>
      <c r="O19" s="26">
        <v>1060000</v>
      </c>
      <c r="P19" s="26">
        <f t="shared" si="9"/>
        <v>1841208.45</v>
      </c>
      <c r="Q19" s="26">
        <v>809182.26</v>
      </c>
      <c r="R19" s="26">
        <v>0</v>
      </c>
      <c r="S19" s="26">
        <v>1032026.19</v>
      </c>
      <c r="T19" s="27">
        <f t="shared" si="3"/>
        <v>98.14543976545842</v>
      </c>
      <c r="U19" s="27">
        <f>Q19/M19*100</f>
        <v>99.164492647058822</v>
      </c>
      <c r="V19" s="27"/>
      <c r="W19" s="27">
        <f t="shared" ref="W19:W24" si="10">S19/O19*100</f>
        <v>97.360961320754711</v>
      </c>
    </row>
    <row r="20" spans="1:23" s="7" customFormat="1" ht="37.5" x14ac:dyDescent="0.3">
      <c r="A20" s="1" t="s">
        <v>74</v>
      </c>
      <c r="B20" s="38" t="s">
        <v>18</v>
      </c>
      <c r="C20" s="13"/>
      <c r="D20" s="25">
        <f>D21</f>
        <v>0</v>
      </c>
      <c r="E20" s="25">
        <f t="shared" ref="E20:R20" si="11">E21</f>
        <v>0</v>
      </c>
      <c r="F20" s="25">
        <f t="shared" si="11"/>
        <v>3921740</v>
      </c>
      <c r="G20" s="25">
        <f t="shared" si="11"/>
        <v>1196500</v>
      </c>
      <c r="H20" s="25">
        <f t="shared" si="11"/>
        <v>1256500</v>
      </c>
      <c r="I20" s="25">
        <f t="shared" si="11"/>
        <v>0</v>
      </c>
      <c r="J20" s="25">
        <f t="shared" si="11"/>
        <v>0</v>
      </c>
      <c r="K20" s="25">
        <f t="shared" si="11"/>
        <v>99000</v>
      </c>
      <c r="L20" s="25">
        <f>L21</f>
        <v>7216200</v>
      </c>
      <c r="M20" s="25">
        <f>M21</f>
        <v>4738200</v>
      </c>
      <c r="N20" s="25">
        <f>N21</f>
        <v>0</v>
      </c>
      <c r="O20" s="25">
        <f>O21</f>
        <v>2478000</v>
      </c>
      <c r="P20" s="25">
        <f t="shared" si="11"/>
        <v>6557363.4299999997</v>
      </c>
      <c r="Q20" s="25">
        <f t="shared" si="11"/>
        <v>4133708.43</v>
      </c>
      <c r="R20" s="25">
        <f t="shared" si="11"/>
        <v>0</v>
      </c>
      <c r="S20" s="25">
        <f t="shared" ref="S20" si="12">S21</f>
        <v>2423655</v>
      </c>
      <c r="T20" s="2">
        <f t="shared" si="3"/>
        <v>90.870034505695514</v>
      </c>
      <c r="U20" s="2">
        <f>Q20/M20*100</f>
        <v>87.242168545017094</v>
      </c>
      <c r="V20" s="2"/>
      <c r="W20" s="2">
        <f t="shared" si="10"/>
        <v>97.806900726392257</v>
      </c>
    </row>
    <row r="21" spans="1:23" s="6" customFormat="1" ht="56.25" x14ac:dyDescent="0.3">
      <c r="A21" s="43" t="s">
        <v>77</v>
      </c>
      <c r="B21" s="44" t="s">
        <v>73</v>
      </c>
      <c r="C21" s="29" t="s">
        <v>8</v>
      </c>
      <c r="D21" s="26">
        <v>0</v>
      </c>
      <c r="E21" s="26">
        <v>0</v>
      </c>
      <c r="F21" s="28">
        <v>3921740</v>
      </c>
      <c r="G21" s="26">
        <v>1196500</v>
      </c>
      <c r="H21" s="26">
        <v>1256500</v>
      </c>
      <c r="I21" s="26">
        <v>0</v>
      </c>
      <c r="J21" s="26">
        <v>0</v>
      </c>
      <c r="K21" s="26">
        <v>99000</v>
      </c>
      <c r="L21" s="26">
        <f>M21+O21</f>
        <v>7216200</v>
      </c>
      <c r="M21" s="26">
        <v>4738200</v>
      </c>
      <c r="N21" s="26">
        <v>0</v>
      </c>
      <c r="O21" s="26">
        <v>2478000</v>
      </c>
      <c r="P21" s="26">
        <f>Q21+S21</f>
        <v>6557363.4299999997</v>
      </c>
      <c r="Q21" s="26">
        <v>4133708.43</v>
      </c>
      <c r="R21" s="26">
        <v>0</v>
      </c>
      <c r="S21" s="26">
        <v>2423655</v>
      </c>
      <c r="T21" s="27">
        <f t="shared" si="3"/>
        <v>90.870034505695514</v>
      </c>
      <c r="U21" s="27">
        <f>Q21/M21*100</f>
        <v>87.242168545017094</v>
      </c>
      <c r="V21" s="27"/>
      <c r="W21" s="27">
        <f t="shared" si="10"/>
        <v>97.806900726392257</v>
      </c>
    </row>
    <row r="22" spans="1:23" s="6" customFormat="1" ht="93.75" x14ac:dyDescent="0.3">
      <c r="A22" s="1" t="s">
        <v>80</v>
      </c>
      <c r="B22" s="38" t="s">
        <v>75</v>
      </c>
      <c r="C22" s="13"/>
      <c r="D22" s="36">
        <f>SUM(D23:D24)</f>
        <v>8343200</v>
      </c>
      <c r="E22" s="36">
        <f t="shared" ref="E22:S22" si="13">SUM(E23:E24)</f>
        <v>9327750</v>
      </c>
      <c r="F22" s="36">
        <f t="shared" si="13"/>
        <v>26765650</v>
      </c>
      <c r="G22" s="36">
        <f t="shared" si="13"/>
        <v>9222250</v>
      </c>
      <c r="H22" s="36">
        <f t="shared" si="13"/>
        <v>8909750</v>
      </c>
      <c r="I22" s="36">
        <f t="shared" si="13"/>
        <v>0</v>
      </c>
      <c r="J22" s="36">
        <f t="shared" si="13"/>
        <v>0</v>
      </c>
      <c r="K22" s="36">
        <f t="shared" si="13"/>
        <v>17489550</v>
      </c>
      <c r="L22" s="36">
        <f>SUM(L23:L24)</f>
        <v>35290100</v>
      </c>
      <c r="M22" s="36">
        <f>SUM(M23:M24)</f>
        <v>0</v>
      </c>
      <c r="N22" s="36">
        <f>SUM(N23:N24)</f>
        <v>0</v>
      </c>
      <c r="O22" s="36">
        <f>SUM(O23:O24)</f>
        <v>35290100</v>
      </c>
      <c r="P22" s="36">
        <f t="shared" si="13"/>
        <v>34993737.5</v>
      </c>
      <c r="Q22" s="36">
        <f t="shared" si="13"/>
        <v>0</v>
      </c>
      <c r="R22" s="36">
        <f t="shared" si="13"/>
        <v>0</v>
      </c>
      <c r="S22" s="36">
        <f t="shared" si="13"/>
        <v>34993737.5</v>
      </c>
      <c r="T22" s="2">
        <f t="shared" si="3"/>
        <v>99.160210653979448</v>
      </c>
      <c r="U22" s="2"/>
      <c r="V22" s="2"/>
      <c r="W22" s="2">
        <f t="shared" si="10"/>
        <v>99.160210653979448</v>
      </c>
    </row>
    <row r="23" spans="1:23" s="6" customFormat="1" x14ac:dyDescent="0.3">
      <c r="A23" s="67" t="s">
        <v>81</v>
      </c>
      <c r="B23" s="65" t="s">
        <v>76</v>
      </c>
      <c r="C23" s="29" t="s">
        <v>8</v>
      </c>
      <c r="D23" s="37">
        <v>3236500</v>
      </c>
      <c r="E23" s="37">
        <v>3929800</v>
      </c>
      <c r="F23" s="28">
        <v>11087800</v>
      </c>
      <c r="G23" s="37">
        <v>3824300</v>
      </c>
      <c r="H23" s="37">
        <v>3876500</v>
      </c>
      <c r="I23" s="37">
        <v>0</v>
      </c>
      <c r="J23" s="37">
        <v>0</v>
      </c>
      <c r="K23" s="37">
        <v>7088200</v>
      </c>
      <c r="L23" s="26">
        <f>SUM(M23:O23)</f>
        <v>14579000</v>
      </c>
      <c r="M23" s="26">
        <v>0</v>
      </c>
      <c r="N23" s="26">
        <v>0</v>
      </c>
      <c r="O23" s="26">
        <v>14579000</v>
      </c>
      <c r="P23" s="26">
        <f>SUM(Q23:S23)</f>
        <v>14547282.9</v>
      </c>
      <c r="Q23" s="26">
        <v>0</v>
      </c>
      <c r="R23" s="26">
        <v>0</v>
      </c>
      <c r="S23" s="26">
        <v>14547282.9</v>
      </c>
      <c r="T23" s="27">
        <f t="shared" si="3"/>
        <v>99.782446669867625</v>
      </c>
      <c r="U23" s="27"/>
      <c r="V23" s="27"/>
      <c r="W23" s="27">
        <f t="shared" si="10"/>
        <v>99.782446669867625</v>
      </c>
    </row>
    <row r="24" spans="1:23" s="6" customFormat="1" x14ac:dyDescent="0.3">
      <c r="A24" s="68"/>
      <c r="B24" s="66"/>
      <c r="C24" s="29" t="s">
        <v>4</v>
      </c>
      <c r="D24" s="37">
        <v>5106700</v>
      </c>
      <c r="E24" s="37">
        <v>5397950</v>
      </c>
      <c r="F24" s="28">
        <v>15677850</v>
      </c>
      <c r="G24" s="37">
        <v>5397950</v>
      </c>
      <c r="H24" s="37">
        <v>5033250</v>
      </c>
      <c r="I24" s="37">
        <v>0</v>
      </c>
      <c r="J24" s="37">
        <v>0</v>
      </c>
      <c r="K24" s="37">
        <v>10401350</v>
      </c>
      <c r="L24" s="26">
        <f>SUM(M24:O24)</f>
        <v>20711100</v>
      </c>
      <c r="M24" s="26">
        <v>0</v>
      </c>
      <c r="N24" s="26">
        <v>0</v>
      </c>
      <c r="O24" s="26">
        <v>20711100</v>
      </c>
      <c r="P24" s="26">
        <f>SUM(Q24:S24)</f>
        <v>20446454.600000001</v>
      </c>
      <c r="Q24" s="26">
        <v>0</v>
      </c>
      <c r="R24" s="26">
        <v>0</v>
      </c>
      <c r="S24" s="26">
        <v>20446454.600000001</v>
      </c>
      <c r="T24" s="27">
        <f t="shared" si="3"/>
        <v>98.722205001182957</v>
      </c>
      <c r="U24" s="27"/>
      <c r="V24" s="27"/>
      <c r="W24" s="27">
        <f t="shared" si="10"/>
        <v>98.722205001182957</v>
      </c>
    </row>
    <row r="25" spans="1:23" x14ac:dyDescent="0.3">
      <c r="A25" s="9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23" x14ac:dyDescent="0.3">
      <c r="A26" s="9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23" x14ac:dyDescent="0.3">
      <c r="A27" s="9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23" x14ac:dyDescent="0.3">
      <c r="A28" s="9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23" x14ac:dyDescent="0.3">
      <c r="A29" s="9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23" x14ac:dyDescent="0.3">
      <c r="A30" s="9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23" x14ac:dyDescent="0.3">
      <c r="A31" s="9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23" x14ac:dyDescent="0.3">
      <c r="A32" s="9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x14ac:dyDescent="0.3">
      <c r="A33" s="9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3">
      <c r="A34" s="9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3">
      <c r="A35" s="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3">
      <c r="A36" s="9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3">
      <c r="A37" s="9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3">
      <c r="A38" s="9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3">
      <c r="A39" s="9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3">
      <c r="A40" s="9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3">
      <c r="A41" s="9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x14ac:dyDescent="0.3">
      <c r="A42" s="9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3">
      <c r="A43" s="9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3">
      <c r="A44" s="9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3">
      <c r="A45" s="9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3">
      <c r="A46" s="9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3">
      <c r="A47" s="9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3">
      <c r="A48" s="9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3">
      <c r="A49" s="9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3">
      <c r="A50" s="9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3">
      <c r="A51" s="9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3">
      <c r="A52" s="9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3">
      <c r="A53" s="9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3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3">
      <c r="A55" s="9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3">
      <c r="A56" s="9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x14ac:dyDescent="0.3">
      <c r="A57" s="9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3">
      <c r="A58" s="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3">
      <c r="A59" s="9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3">
      <c r="A60" s="9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3">
      <c r="A61" s="9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3">
      <c r="A62" s="9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3">
      <c r="A63" s="9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3">
      <c r="A64" s="9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3">
      <c r="A65" s="9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x14ac:dyDescent="0.3">
      <c r="A66" s="9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x14ac:dyDescent="0.3">
      <c r="A67" s="9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3">
      <c r="A68" s="9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x14ac:dyDescent="0.3">
      <c r="A69" s="9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x14ac:dyDescent="0.3">
      <c r="A70" s="9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x14ac:dyDescent="0.3">
      <c r="A71" s="9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x14ac:dyDescent="0.3">
      <c r="A72" s="9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x14ac:dyDescent="0.3">
      <c r="A73" s="9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x14ac:dyDescent="0.3">
      <c r="A74" s="9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x14ac:dyDescent="0.3">
      <c r="A75" s="9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x14ac:dyDescent="0.3">
      <c r="A76" s="9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x14ac:dyDescent="0.3">
      <c r="A77" s="9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x14ac:dyDescent="0.3">
      <c r="A78" s="9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x14ac:dyDescent="0.3">
      <c r="A79" s="9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x14ac:dyDescent="0.3">
      <c r="A80" s="9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x14ac:dyDescent="0.3">
      <c r="A81" s="9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x14ac:dyDescent="0.3">
      <c r="A82" s="9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x14ac:dyDescent="0.3">
      <c r="A83" s="9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x14ac:dyDescent="0.3">
      <c r="A84" s="9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x14ac:dyDescent="0.3">
      <c r="A85" s="9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x14ac:dyDescent="0.3">
      <c r="A86" s="9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x14ac:dyDescent="0.3">
      <c r="A87" s="9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x14ac:dyDescent="0.3">
      <c r="A88" s="9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x14ac:dyDescent="0.3">
      <c r="A89" s="9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x14ac:dyDescent="0.3">
      <c r="A90" s="9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x14ac:dyDescent="0.3">
      <c r="A91" s="9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x14ac:dyDescent="0.3">
      <c r="A92" s="9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x14ac:dyDescent="0.3">
      <c r="A93" s="9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x14ac:dyDescent="0.3">
      <c r="A94" s="9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x14ac:dyDescent="0.3">
      <c r="A95" s="9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x14ac:dyDescent="0.3">
      <c r="A96" s="9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x14ac:dyDescent="0.3">
      <c r="A97" s="9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x14ac:dyDescent="0.3">
      <c r="A98" s="9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x14ac:dyDescent="0.3">
      <c r="A99" s="9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x14ac:dyDescent="0.3">
      <c r="A100" s="9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x14ac:dyDescent="0.3">
      <c r="A101" s="9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x14ac:dyDescent="0.3">
      <c r="A102" s="9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x14ac:dyDescent="0.3">
      <c r="A103" s="9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x14ac:dyDescent="0.3">
      <c r="A104" s="9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x14ac:dyDescent="0.3">
      <c r="A105" s="9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x14ac:dyDescent="0.3">
      <c r="A106" s="9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x14ac:dyDescent="0.3">
      <c r="A107" s="9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 x14ac:dyDescent="0.3">
      <c r="A108" s="9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 x14ac:dyDescent="0.3">
      <c r="A109" s="9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 x14ac:dyDescent="0.3">
      <c r="A110" s="9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x14ac:dyDescent="0.3">
      <c r="A111" s="9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 x14ac:dyDescent="0.3">
      <c r="A112" s="9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 x14ac:dyDescent="0.3">
      <c r="A113" s="9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 x14ac:dyDescent="0.3">
      <c r="A114" s="9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 x14ac:dyDescent="0.3">
      <c r="A115" s="9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 x14ac:dyDescent="0.3">
      <c r="A116" s="9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 x14ac:dyDescent="0.3">
      <c r="A117" s="9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 x14ac:dyDescent="0.3">
      <c r="A118" s="9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 x14ac:dyDescent="0.3">
      <c r="A119" s="9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 x14ac:dyDescent="0.3">
      <c r="A120" s="9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 x14ac:dyDescent="0.3">
      <c r="A121" s="9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 x14ac:dyDescent="0.3">
      <c r="A122" s="9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x14ac:dyDescent="0.3">
      <c r="A123" s="9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 x14ac:dyDescent="0.3">
      <c r="A124" s="9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 x14ac:dyDescent="0.3">
      <c r="A125" s="9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x14ac:dyDescent="0.3">
      <c r="A126" s="9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 x14ac:dyDescent="0.3">
      <c r="A127" s="9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 x14ac:dyDescent="0.3">
      <c r="A128" s="9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 x14ac:dyDescent="0.3">
      <c r="A129" s="9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 x14ac:dyDescent="0.3">
      <c r="A130" s="9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 x14ac:dyDescent="0.3">
      <c r="A131" s="9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 x14ac:dyDescent="0.3">
      <c r="A132" s="9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 x14ac:dyDescent="0.3">
      <c r="A133" s="9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 x14ac:dyDescent="0.3">
      <c r="A134" s="9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 x14ac:dyDescent="0.3">
      <c r="A135" s="9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 x14ac:dyDescent="0.3">
      <c r="A136" s="9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 x14ac:dyDescent="0.3">
      <c r="A137" s="9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 x14ac:dyDescent="0.3">
      <c r="A138" s="9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 x14ac:dyDescent="0.3">
      <c r="A139" s="9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x14ac:dyDescent="0.3">
      <c r="A140" s="9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x14ac:dyDescent="0.3">
      <c r="A141" s="9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 x14ac:dyDescent="0.3">
      <c r="A142" s="9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 x14ac:dyDescent="0.3">
      <c r="A143" s="9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 x14ac:dyDescent="0.3">
      <c r="A144" s="9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 x14ac:dyDescent="0.3">
      <c r="A145" s="9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 x14ac:dyDescent="0.3">
      <c r="A146" s="9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</sheetData>
  <mergeCells count="11">
    <mergeCell ref="B5:C5"/>
    <mergeCell ref="B23:B24"/>
    <mergeCell ref="A23:A24"/>
    <mergeCell ref="A1:W1"/>
    <mergeCell ref="A2:A3"/>
    <mergeCell ref="C2:C3"/>
    <mergeCell ref="L2:O2"/>
    <mergeCell ref="P2:S2"/>
    <mergeCell ref="T2:W2"/>
    <mergeCell ref="D2:D3"/>
    <mergeCell ref="E2:E3"/>
  </mergeCells>
  <pageMargins left="0.19685039370078741" right="0.19685039370078741" top="0.39370078740157483" bottom="0.19685039370078741" header="0.31496062992125984" footer="0.31496062992125984"/>
  <pageSetup paperSize="8" scale="44" fitToHeight="6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0" t="s">
        <v>43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32.25" customHeight="1" x14ac:dyDescent="0.25">
      <c r="A2" s="72" t="s">
        <v>0</v>
      </c>
      <c r="B2" s="14" t="s">
        <v>1</v>
      </c>
      <c r="C2" s="73" t="s">
        <v>13</v>
      </c>
      <c r="D2" s="74" t="s">
        <v>40</v>
      </c>
      <c r="E2" s="74"/>
      <c r="F2" s="74"/>
      <c r="G2" s="75" t="s">
        <v>48</v>
      </c>
      <c r="H2" s="75"/>
      <c r="I2" s="75"/>
      <c r="J2" s="76" t="s">
        <v>46</v>
      </c>
      <c r="K2" s="77"/>
      <c r="L2" s="78"/>
      <c r="M2" s="79" t="s">
        <v>41</v>
      </c>
      <c r="N2" s="79" t="s">
        <v>42</v>
      </c>
    </row>
    <row r="3" spans="1:14" ht="25.5" x14ac:dyDescent="0.25">
      <c r="A3" s="72"/>
      <c r="B3" s="15" t="s">
        <v>2</v>
      </c>
      <c r="C3" s="73"/>
      <c r="D3" s="16" t="s">
        <v>19</v>
      </c>
      <c r="E3" s="16" t="s">
        <v>20</v>
      </c>
      <c r="F3" s="16" t="s">
        <v>21</v>
      </c>
      <c r="G3" s="16" t="s">
        <v>19</v>
      </c>
      <c r="H3" s="16" t="s">
        <v>20</v>
      </c>
      <c r="I3" s="16" t="s">
        <v>21</v>
      </c>
      <c r="J3" s="16" t="s">
        <v>19</v>
      </c>
      <c r="K3" s="16" t="s">
        <v>20</v>
      </c>
      <c r="L3" s="16" t="s">
        <v>21</v>
      </c>
      <c r="M3" s="80"/>
      <c r="N3" s="80"/>
    </row>
    <row r="4" spans="1:14" x14ac:dyDescent="0.25">
      <c r="A4" s="17" t="s">
        <v>5</v>
      </c>
      <c r="B4" s="18">
        <v>2</v>
      </c>
      <c r="C4" s="19">
        <v>3</v>
      </c>
      <c r="D4" s="19">
        <v>4</v>
      </c>
      <c r="E4" s="18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  <c r="M4" s="19">
        <v>13</v>
      </c>
      <c r="N4" s="19">
        <v>14</v>
      </c>
    </row>
    <row r="5" spans="1:14" ht="70.5" customHeight="1" x14ac:dyDescent="0.25">
      <c r="A5" s="20">
        <v>1</v>
      </c>
      <c r="B5" s="69" t="s">
        <v>44</v>
      </c>
      <c r="C5" s="69"/>
      <c r="D5" s="21">
        <f>SUM(D6:D7)</f>
        <v>9048313</v>
      </c>
      <c r="E5" s="21">
        <f>SUM(E6:E7)</f>
        <v>0</v>
      </c>
      <c r="F5" s="21">
        <f t="shared" ref="F5" si="0">SUM(F6:F7)</f>
        <v>9048313</v>
      </c>
      <c r="G5" s="21">
        <f>SUM(G6:G7)</f>
        <v>3127240</v>
      </c>
      <c r="H5" s="21">
        <f>SUM(H6:H7)</f>
        <v>0</v>
      </c>
      <c r="I5" s="21">
        <f>SUM(I6:I7)</f>
        <v>3127240</v>
      </c>
      <c r="J5" s="21">
        <f>G5/D5*100</f>
        <v>34.561580705707243</v>
      </c>
      <c r="K5" s="21">
        <v>0</v>
      </c>
      <c r="L5" s="21">
        <f>I5/F5*100</f>
        <v>34.561580705707243</v>
      </c>
      <c r="M5" s="30">
        <f>SUM(M6:M7)</f>
        <v>9048313</v>
      </c>
      <c r="N5" s="21">
        <f>M5/D5*100</f>
        <v>100</v>
      </c>
    </row>
    <row r="6" spans="1:14" ht="58.5" customHeight="1" x14ac:dyDescent="0.25">
      <c r="A6" s="22" t="s">
        <v>6</v>
      </c>
      <c r="B6" s="23" t="s">
        <v>15</v>
      </c>
      <c r="C6" s="23" t="s">
        <v>47</v>
      </c>
      <c r="D6" s="23">
        <f t="shared" ref="D6:D7" si="1">E6+F6</f>
        <v>24540</v>
      </c>
      <c r="E6" s="23">
        <v>0</v>
      </c>
      <c r="F6" s="23">
        <v>24540</v>
      </c>
      <c r="G6" s="23">
        <f>H6+I6</f>
        <v>0</v>
      </c>
      <c r="H6" s="23">
        <v>0</v>
      </c>
      <c r="I6" s="23">
        <v>0</v>
      </c>
      <c r="J6" s="24">
        <f>G6/D6*100</f>
        <v>0</v>
      </c>
      <c r="K6" s="24">
        <v>0</v>
      </c>
      <c r="L6" s="24">
        <f>I6/F6*100</f>
        <v>0</v>
      </c>
      <c r="M6" s="31">
        <f>F6</f>
        <v>24540</v>
      </c>
      <c r="N6" s="24">
        <f>M6/D6*100</f>
        <v>100</v>
      </c>
    </row>
    <row r="7" spans="1:14" ht="34.5" customHeight="1" x14ac:dyDescent="0.25">
      <c r="A7" s="22" t="s">
        <v>7</v>
      </c>
      <c r="B7" s="23" t="s">
        <v>45</v>
      </c>
      <c r="C7" s="23" t="s">
        <v>47</v>
      </c>
      <c r="D7" s="23">
        <f t="shared" si="1"/>
        <v>9023773</v>
      </c>
      <c r="E7" s="23">
        <v>0</v>
      </c>
      <c r="F7" s="23">
        <v>9023773</v>
      </c>
      <c r="G7" s="23">
        <f t="shared" ref="G7" si="2">H7+I7</f>
        <v>3127240</v>
      </c>
      <c r="H7" s="23">
        <v>0</v>
      </c>
      <c r="I7" s="23">
        <v>3127240</v>
      </c>
      <c r="J7" s="24">
        <f>G7/D7*100</f>
        <v>34.655570347348053</v>
      </c>
      <c r="K7" s="24">
        <v>0</v>
      </c>
      <c r="L7" s="24">
        <f>I7/F7*100</f>
        <v>34.655570347348053</v>
      </c>
      <c r="M7" s="31">
        <f>F7</f>
        <v>9023773</v>
      </c>
      <c r="N7" s="24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A10" sqref="A10:XFD10"/>
    </sheetView>
  </sheetViews>
  <sheetFormatPr defaultRowHeight="15" x14ac:dyDescent="0.25"/>
  <cols>
    <col min="2" max="2" width="38.42578125" customWidth="1"/>
    <col min="4" max="4" width="11.28515625" bestFit="1" customWidth="1"/>
    <col min="6" max="6" width="11.28515625" bestFit="1" customWidth="1"/>
    <col min="7" max="9" width="11.28515625" hidden="1" customWidth="1"/>
    <col min="10" max="10" width="11.28515625" bestFit="1" customWidth="1"/>
    <col min="12" max="12" width="11.28515625" bestFit="1" customWidth="1"/>
    <col min="13" max="15" width="10.5703125" customWidth="1"/>
  </cols>
  <sheetData>
    <row r="1" spans="1:15" ht="15.75" x14ac:dyDescent="0.25">
      <c r="A1" s="70" t="s">
        <v>43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5" customHeight="1" x14ac:dyDescent="0.25">
      <c r="A2" s="72" t="s">
        <v>0</v>
      </c>
      <c r="B2" s="14" t="s">
        <v>1</v>
      </c>
      <c r="C2" s="73" t="s">
        <v>13</v>
      </c>
      <c r="D2" s="74" t="s">
        <v>50</v>
      </c>
      <c r="E2" s="74"/>
      <c r="F2" s="74"/>
      <c r="G2" s="81" t="s">
        <v>83</v>
      </c>
      <c r="H2" s="82"/>
      <c r="I2" s="83"/>
      <c r="J2" s="75" t="s">
        <v>85</v>
      </c>
      <c r="K2" s="75"/>
      <c r="L2" s="75"/>
      <c r="M2" s="76" t="s">
        <v>78</v>
      </c>
      <c r="N2" s="77"/>
      <c r="O2" s="78"/>
    </row>
    <row r="3" spans="1:15" ht="25.5" x14ac:dyDescent="0.25">
      <c r="A3" s="72"/>
      <c r="B3" s="48" t="s">
        <v>2</v>
      </c>
      <c r="C3" s="73"/>
      <c r="D3" s="49" t="s">
        <v>19</v>
      </c>
      <c r="E3" s="49" t="s">
        <v>20</v>
      </c>
      <c r="F3" s="49" t="s">
        <v>21</v>
      </c>
      <c r="G3" s="49" t="s">
        <v>19</v>
      </c>
      <c r="H3" s="49" t="s">
        <v>20</v>
      </c>
      <c r="I3" s="49" t="s">
        <v>21</v>
      </c>
      <c r="J3" s="49" t="s">
        <v>19</v>
      </c>
      <c r="K3" s="49" t="s">
        <v>20</v>
      </c>
      <c r="L3" s="49" t="s">
        <v>21</v>
      </c>
      <c r="M3" s="49" t="s">
        <v>19</v>
      </c>
      <c r="N3" s="49" t="s">
        <v>20</v>
      </c>
      <c r="O3" s="49" t="s">
        <v>21</v>
      </c>
    </row>
    <row r="4" spans="1:15" x14ac:dyDescent="0.25">
      <c r="A4" s="47" t="s">
        <v>5</v>
      </c>
      <c r="B4" s="47" t="s">
        <v>9</v>
      </c>
      <c r="C4" s="47" t="s">
        <v>22</v>
      </c>
      <c r="D4" s="47" t="s">
        <v>23</v>
      </c>
      <c r="E4" s="47" t="s">
        <v>11</v>
      </c>
      <c r="F4" s="47" t="s">
        <v>24</v>
      </c>
      <c r="G4" s="47" t="s">
        <v>39</v>
      </c>
      <c r="H4" s="47" t="s">
        <v>12</v>
      </c>
      <c r="I4" s="47" t="s">
        <v>25</v>
      </c>
      <c r="J4" s="47" t="s">
        <v>39</v>
      </c>
      <c r="K4" s="47" t="s">
        <v>12</v>
      </c>
      <c r="L4" s="47" t="s">
        <v>25</v>
      </c>
      <c r="M4" s="47" t="s">
        <v>26</v>
      </c>
      <c r="N4" s="47" t="s">
        <v>27</v>
      </c>
      <c r="O4" s="47" t="s">
        <v>28</v>
      </c>
    </row>
    <row r="5" spans="1:15" x14ac:dyDescent="0.25">
      <c r="A5" s="20">
        <v>1</v>
      </c>
      <c r="B5" s="69" t="s">
        <v>44</v>
      </c>
      <c r="C5" s="69"/>
      <c r="D5" s="21">
        <f>SUM(D6:D7)</f>
        <v>8132880</v>
      </c>
      <c r="E5" s="21">
        <f>SUM(E6:E7)</f>
        <v>0</v>
      </c>
      <c r="F5" s="21">
        <f t="shared" ref="F5" si="0">SUM(F6:F7)</f>
        <v>8132880</v>
      </c>
      <c r="G5" s="21">
        <f>J5</f>
        <v>8130656</v>
      </c>
      <c r="H5" s="21">
        <f t="shared" ref="H5:I7" si="1">K5</f>
        <v>0</v>
      </c>
      <c r="I5" s="21">
        <f t="shared" si="1"/>
        <v>8130656</v>
      </c>
      <c r="J5" s="21">
        <f>SUM(J6:J7)</f>
        <v>8130656</v>
      </c>
      <c r="K5" s="21">
        <f>SUM(K6:K7)</f>
        <v>0</v>
      </c>
      <c r="L5" s="21">
        <f>SUM(L6:L7)</f>
        <v>8130656</v>
      </c>
      <c r="M5" s="21">
        <f>J5/D5*100</f>
        <v>99.97265421351355</v>
      </c>
      <c r="N5" s="21">
        <v>0</v>
      </c>
      <c r="O5" s="21">
        <f>L5/F5*100</f>
        <v>99.97265421351355</v>
      </c>
    </row>
    <row r="6" spans="1:15" ht="38.25" x14ac:dyDescent="0.25">
      <c r="A6" s="22" t="s">
        <v>6</v>
      </c>
      <c r="B6" s="23" t="s">
        <v>15</v>
      </c>
      <c r="C6" s="23" t="s">
        <v>47</v>
      </c>
      <c r="D6" s="23">
        <f t="shared" ref="D6:D7" si="2">E6+F6</f>
        <v>10000</v>
      </c>
      <c r="E6" s="23">
        <v>0</v>
      </c>
      <c r="F6" s="23">
        <v>10000</v>
      </c>
      <c r="G6" s="24">
        <f t="shared" ref="G6:G7" si="3">J6</f>
        <v>7776</v>
      </c>
      <c r="H6" s="24">
        <f t="shared" si="1"/>
        <v>0</v>
      </c>
      <c r="I6" s="24">
        <f t="shared" si="1"/>
        <v>7776</v>
      </c>
      <c r="J6" s="23">
        <f>K6+L6</f>
        <v>7776</v>
      </c>
      <c r="K6" s="23">
        <v>0</v>
      </c>
      <c r="L6" s="23">
        <v>7776</v>
      </c>
      <c r="M6" s="24">
        <f>J6/D6*100</f>
        <v>77.759999999999991</v>
      </c>
      <c r="N6" s="24">
        <v>0</v>
      </c>
      <c r="O6" s="24">
        <f>L6/F6*100</f>
        <v>77.759999999999991</v>
      </c>
    </row>
    <row r="7" spans="1:15" ht="25.5" x14ac:dyDescent="0.25">
      <c r="A7" s="22" t="s">
        <v>7</v>
      </c>
      <c r="B7" s="23" t="s">
        <v>45</v>
      </c>
      <c r="C7" s="23" t="s">
        <v>47</v>
      </c>
      <c r="D7" s="23">
        <f t="shared" si="2"/>
        <v>8122880</v>
      </c>
      <c r="E7" s="23">
        <v>0</v>
      </c>
      <c r="F7" s="23">
        <v>8122880</v>
      </c>
      <c r="G7" s="24">
        <f t="shared" si="3"/>
        <v>8122880</v>
      </c>
      <c r="H7" s="24">
        <f t="shared" si="1"/>
        <v>0</v>
      </c>
      <c r="I7" s="24">
        <f t="shared" si="1"/>
        <v>8122880</v>
      </c>
      <c r="J7" s="23">
        <f t="shared" ref="J7" si="4">K7+L7</f>
        <v>8122880</v>
      </c>
      <c r="K7" s="23">
        <v>0</v>
      </c>
      <c r="L7" s="23">
        <v>8122880</v>
      </c>
      <c r="M7" s="24">
        <f>J7/D7*100</f>
        <v>100</v>
      </c>
      <c r="N7" s="24">
        <v>0</v>
      </c>
      <c r="O7" s="24">
        <f>L7/F7*100</f>
        <v>100</v>
      </c>
    </row>
    <row r="8" spans="1:15" x14ac:dyDescent="0.25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2"/>
      <c r="N8" s="52"/>
      <c r="O8" s="52"/>
    </row>
  </sheetData>
  <mergeCells count="8">
    <mergeCell ref="B5:C5"/>
    <mergeCell ref="A1:O1"/>
    <mergeCell ref="A2:A3"/>
    <mergeCell ref="C2:C3"/>
    <mergeCell ref="D2:F2"/>
    <mergeCell ref="G2:I2"/>
    <mergeCell ref="J2:L2"/>
    <mergeCell ref="M2:O2"/>
  </mergeCells>
  <pageMargins left="0.7" right="0.7" top="0.75" bottom="0.75" header="0.3" footer="0.3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муниципальные</vt:lpstr>
      <vt:lpstr>ведомственная</vt:lpstr>
      <vt:lpstr>ведомств.</vt:lpstr>
      <vt:lpstr>муниципальные!Заголовки_для_печати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Корикова Наталия Валерьевна</cp:lastModifiedBy>
  <cp:lastPrinted>2017-02-06T08:50:17Z</cp:lastPrinted>
  <dcterms:created xsi:type="dcterms:W3CDTF">2012-05-22T08:33:39Z</dcterms:created>
  <dcterms:modified xsi:type="dcterms:W3CDTF">2017-02-14T04:21:46Z</dcterms:modified>
</cp:coreProperties>
</file>