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2820" windowWidth="19320" windowHeight="6000"/>
  </bookViews>
  <sheets>
    <sheet name="муниципальные" sheetId="33" r:id="rId1"/>
    <sheet name="ведомственная" sheetId="36" state="hidden" r:id="rId2"/>
  </sheets>
  <definedNames>
    <definedName name="_xlnm._FilterDatabase" localSheetId="0" hidden="1">муниципальные!$A$4:$AD$239</definedName>
    <definedName name="_xlnm.Print_Titles" localSheetId="0">муниципальные!$2:$3</definedName>
    <definedName name="_xlnm.Print_Area" localSheetId="0">муниципальные!$A$1:$AD$239</definedName>
  </definedNames>
  <calcPr calcId="145621"/>
</workbook>
</file>

<file path=xl/calcChain.xml><?xml version="1.0" encoding="utf-8"?>
<calcChain xmlns="http://schemas.openxmlformats.org/spreadsheetml/2006/main">
  <c r="F238" i="33" l="1"/>
  <c r="G238" i="33"/>
  <c r="H238" i="33"/>
  <c r="I238" i="33"/>
  <c r="J238" i="33"/>
  <c r="K238" i="33"/>
  <c r="F236" i="33"/>
  <c r="F235" i="33" s="1"/>
  <c r="T206" i="33"/>
  <c r="G179" i="33"/>
  <c r="H179" i="33"/>
  <c r="I179" i="33"/>
  <c r="J179" i="33"/>
  <c r="K179" i="33"/>
  <c r="M179" i="33"/>
  <c r="N179" i="33"/>
  <c r="O179" i="33"/>
  <c r="Q179" i="33"/>
  <c r="R179" i="33"/>
  <c r="U179" i="33"/>
  <c r="V179" i="33"/>
  <c r="W179" i="33"/>
  <c r="AA186" i="33"/>
  <c r="T186" i="33"/>
  <c r="AB186" i="33" s="1"/>
  <c r="L186" i="33"/>
  <c r="D187" i="33"/>
  <c r="E187" i="33"/>
  <c r="G187" i="33"/>
  <c r="H187" i="33"/>
  <c r="I187" i="33"/>
  <c r="J187" i="33"/>
  <c r="K187" i="33"/>
  <c r="M187" i="33"/>
  <c r="N187" i="33"/>
  <c r="O187" i="33"/>
  <c r="Q187" i="33"/>
  <c r="R187" i="33"/>
  <c r="U187" i="33"/>
  <c r="V187" i="33"/>
  <c r="W187" i="33"/>
  <c r="AA187" i="33"/>
  <c r="X186" i="33" l="1"/>
  <c r="G72" i="33"/>
  <c r="H72" i="33"/>
  <c r="I72" i="33"/>
  <c r="J72" i="33"/>
  <c r="K72" i="33"/>
  <c r="M72" i="33"/>
  <c r="N72" i="33"/>
  <c r="O72" i="33"/>
  <c r="Q72" i="33"/>
  <c r="R72" i="33"/>
  <c r="U72" i="33"/>
  <c r="V72" i="33"/>
  <c r="W72" i="33"/>
  <c r="F72" i="33"/>
  <c r="S77" i="33"/>
  <c r="T77" i="33"/>
  <c r="AA77" i="33"/>
  <c r="L77" i="33"/>
  <c r="X77" i="33" s="1"/>
  <c r="Q64" i="33"/>
  <c r="R64" i="33"/>
  <c r="AA67" i="33" l="1"/>
  <c r="AA69" i="33"/>
  <c r="Y55" i="33"/>
  <c r="Y27" i="33"/>
  <c r="AC166" i="33"/>
  <c r="AC151" i="33"/>
  <c r="AC84" i="33"/>
  <c r="AC222" i="33"/>
  <c r="AC223" i="33"/>
  <c r="AC224" i="33"/>
  <c r="AC221" i="33"/>
  <c r="AC220" i="33"/>
  <c r="AC229" i="33"/>
  <c r="AC137" i="33"/>
  <c r="AC133" i="33"/>
  <c r="AC37" i="33"/>
  <c r="Q168" i="33" l="1"/>
  <c r="Q103" i="33" l="1"/>
  <c r="S12" i="33" l="1"/>
  <c r="P12" i="33" s="1"/>
  <c r="W162" i="33" l="1"/>
  <c r="AA137" i="33"/>
  <c r="T137" i="33"/>
  <c r="Y137" i="33"/>
  <c r="L137" i="33"/>
  <c r="S137" i="33"/>
  <c r="F135" i="33"/>
  <c r="L139" i="33"/>
  <c r="S139" i="33"/>
  <c r="P139" i="33" s="1"/>
  <c r="T139" i="33"/>
  <c r="AA139" i="33"/>
  <c r="X137" i="33" l="1"/>
  <c r="X139" i="33"/>
  <c r="AB139" i="33"/>
  <c r="AA75" i="33" l="1"/>
  <c r="T75" i="33"/>
  <c r="S75" i="33"/>
  <c r="L75" i="33"/>
  <c r="M96" i="33"/>
  <c r="N96" i="33"/>
  <c r="O96" i="33"/>
  <c r="Q96" i="33"/>
  <c r="R96" i="33"/>
  <c r="U96" i="33"/>
  <c r="V96" i="33"/>
  <c r="W96" i="33"/>
  <c r="AA99" i="33"/>
  <c r="S99" i="33"/>
  <c r="P99" i="33" s="1"/>
  <c r="T99" i="33"/>
  <c r="Y99" i="33"/>
  <c r="L99" i="33"/>
  <c r="Y86" i="33"/>
  <c r="T86" i="33"/>
  <c r="S86" i="33"/>
  <c r="P86" i="33" s="1"/>
  <c r="AA86" i="33"/>
  <c r="L86" i="33"/>
  <c r="S48" i="33"/>
  <c r="P48" i="33" s="1"/>
  <c r="T48" i="33"/>
  <c r="AB48" i="33" s="1"/>
  <c r="AA48" i="33"/>
  <c r="L48" i="33"/>
  <c r="F8" i="33"/>
  <c r="T12" i="33"/>
  <c r="AA12" i="33"/>
  <c r="L12" i="33"/>
  <c r="X12" i="33" l="1"/>
  <c r="X99" i="33"/>
  <c r="X75" i="33"/>
  <c r="X86" i="33"/>
  <c r="X48" i="33"/>
  <c r="L237" i="33" l="1"/>
  <c r="L239" i="33"/>
  <c r="AC177" i="33"/>
  <c r="AC207" i="33"/>
  <c r="AC168" i="33"/>
  <c r="AC169" i="33"/>
  <c r="AC170" i="33"/>
  <c r="AC172" i="33"/>
  <c r="AC163" i="33"/>
  <c r="AC144" i="33"/>
  <c r="AC136" i="33"/>
  <c r="AC141" i="33"/>
  <c r="AC130" i="33"/>
  <c r="AC107" i="33"/>
  <c r="AC110" i="33"/>
  <c r="AC76" i="33"/>
  <c r="AC67" i="33"/>
  <c r="AC69" i="33"/>
  <c r="AC9" i="33"/>
  <c r="P114" i="33"/>
  <c r="T83" i="33"/>
  <c r="T82" i="33"/>
  <c r="S116" i="33"/>
  <c r="S26" i="33"/>
  <c r="P26" i="33" s="1"/>
  <c r="S18" i="33"/>
  <c r="S19" i="33"/>
  <c r="S17" i="33"/>
  <c r="S10" i="33"/>
  <c r="P10" i="33" s="1"/>
  <c r="S11" i="33"/>
  <c r="P11" i="33" s="1"/>
  <c r="S13" i="33"/>
  <c r="P13" i="33" s="1"/>
  <c r="S14" i="33"/>
  <c r="P14" i="33" s="1"/>
  <c r="S15" i="33"/>
  <c r="P15" i="33" s="1"/>
  <c r="S9" i="33"/>
  <c r="Q238" i="33"/>
  <c r="AA164" i="33"/>
  <c r="S164" i="33"/>
  <c r="P164" i="33" s="1"/>
  <c r="Q162" i="33"/>
  <c r="R162" i="33"/>
  <c r="Y151" i="33"/>
  <c r="Y133" i="33"/>
  <c r="AC87" i="33"/>
  <c r="Y87" i="33"/>
  <c r="Y71" i="33"/>
  <c r="AC71" i="33"/>
  <c r="T164" i="33" l="1"/>
  <c r="L164" i="33"/>
  <c r="G146" i="33"/>
  <c r="H146" i="33"/>
  <c r="I146" i="33"/>
  <c r="J146" i="33"/>
  <c r="K146" i="33"/>
  <c r="M146" i="33"/>
  <c r="N146" i="33"/>
  <c r="O146" i="33"/>
  <c r="Q146" i="33"/>
  <c r="R146" i="33"/>
  <c r="U146" i="33"/>
  <c r="V146" i="33"/>
  <c r="W146" i="33"/>
  <c r="F146" i="33"/>
  <c r="S151" i="33"/>
  <c r="P151" i="33" s="1"/>
  <c r="T151" i="33"/>
  <c r="AB151" i="33" s="1"/>
  <c r="L151" i="33"/>
  <c r="G81" i="33"/>
  <c r="H81" i="33"/>
  <c r="I81" i="33"/>
  <c r="J81" i="33"/>
  <c r="K81" i="33"/>
  <c r="M81" i="33"/>
  <c r="N81" i="33"/>
  <c r="O81" i="33"/>
  <c r="Q81" i="33"/>
  <c r="R81" i="33"/>
  <c r="U81" i="33"/>
  <c r="V81" i="33"/>
  <c r="W81" i="33"/>
  <c r="F81" i="33"/>
  <c r="S87" i="33"/>
  <c r="P87" i="33" s="1"/>
  <c r="T87" i="33"/>
  <c r="L87" i="33"/>
  <c r="T69" i="33"/>
  <c r="T67" i="33"/>
  <c r="AB67" i="33" s="1"/>
  <c r="G64" i="33"/>
  <c r="H64" i="33"/>
  <c r="I64" i="33"/>
  <c r="J64" i="33"/>
  <c r="K64" i="33"/>
  <c r="M64" i="33"/>
  <c r="N64" i="33"/>
  <c r="O64" i="33"/>
  <c r="U64" i="33"/>
  <c r="V64" i="33"/>
  <c r="W64" i="33"/>
  <c r="F64" i="33"/>
  <c r="F35" i="33"/>
  <c r="I35" i="33"/>
  <c r="J35" i="33"/>
  <c r="K35" i="33"/>
  <c r="G25" i="33"/>
  <c r="H25" i="33"/>
  <c r="I25" i="33"/>
  <c r="J25" i="33"/>
  <c r="K25" i="33"/>
  <c r="M25" i="33"/>
  <c r="N25" i="33"/>
  <c r="O25" i="33"/>
  <c r="Q25" i="33"/>
  <c r="R25" i="33"/>
  <c r="U25" i="33"/>
  <c r="V25" i="33"/>
  <c r="W25" i="33"/>
  <c r="F25" i="33"/>
  <c r="AA26" i="33"/>
  <c r="T26" i="33"/>
  <c r="AB26" i="33" s="1"/>
  <c r="L26" i="33"/>
  <c r="L27" i="33"/>
  <c r="Y25" i="33" l="1"/>
  <c r="AC72" i="33"/>
  <c r="X151" i="33"/>
  <c r="X87" i="33"/>
  <c r="AB164" i="33"/>
  <c r="X164" i="33"/>
  <c r="X26" i="33"/>
  <c r="L25" i="33"/>
  <c r="G8" i="33"/>
  <c r="H8" i="33"/>
  <c r="I8" i="33"/>
  <c r="J8" i="33"/>
  <c r="K8" i="33"/>
  <c r="G16" i="33"/>
  <c r="H16" i="33"/>
  <c r="I16" i="33"/>
  <c r="J16" i="33"/>
  <c r="K16" i="33"/>
  <c r="G20" i="33"/>
  <c r="H20" i="33"/>
  <c r="I20" i="33"/>
  <c r="J20" i="33"/>
  <c r="K20" i="33"/>
  <c r="G28" i="33"/>
  <c r="H28" i="33"/>
  <c r="I28" i="33"/>
  <c r="J28" i="33"/>
  <c r="K28" i="33"/>
  <c r="G33" i="33"/>
  <c r="H33" i="33"/>
  <c r="I33" i="33"/>
  <c r="J33" i="33"/>
  <c r="J32" i="33" s="1"/>
  <c r="K33" i="33"/>
  <c r="G36" i="33"/>
  <c r="G37" i="33"/>
  <c r="G38" i="33"/>
  <c r="H38" i="33"/>
  <c r="G39" i="33"/>
  <c r="H39" i="33"/>
  <c r="G40" i="33"/>
  <c r="H40" i="33"/>
  <c r="G52" i="33"/>
  <c r="H52" i="33"/>
  <c r="I52" i="33"/>
  <c r="J52" i="33"/>
  <c r="K52" i="33"/>
  <c r="G58" i="33"/>
  <c r="H58" i="33"/>
  <c r="I58" i="33"/>
  <c r="J58" i="33"/>
  <c r="K58" i="33"/>
  <c r="G60" i="33"/>
  <c r="H60" i="33"/>
  <c r="I60" i="33"/>
  <c r="J60" i="33"/>
  <c r="K60" i="33"/>
  <c r="G88" i="33"/>
  <c r="H88" i="33"/>
  <c r="I88" i="33"/>
  <c r="J88" i="33"/>
  <c r="K88" i="33"/>
  <c r="G92" i="33"/>
  <c r="H92" i="33"/>
  <c r="I92" i="33"/>
  <c r="J92" i="33"/>
  <c r="K92" i="33"/>
  <c r="G96" i="33"/>
  <c r="H96" i="33"/>
  <c r="I96" i="33"/>
  <c r="J96" i="33"/>
  <c r="K96" i="33"/>
  <c r="G101" i="33"/>
  <c r="H101" i="33"/>
  <c r="I101" i="33"/>
  <c r="J101" i="33"/>
  <c r="K101" i="33"/>
  <c r="G105" i="33"/>
  <c r="H105" i="33"/>
  <c r="I105" i="33"/>
  <c r="J105" i="33"/>
  <c r="K105" i="33"/>
  <c r="G109" i="33"/>
  <c r="H109" i="33"/>
  <c r="I109" i="33"/>
  <c r="J109" i="33"/>
  <c r="K109" i="33"/>
  <c r="G111" i="33"/>
  <c r="H111" i="33"/>
  <c r="I111" i="33"/>
  <c r="J111" i="33"/>
  <c r="K111" i="33"/>
  <c r="G113" i="33"/>
  <c r="H113" i="33"/>
  <c r="I113" i="33"/>
  <c r="J113" i="33"/>
  <c r="K113" i="33"/>
  <c r="G115" i="33"/>
  <c r="H115" i="33"/>
  <c r="I115" i="33"/>
  <c r="J115" i="33"/>
  <c r="K115" i="33"/>
  <c r="G120" i="33"/>
  <c r="H120" i="33"/>
  <c r="I120" i="33"/>
  <c r="J120" i="33"/>
  <c r="K120" i="33"/>
  <c r="G135" i="33"/>
  <c r="H135" i="33"/>
  <c r="I135" i="33"/>
  <c r="J135" i="33"/>
  <c r="K135" i="33"/>
  <c r="G140" i="33"/>
  <c r="H140" i="33"/>
  <c r="I140" i="33"/>
  <c r="J140" i="33"/>
  <c r="K140" i="33"/>
  <c r="G142" i="33"/>
  <c r="H142" i="33"/>
  <c r="I142" i="33"/>
  <c r="J142" i="33"/>
  <c r="K142" i="33"/>
  <c r="G152" i="33"/>
  <c r="H152" i="33"/>
  <c r="I152" i="33"/>
  <c r="J152" i="33"/>
  <c r="K152" i="33"/>
  <c r="G157" i="33"/>
  <c r="H157" i="33"/>
  <c r="I157" i="33"/>
  <c r="J157" i="33"/>
  <c r="K157" i="33"/>
  <c r="G162" i="33"/>
  <c r="H162" i="33"/>
  <c r="I162" i="33"/>
  <c r="J162" i="33"/>
  <c r="K162" i="33"/>
  <c r="G167" i="33"/>
  <c r="H167" i="33"/>
  <c r="I167" i="33"/>
  <c r="J167" i="33"/>
  <c r="K167" i="33"/>
  <c r="G171" i="33"/>
  <c r="H171" i="33"/>
  <c r="I171" i="33"/>
  <c r="J171" i="33"/>
  <c r="K171" i="33"/>
  <c r="G176" i="33"/>
  <c r="H176" i="33"/>
  <c r="I176" i="33"/>
  <c r="J176" i="33"/>
  <c r="K176" i="33"/>
  <c r="G191" i="33"/>
  <c r="H191" i="33"/>
  <c r="I191" i="33"/>
  <c r="J191" i="33"/>
  <c r="K191" i="33"/>
  <c r="G197" i="33"/>
  <c r="H197" i="33"/>
  <c r="I197" i="33"/>
  <c r="J197" i="33"/>
  <c r="K197" i="33"/>
  <c r="G199" i="33"/>
  <c r="H199" i="33"/>
  <c r="I199" i="33"/>
  <c r="J199" i="33"/>
  <c r="K199" i="33"/>
  <c r="G210" i="33"/>
  <c r="H210" i="33"/>
  <c r="I210" i="33"/>
  <c r="J210" i="33"/>
  <c r="K211" i="33"/>
  <c r="K210" i="33" s="1"/>
  <c r="G214" i="33"/>
  <c r="H214" i="33"/>
  <c r="I214" i="33"/>
  <c r="J214" i="33"/>
  <c r="K214" i="33"/>
  <c r="G219" i="33"/>
  <c r="H219" i="33"/>
  <c r="I219" i="33"/>
  <c r="J219" i="33"/>
  <c r="K220" i="33"/>
  <c r="K222" i="33"/>
  <c r="G228" i="33"/>
  <c r="H228" i="33"/>
  <c r="I228" i="33"/>
  <c r="J228" i="33"/>
  <c r="K228" i="33"/>
  <c r="G230" i="33"/>
  <c r="H230" i="33"/>
  <c r="I230" i="33"/>
  <c r="J230" i="33"/>
  <c r="K230" i="33"/>
  <c r="G236" i="33"/>
  <c r="H236" i="33"/>
  <c r="I236" i="33"/>
  <c r="J236" i="33"/>
  <c r="K236" i="33"/>
  <c r="K57" i="33" l="1"/>
  <c r="I57" i="33"/>
  <c r="G57" i="33"/>
  <c r="H35" i="33"/>
  <c r="H32" i="33" s="1"/>
  <c r="K175" i="33"/>
  <c r="G35" i="33"/>
  <c r="G32" i="33" s="1"/>
  <c r="I175" i="33"/>
  <c r="G175" i="33"/>
  <c r="J57" i="33"/>
  <c r="H57" i="33"/>
  <c r="I213" i="33"/>
  <c r="G213" i="33"/>
  <c r="J213" i="33"/>
  <c r="H213" i="33"/>
  <c r="J175" i="33"/>
  <c r="H175" i="33"/>
  <c r="J7" i="33"/>
  <c r="J50" i="33" s="1"/>
  <c r="H7" i="33"/>
  <c r="K7" i="33"/>
  <c r="I7" i="33"/>
  <c r="G7" i="33"/>
  <c r="K235" i="33"/>
  <c r="I235" i="33"/>
  <c r="G235" i="33"/>
  <c r="J235" i="33"/>
  <c r="H235" i="33"/>
  <c r="K219" i="33"/>
  <c r="K213" i="33" s="1"/>
  <c r="J196" i="33"/>
  <c r="H196" i="33"/>
  <c r="K196" i="33"/>
  <c r="I196" i="33"/>
  <c r="G196" i="33"/>
  <c r="K161" i="33"/>
  <c r="K156" i="33" s="1"/>
  <c r="I161" i="33"/>
  <c r="I156" i="33" s="1"/>
  <c r="G161" i="33"/>
  <c r="G156" i="33" s="1"/>
  <c r="J161" i="33"/>
  <c r="J156" i="33" s="1"/>
  <c r="H161" i="33"/>
  <c r="H156" i="33" s="1"/>
  <c r="J119" i="33"/>
  <c r="J118" i="33" s="1"/>
  <c r="H119" i="33"/>
  <c r="H118" i="33" s="1"/>
  <c r="K119" i="33"/>
  <c r="K118" i="33" s="1"/>
  <c r="I119" i="33"/>
  <c r="I118" i="33" s="1"/>
  <c r="G119" i="33"/>
  <c r="G118" i="33" s="1"/>
  <c r="J80" i="33"/>
  <c r="J79" i="33" s="1"/>
  <c r="H80" i="33"/>
  <c r="H79" i="33" s="1"/>
  <c r="K80" i="33"/>
  <c r="K79" i="33" s="1"/>
  <c r="I80" i="33"/>
  <c r="I79" i="33" s="1"/>
  <c r="G80" i="33"/>
  <c r="G79" i="33" s="1"/>
  <c r="J63" i="33"/>
  <c r="H63" i="33"/>
  <c r="K63" i="33"/>
  <c r="I63" i="33"/>
  <c r="G63" i="33"/>
  <c r="K32" i="33"/>
  <c r="K50" i="33" s="1"/>
  <c r="I32" i="33"/>
  <c r="I50" i="33" s="1"/>
  <c r="L226" i="33"/>
  <c r="T173" i="33"/>
  <c r="T172" i="33"/>
  <c r="AB172" i="33" s="1"/>
  <c r="Q171" i="33"/>
  <c r="R171" i="33"/>
  <c r="U171" i="33"/>
  <c r="V171" i="33"/>
  <c r="W171" i="33"/>
  <c r="O171" i="33"/>
  <c r="M135" i="33"/>
  <c r="N135" i="33"/>
  <c r="O135" i="33"/>
  <c r="Q135" i="33"/>
  <c r="R135" i="33"/>
  <c r="U135" i="33"/>
  <c r="V135" i="33"/>
  <c r="W135" i="33"/>
  <c r="AC135" i="33" l="1"/>
  <c r="AC171" i="33"/>
  <c r="H50" i="33"/>
  <c r="G50" i="33"/>
  <c r="T171" i="33"/>
  <c r="S71" i="33" l="1"/>
  <c r="P71" i="33" s="1"/>
  <c r="T71" i="33"/>
  <c r="L71" i="33"/>
  <c r="S133" i="33"/>
  <c r="P133" i="33" s="1"/>
  <c r="T133" i="33"/>
  <c r="L133" i="33"/>
  <c r="S215" i="33"/>
  <c r="S54" i="33"/>
  <c r="X133" i="33" l="1"/>
  <c r="AB133" i="33"/>
  <c r="X71" i="33"/>
  <c r="AB71" i="33"/>
  <c r="L23" i="33" l="1"/>
  <c r="S23" i="33"/>
  <c r="P23" i="33" s="1"/>
  <c r="T23" i="33"/>
  <c r="AA23" i="33"/>
  <c r="O20" i="33"/>
  <c r="AB23" i="33" l="1"/>
  <c r="X23" i="33"/>
  <c r="Q142" i="33"/>
  <c r="R142" i="33"/>
  <c r="F189" i="33" l="1"/>
  <c r="F190" i="33"/>
  <c r="F207" i="33"/>
  <c r="Y229" i="33"/>
  <c r="Z226" i="33"/>
  <c r="Z225" i="33"/>
  <c r="AA220" i="33"/>
  <c r="Y207" i="33"/>
  <c r="Z173" i="33"/>
  <c r="Z172" i="33"/>
  <c r="AA169" i="33"/>
  <c r="AA149" i="33"/>
  <c r="AA68" i="33"/>
  <c r="AA73" i="33"/>
  <c r="AA74" i="33"/>
  <c r="AA76" i="33"/>
  <c r="Y69" i="33"/>
  <c r="Y70" i="33"/>
  <c r="Y67" i="33"/>
  <c r="F187" i="33" l="1"/>
  <c r="F199" i="33"/>
  <c r="Y14" i="33"/>
  <c r="AA222" i="33" l="1"/>
  <c r="S47" i="33" l="1"/>
  <c r="P47" i="33" s="1"/>
  <c r="T47" i="33"/>
  <c r="AB47" i="33" s="1"/>
  <c r="AA47" i="33"/>
  <c r="L47" i="33"/>
  <c r="X47" i="33" l="1"/>
  <c r="AA237" i="33" l="1"/>
  <c r="F230" i="33" l="1"/>
  <c r="F228" i="33"/>
  <c r="L212" i="33" l="1"/>
  <c r="L215" i="33"/>
  <c r="L216" i="33"/>
  <c r="L217" i="33"/>
  <c r="L218" i="33"/>
  <c r="L220" i="33"/>
  <c r="L221" i="33"/>
  <c r="L222" i="33"/>
  <c r="L223" i="33"/>
  <c r="L224" i="33"/>
  <c r="L225" i="33"/>
  <c r="L227" i="33"/>
  <c r="L229" i="33"/>
  <c r="L228" i="33" s="1"/>
  <c r="L231" i="33"/>
  <c r="L232" i="33"/>
  <c r="M199" i="33"/>
  <c r="N199" i="33"/>
  <c r="O199" i="33"/>
  <c r="Q199" i="33"/>
  <c r="R199" i="33"/>
  <c r="U199" i="33"/>
  <c r="AC199" i="33" s="1"/>
  <c r="V199" i="33"/>
  <c r="W199" i="33"/>
  <c r="S207" i="33"/>
  <c r="P207" i="33" s="1"/>
  <c r="T207" i="33"/>
  <c r="L207" i="33"/>
  <c r="F197" i="33"/>
  <c r="F196" i="33" s="1"/>
  <c r="F157" i="33"/>
  <c r="F152" i="33"/>
  <c r="F142" i="33"/>
  <c r="F140" i="33"/>
  <c r="F115" i="33"/>
  <c r="AA114" i="33"/>
  <c r="T114" i="33"/>
  <c r="T113" i="33" s="1"/>
  <c r="L114" i="33"/>
  <c r="L113" i="33" s="1"/>
  <c r="M113" i="33"/>
  <c r="N113" i="33"/>
  <c r="O113" i="33"/>
  <c r="Q113" i="33"/>
  <c r="R113" i="33"/>
  <c r="S113" i="33"/>
  <c r="U113" i="33"/>
  <c r="V113" i="33"/>
  <c r="W113" i="33"/>
  <c r="F113" i="33"/>
  <c r="AB207" i="33" l="1"/>
  <c r="Y199" i="33"/>
  <c r="X207" i="33"/>
  <c r="AA113" i="33"/>
  <c r="L230" i="33"/>
  <c r="L219" i="33"/>
  <c r="L214" i="33"/>
  <c r="X113" i="33"/>
  <c r="X114" i="33"/>
  <c r="T74" i="33"/>
  <c r="S74" i="33"/>
  <c r="P74" i="33" s="1"/>
  <c r="L74" i="33"/>
  <c r="S46" i="33"/>
  <c r="P46" i="33" s="1"/>
  <c r="T46" i="33"/>
  <c r="AB46" i="33" s="1"/>
  <c r="AA46" i="33"/>
  <c r="S45" i="33"/>
  <c r="P45" i="33" s="1"/>
  <c r="T45" i="33"/>
  <c r="AB45" i="33" s="1"/>
  <c r="AA45" i="33"/>
  <c r="S44" i="33"/>
  <c r="P44" i="33" s="1"/>
  <c r="T44" i="33"/>
  <c r="AB44" i="33" s="1"/>
  <c r="AA44" i="33"/>
  <c r="S43" i="33"/>
  <c r="P43" i="33" s="1"/>
  <c r="T43" i="33"/>
  <c r="AB43" i="33" s="1"/>
  <c r="AA43" i="33"/>
  <c r="L45" i="33"/>
  <c r="L46" i="33"/>
  <c r="L44" i="33"/>
  <c r="L43" i="33"/>
  <c r="F28" i="33"/>
  <c r="X74" i="33" l="1"/>
  <c r="L213" i="33"/>
  <c r="X44" i="33"/>
  <c r="X43" i="33"/>
  <c r="X46" i="33"/>
  <c r="X45" i="33"/>
  <c r="F58" i="33"/>
  <c r="L10" i="33" l="1"/>
  <c r="T10" i="33"/>
  <c r="AB10" i="33" l="1"/>
  <c r="F177" i="33"/>
  <c r="F183" i="33"/>
  <c r="F184" i="33"/>
  <c r="G209" i="33"/>
  <c r="F214" i="33"/>
  <c r="F165" i="33"/>
  <c r="F162" i="33" s="1"/>
  <c r="F170" i="33"/>
  <c r="F167" i="33" s="1"/>
  <c r="F124" i="33"/>
  <c r="F88" i="33"/>
  <c r="F95" i="33"/>
  <c r="F96" i="33"/>
  <c r="F101" i="33"/>
  <c r="F106" i="33"/>
  <c r="F109" i="33"/>
  <c r="F111" i="33"/>
  <c r="F61" i="33"/>
  <c r="F60" i="33" s="1"/>
  <c r="F57" i="33" s="1"/>
  <c r="F52" i="33"/>
  <c r="F16" i="33"/>
  <c r="F33" i="33"/>
  <c r="F179" i="33" l="1"/>
  <c r="G208" i="33"/>
  <c r="H209" i="33"/>
  <c r="F208" i="33"/>
  <c r="F176" i="33"/>
  <c r="F219" i="33"/>
  <c r="F213" i="33" s="1"/>
  <c r="F191" i="33"/>
  <c r="F161" i="33"/>
  <c r="F92" i="33"/>
  <c r="F120" i="33"/>
  <c r="F63" i="33"/>
  <c r="F171" i="33"/>
  <c r="F20" i="33"/>
  <c r="F210" i="33"/>
  <c r="F105" i="33"/>
  <c r="T149" i="33"/>
  <c r="S149" i="33"/>
  <c r="P149" i="33" s="1"/>
  <c r="L149" i="33"/>
  <c r="AC94" i="33"/>
  <c r="H208" i="33" l="1"/>
  <c r="I209" i="33"/>
  <c r="G233" i="33"/>
  <c r="G5" i="33"/>
  <c r="F156" i="33"/>
  <c r="AB149" i="33"/>
  <c r="F80" i="33"/>
  <c r="F79" i="33" s="1"/>
  <c r="F175" i="33"/>
  <c r="F233" i="33" s="1"/>
  <c r="F119" i="33"/>
  <c r="F118" i="33" s="1"/>
  <c r="F7" i="33"/>
  <c r="X149" i="33"/>
  <c r="I208" i="33" l="1"/>
  <c r="J209" i="33"/>
  <c r="H233" i="33"/>
  <c r="H5" i="33"/>
  <c r="Q167" i="33"/>
  <c r="Q161" i="33" s="1"/>
  <c r="R167" i="33"/>
  <c r="R161" i="33" s="1"/>
  <c r="U167" i="33"/>
  <c r="V167" i="33"/>
  <c r="W167" i="33"/>
  <c r="U162" i="33"/>
  <c r="AC162" i="33" s="1"/>
  <c r="V162" i="33"/>
  <c r="T165" i="33"/>
  <c r="AA9" i="33"/>
  <c r="J208" i="33" l="1"/>
  <c r="K209" i="33"/>
  <c r="K208" i="33" s="1"/>
  <c r="I5" i="33"/>
  <c r="I233" i="33"/>
  <c r="AC167" i="33"/>
  <c r="Y239" i="33"/>
  <c r="Y237" i="33"/>
  <c r="AA232" i="33"/>
  <c r="AA231" i="33"/>
  <c r="AA229" i="33"/>
  <c r="Y227" i="33"/>
  <c r="Y226" i="33"/>
  <c r="Y224" i="33"/>
  <c r="Y223" i="33"/>
  <c r="Y222" i="33"/>
  <c r="Y221" i="33"/>
  <c r="Y220" i="33"/>
  <c r="Z220" i="33"/>
  <c r="AA218" i="33"/>
  <c r="AA217" i="33"/>
  <c r="AA216" i="33"/>
  <c r="AA215" i="33"/>
  <c r="AA212" i="33"/>
  <c r="AA211" i="33"/>
  <c r="AA209" i="33"/>
  <c r="AA206" i="33"/>
  <c r="AA205" i="33"/>
  <c r="AA204" i="33"/>
  <c r="AA203" i="33"/>
  <c r="AA202" i="33"/>
  <c r="AA201" i="33"/>
  <c r="AA200" i="33"/>
  <c r="AA198" i="33"/>
  <c r="AA195" i="33"/>
  <c r="AA194" i="33"/>
  <c r="AA193" i="33"/>
  <c r="AA192" i="33"/>
  <c r="AA190" i="33"/>
  <c r="AA189" i="33"/>
  <c r="AA188" i="33"/>
  <c r="AA185" i="33"/>
  <c r="AA184" i="33"/>
  <c r="AA183" i="33"/>
  <c r="AA182" i="33"/>
  <c r="AA181" i="33"/>
  <c r="AA180" i="33"/>
  <c r="AA178" i="33"/>
  <c r="Y177" i="33"/>
  <c r="AA177" i="33"/>
  <c r="Y172" i="33"/>
  <c r="AA172" i="33"/>
  <c r="Y170" i="33"/>
  <c r="Y169" i="33"/>
  <c r="Y168" i="33"/>
  <c r="AA168" i="33"/>
  <c r="Y166" i="33"/>
  <c r="AA165" i="33"/>
  <c r="Y163" i="33"/>
  <c r="AA163" i="33"/>
  <c r="AA160" i="33"/>
  <c r="AA159" i="33"/>
  <c r="AA158" i="33"/>
  <c r="AA154" i="33"/>
  <c r="AA153" i="33"/>
  <c r="Y150" i="33"/>
  <c r="Y148" i="33"/>
  <c r="AA148" i="33"/>
  <c r="AA147" i="33"/>
  <c r="Y145" i="33"/>
  <c r="Y144" i="33"/>
  <c r="AA144" i="33"/>
  <c r="AA141" i="33"/>
  <c r="AA138" i="33"/>
  <c r="Y136" i="33"/>
  <c r="AA136" i="33"/>
  <c r="AA134" i="33"/>
  <c r="Y132" i="33"/>
  <c r="AA131" i="33"/>
  <c r="Y129" i="33"/>
  <c r="Y130" i="33"/>
  <c r="Y128" i="33"/>
  <c r="Y127" i="33"/>
  <c r="Y126" i="33"/>
  <c r="Y125" i="33"/>
  <c r="Y124" i="33"/>
  <c r="Y123" i="33"/>
  <c r="Y122" i="33"/>
  <c r="AA121" i="33"/>
  <c r="AA116" i="33"/>
  <c r="AA112" i="33"/>
  <c r="Y110" i="33"/>
  <c r="AA110" i="33"/>
  <c r="AA108" i="33"/>
  <c r="Y107" i="33"/>
  <c r="AA107" i="33"/>
  <c r="AA106" i="33"/>
  <c r="Y104" i="33"/>
  <c r="Y103" i="33"/>
  <c r="AA103" i="33"/>
  <c r="AA102" i="33"/>
  <c r="Y100" i="33"/>
  <c r="Y98" i="33"/>
  <c r="AA98" i="33"/>
  <c r="AA97" i="33"/>
  <c r="Y95" i="33"/>
  <c r="Y94" i="33"/>
  <c r="AA94" i="33"/>
  <c r="Y91" i="33"/>
  <c r="Y90" i="33"/>
  <c r="AA90" i="33"/>
  <c r="AA89" i="33"/>
  <c r="Y85" i="33"/>
  <c r="AA85" i="33"/>
  <c r="Y84" i="33"/>
  <c r="AA84" i="33"/>
  <c r="Z83" i="33"/>
  <c r="AA82" i="33"/>
  <c r="Y76" i="33"/>
  <c r="AA66" i="33"/>
  <c r="AA65" i="33"/>
  <c r="AA61" i="33"/>
  <c r="AA59" i="33"/>
  <c r="AA55" i="33"/>
  <c r="AA54" i="33"/>
  <c r="AA53" i="33"/>
  <c r="AA49" i="33"/>
  <c r="AA42" i="33"/>
  <c r="AA41" i="33"/>
  <c r="Y40" i="33"/>
  <c r="AA40" i="33"/>
  <c r="Y39" i="33"/>
  <c r="Y38" i="33"/>
  <c r="Y37" i="33"/>
  <c r="AA37" i="33"/>
  <c r="Y36" i="33"/>
  <c r="AA36" i="33"/>
  <c r="AA34" i="33"/>
  <c r="AA31" i="33"/>
  <c r="AA30" i="33"/>
  <c r="AA29" i="33"/>
  <c r="AA27" i="33"/>
  <c r="AA24" i="33"/>
  <c r="AA22" i="33"/>
  <c r="AA21" i="33"/>
  <c r="AA19" i="33"/>
  <c r="AA18" i="33"/>
  <c r="AA17" i="33"/>
  <c r="AA15" i="33"/>
  <c r="AA14" i="33"/>
  <c r="AA13" i="33"/>
  <c r="AA11" i="33"/>
  <c r="Y10" i="33"/>
  <c r="Y9" i="33"/>
  <c r="AC132" i="33"/>
  <c r="AC237" i="33"/>
  <c r="AC239" i="33"/>
  <c r="AC226" i="33"/>
  <c r="AC227" i="33"/>
  <c r="AC122" i="33"/>
  <c r="AC123" i="33"/>
  <c r="AC124" i="33"/>
  <c r="AC125" i="33"/>
  <c r="AC126" i="33"/>
  <c r="AC127" i="33"/>
  <c r="AC128" i="33"/>
  <c r="AC129" i="33"/>
  <c r="AC145" i="33"/>
  <c r="AC148" i="33"/>
  <c r="AC150" i="33"/>
  <c r="AC70" i="33"/>
  <c r="AC85" i="33"/>
  <c r="AC90" i="33"/>
  <c r="AC91" i="33"/>
  <c r="AC95" i="33"/>
  <c r="AC98" i="33"/>
  <c r="AC100" i="33"/>
  <c r="AC103" i="33"/>
  <c r="AC104" i="33"/>
  <c r="AC10" i="33"/>
  <c r="R238" i="33"/>
  <c r="S239" i="33"/>
  <c r="S238" i="33" s="1"/>
  <c r="S237" i="33"/>
  <c r="S236" i="33" s="1"/>
  <c r="Q230" i="33"/>
  <c r="R230" i="33"/>
  <c r="Q228" i="33"/>
  <c r="R228" i="33"/>
  <c r="Q219" i="33"/>
  <c r="R219" i="33"/>
  <c r="Q214" i="33"/>
  <c r="R214" i="33"/>
  <c r="Q210" i="33"/>
  <c r="R210" i="33"/>
  <c r="Q208" i="33"/>
  <c r="R208" i="33"/>
  <c r="Q197" i="33"/>
  <c r="Q196" i="33" s="1"/>
  <c r="R197" i="33"/>
  <c r="R196" i="33" s="1"/>
  <c r="Q191" i="33"/>
  <c r="R191" i="33"/>
  <c r="S185" i="33"/>
  <c r="S188" i="33"/>
  <c r="S189" i="33"/>
  <c r="S190" i="33"/>
  <c r="S192" i="33"/>
  <c r="S193" i="33"/>
  <c r="S194" i="33"/>
  <c r="S195" i="33"/>
  <c r="S198" i="33"/>
  <c r="S197" i="33" s="1"/>
  <c r="S200" i="33"/>
  <c r="S201" i="33"/>
  <c r="S202" i="33"/>
  <c r="S203" i="33"/>
  <c r="S204" i="33"/>
  <c r="S205" i="33"/>
  <c r="S206" i="33"/>
  <c r="S209" i="33"/>
  <c r="S208" i="33" s="1"/>
  <c r="S211" i="33"/>
  <c r="S212" i="33"/>
  <c r="S216" i="33"/>
  <c r="S217" i="33"/>
  <c r="S218" i="33"/>
  <c r="S220" i="33"/>
  <c r="S221" i="33"/>
  <c r="S222" i="33"/>
  <c r="S223" i="33"/>
  <c r="S224" i="33"/>
  <c r="S225" i="33"/>
  <c r="S226" i="33"/>
  <c r="S227" i="33"/>
  <c r="S229" i="33"/>
  <c r="S228" i="33" s="1"/>
  <c r="S231" i="33"/>
  <c r="S232" i="33"/>
  <c r="S178" i="33"/>
  <c r="S180" i="33"/>
  <c r="S181" i="33"/>
  <c r="P181" i="33" s="1"/>
  <c r="S182" i="33"/>
  <c r="P182" i="33" s="1"/>
  <c r="S183" i="33"/>
  <c r="P183" i="33" s="1"/>
  <c r="S184" i="33"/>
  <c r="P184" i="33" s="1"/>
  <c r="S177" i="33"/>
  <c r="S163" i="33"/>
  <c r="S165" i="33"/>
  <c r="P165" i="33" s="1"/>
  <c r="S166" i="33"/>
  <c r="S168" i="33"/>
  <c r="S169" i="33"/>
  <c r="S170" i="33"/>
  <c r="S172" i="33"/>
  <c r="S173" i="33"/>
  <c r="S159" i="33"/>
  <c r="S160" i="33"/>
  <c r="S158" i="33"/>
  <c r="S154" i="33"/>
  <c r="S153" i="33"/>
  <c r="S148" i="33"/>
  <c r="S150" i="33"/>
  <c r="S147" i="33"/>
  <c r="S144" i="33"/>
  <c r="S145" i="33"/>
  <c r="S143" i="33"/>
  <c r="S140" i="33"/>
  <c r="S138" i="33"/>
  <c r="S136" i="33"/>
  <c r="S122" i="33"/>
  <c r="S123" i="33"/>
  <c r="S124" i="33"/>
  <c r="S125" i="33"/>
  <c r="S126" i="33"/>
  <c r="S127" i="33"/>
  <c r="P127" i="33" s="1"/>
  <c r="S128" i="33"/>
  <c r="S129" i="33"/>
  <c r="S130" i="33"/>
  <c r="S131" i="33"/>
  <c r="S132" i="33"/>
  <c r="S134" i="33"/>
  <c r="P134" i="33" s="1"/>
  <c r="S121" i="33"/>
  <c r="S112" i="33"/>
  <c r="S111" i="33" s="1"/>
  <c r="S110" i="33"/>
  <c r="S109" i="33" s="1"/>
  <c r="S107" i="33"/>
  <c r="S108" i="33"/>
  <c r="S106" i="33"/>
  <c r="S103" i="33"/>
  <c r="S104" i="33"/>
  <c r="S102" i="33"/>
  <c r="S98" i="33"/>
  <c r="S100" i="33"/>
  <c r="S97" i="33"/>
  <c r="S94" i="33"/>
  <c r="S95" i="33"/>
  <c r="S93" i="33"/>
  <c r="Q92" i="33"/>
  <c r="R92" i="33"/>
  <c r="S90" i="33"/>
  <c r="S91" i="33"/>
  <c r="S89" i="33"/>
  <c r="Q88" i="33"/>
  <c r="R88" i="33"/>
  <c r="S83" i="33"/>
  <c r="S84" i="33"/>
  <c r="S85" i="33"/>
  <c r="S82" i="33"/>
  <c r="S65" i="33"/>
  <c r="S66" i="33"/>
  <c r="P66" i="33" s="1"/>
  <c r="S67" i="33"/>
  <c r="P67" i="33" s="1"/>
  <c r="S68" i="33"/>
  <c r="P68" i="33" s="1"/>
  <c r="S69" i="33"/>
  <c r="P69" i="33" s="1"/>
  <c r="S70" i="33"/>
  <c r="P70" i="33" s="1"/>
  <c r="S73" i="33"/>
  <c r="S76" i="33"/>
  <c r="P76" i="33" s="1"/>
  <c r="Q58" i="33"/>
  <c r="R58" i="33"/>
  <c r="Q60" i="33"/>
  <c r="R60" i="33"/>
  <c r="S61" i="33"/>
  <c r="S60" i="33" s="1"/>
  <c r="S58" i="33"/>
  <c r="P54" i="33"/>
  <c r="S55" i="33"/>
  <c r="S53" i="33"/>
  <c r="P53" i="33" s="1"/>
  <c r="Q52" i="33"/>
  <c r="R52" i="33"/>
  <c r="Q8" i="33"/>
  <c r="R8" i="33"/>
  <c r="Q16" i="33"/>
  <c r="R16" i="33"/>
  <c r="Q20" i="33"/>
  <c r="R20" i="33"/>
  <c r="Q28" i="33"/>
  <c r="R28" i="33"/>
  <c r="Q35" i="33"/>
  <c r="R35" i="33"/>
  <c r="P17" i="33"/>
  <c r="P18" i="33"/>
  <c r="P19" i="33"/>
  <c r="S21" i="33"/>
  <c r="P21" i="33" s="1"/>
  <c r="S22" i="33"/>
  <c r="P22" i="33" s="1"/>
  <c r="S24" i="33"/>
  <c r="P24" i="33" s="1"/>
  <c r="S27" i="33"/>
  <c r="S25" i="33" s="1"/>
  <c r="S29" i="33"/>
  <c r="S30" i="33"/>
  <c r="P30" i="33" s="1"/>
  <c r="S31" i="33"/>
  <c r="P31" i="33" s="1"/>
  <c r="S34" i="33"/>
  <c r="P34" i="33" s="1"/>
  <c r="P33" i="33" s="1"/>
  <c r="S36" i="33"/>
  <c r="S37" i="33"/>
  <c r="P37" i="33" s="1"/>
  <c r="S38" i="33"/>
  <c r="P38" i="33" s="1"/>
  <c r="S39" i="33"/>
  <c r="P39" i="33" s="1"/>
  <c r="S40" i="33"/>
  <c r="P40" i="33" s="1"/>
  <c r="S41" i="33"/>
  <c r="P41" i="33" s="1"/>
  <c r="S42" i="33"/>
  <c r="P42" i="33" s="1"/>
  <c r="S49" i="33"/>
  <c r="P49" i="33" s="1"/>
  <c r="P9" i="33"/>
  <c r="P8" i="33" s="1"/>
  <c r="D220" i="33"/>
  <c r="D226" i="33"/>
  <c r="T184" i="33"/>
  <c r="L184" i="33"/>
  <c r="T182" i="33"/>
  <c r="T183" i="33"/>
  <c r="L182" i="33"/>
  <c r="L183" i="33"/>
  <c r="L165" i="33"/>
  <c r="X165" i="33" s="1"/>
  <c r="D120" i="33"/>
  <c r="D135" i="33"/>
  <c r="T134" i="33"/>
  <c r="L134" i="33"/>
  <c r="E120" i="33"/>
  <c r="M120" i="33"/>
  <c r="N120" i="33"/>
  <c r="O120" i="33"/>
  <c r="Q120" i="33"/>
  <c r="R120" i="33"/>
  <c r="V120" i="33"/>
  <c r="V119" i="33" s="1"/>
  <c r="W120" i="33"/>
  <c r="T127" i="33"/>
  <c r="L127" i="33"/>
  <c r="AA38" i="33"/>
  <c r="AA39" i="33"/>
  <c r="E25" i="33"/>
  <c r="D25" i="33"/>
  <c r="M8" i="33"/>
  <c r="N8" i="33"/>
  <c r="O8" i="33"/>
  <c r="U8" i="33"/>
  <c r="V8" i="33"/>
  <c r="W8" i="33"/>
  <c r="D8" i="33"/>
  <c r="T13" i="33"/>
  <c r="T14" i="33"/>
  <c r="T15" i="33"/>
  <c r="L13" i="33"/>
  <c r="L14" i="33"/>
  <c r="L15" i="33"/>
  <c r="T30" i="33"/>
  <c r="L30" i="33"/>
  <c r="Q236" i="33"/>
  <c r="R236" i="33"/>
  <c r="Q176" i="33"/>
  <c r="R176" i="33"/>
  <c r="Q157" i="33"/>
  <c r="R157" i="33"/>
  <c r="Q152" i="33"/>
  <c r="R152" i="33"/>
  <c r="Q140" i="33"/>
  <c r="R140" i="33"/>
  <c r="Q115" i="33"/>
  <c r="R115" i="33"/>
  <c r="S115" i="33"/>
  <c r="Q111" i="33"/>
  <c r="R111" i="33"/>
  <c r="Q109" i="33"/>
  <c r="R109" i="33"/>
  <c r="Q105" i="33"/>
  <c r="R105" i="33"/>
  <c r="Q101" i="33"/>
  <c r="R101" i="33"/>
  <c r="Q33" i="33"/>
  <c r="Q32" i="33" s="1"/>
  <c r="R33" i="33"/>
  <c r="R32" i="33" s="1"/>
  <c r="S179" i="33" l="1"/>
  <c r="S187" i="33"/>
  <c r="S72" i="33"/>
  <c r="S64" i="33"/>
  <c r="S96" i="33"/>
  <c r="P73" i="33"/>
  <c r="P72" i="33" s="1"/>
  <c r="S146" i="33"/>
  <c r="S81" i="33"/>
  <c r="K5" i="33"/>
  <c r="K233" i="33"/>
  <c r="J233" i="33"/>
  <c r="J5" i="33"/>
  <c r="W119" i="33"/>
  <c r="S135" i="33"/>
  <c r="S171" i="33"/>
  <c r="R213" i="33"/>
  <c r="R235" i="33"/>
  <c r="S142" i="33"/>
  <c r="S162" i="33"/>
  <c r="Q63" i="33"/>
  <c r="R63" i="33"/>
  <c r="AB14" i="33"/>
  <c r="AB127" i="33"/>
  <c r="AB182" i="33"/>
  <c r="AB184" i="33"/>
  <c r="AB30" i="33"/>
  <c r="AB15" i="33"/>
  <c r="AB13" i="33"/>
  <c r="AB134" i="33"/>
  <c r="AB183" i="33"/>
  <c r="S157" i="33"/>
  <c r="Q156" i="33"/>
  <c r="S199" i="33"/>
  <c r="S196" i="33" s="1"/>
  <c r="R80" i="33"/>
  <c r="R79" i="33" s="1"/>
  <c r="Q80" i="33"/>
  <c r="S57" i="33"/>
  <c r="Q57" i="33"/>
  <c r="R57" i="33"/>
  <c r="Q235" i="33"/>
  <c r="AA135" i="33"/>
  <c r="Y135" i="33"/>
  <c r="S167" i="33"/>
  <c r="AA166" i="33"/>
  <c r="O162" i="33"/>
  <c r="R119" i="33"/>
  <c r="R118" i="33" s="1"/>
  <c r="X184" i="33"/>
  <c r="S176" i="33"/>
  <c r="Q119" i="33"/>
  <c r="Q118" i="33" s="1"/>
  <c r="S88" i="33"/>
  <c r="S101" i="33"/>
  <c r="S52" i="33"/>
  <c r="P55" i="33"/>
  <c r="P52" i="33" s="1"/>
  <c r="Q175" i="33"/>
  <c r="X30" i="33"/>
  <c r="X15" i="33"/>
  <c r="X13" i="33"/>
  <c r="AA120" i="33"/>
  <c r="S92" i="33"/>
  <c r="S105" i="33"/>
  <c r="S120" i="33"/>
  <c r="S152" i="33"/>
  <c r="R175" i="33"/>
  <c r="S210" i="33"/>
  <c r="R156" i="33"/>
  <c r="X14" i="33"/>
  <c r="AA25" i="33"/>
  <c r="X127" i="33"/>
  <c r="X183" i="33"/>
  <c r="S35" i="33"/>
  <c r="S28" i="33"/>
  <c r="Q7" i="33"/>
  <c r="S219" i="33"/>
  <c r="S214" i="33"/>
  <c r="X134" i="33"/>
  <c r="X182" i="33"/>
  <c r="R7" i="33"/>
  <c r="S230" i="33"/>
  <c r="S191" i="33"/>
  <c r="S235" i="33"/>
  <c r="P29" i="33"/>
  <c r="P28" i="33" s="1"/>
  <c r="P27" i="33"/>
  <c r="P25" i="33" s="1"/>
  <c r="S20" i="33"/>
  <c r="S16" i="33"/>
  <c r="S8" i="33"/>
  <c r="P36" i="33"/>
  <c r="P35" i="33" s="1"/>
  <c r="P32" i="33" s="1"/>
  <c r="Q213" i="33"/>
  <c r="D119" i="33"/>
  <c r="P20" i="33"/>
  <c r="P16" i="33"/>
  <c r="P177" i="33"/>
  <c r="P178" i="33"/>
  <c r="P180" i="33"/>
  <c r="P179" i="33" s="1"/>
  <c r="P185" i="33"/>
  <c r="P188" i="33"/>
  <c r="P189" i="33"/>
  <c r="P190" i="33"/>
  <c r="P192" i="33"/>
  <c r="P193" i="33"/>
  <c r="P194" i="33"/>
  <c r="P195" i="33"/>
  <c r="P198" i="33"/>
  <c r="P197" i="33" s="1"/>
  <c r="P200" i="33"/>
  <c r="P201" i="33"/>
  <c r="P202" i="33"/>
  <c r="P203" i="33"/>
  <c r="P204" i="33"/>
  <c r="P205" i="33"/>
  <c r="P206" i="33"/>
  <c r="P209" i="33"/>
  <c r="P208" i="33" s="1"/>
  <c r="P211" i="33"/>
  <c r="P212" i="33"/>
  <c r="P215" i="33"/>
  <c r="P216" i="33"/>
  <c r="P217" i="33"/>
  <c r="P218" i="33"/>
  <c r="P220" i="33"/>
  <c r="P221" i="33"/>
  <c r="P222" i="33"/>
  <c r="P223" i="33"/>
  <c r="P224" i="33"/>
  <c r="P225" i="33"/>
  <c r="P226" i="33"/>
  <c r="P227" i="33"/>
  <c r="P229" i="33"/>
  <c r="P228" i="33" s="1"/>
  <c r="P231" i="33"/>
  <c r="P232" i="33"/>
  <c r="P237" i="33"/>
  <c r="P236" i="33" s="1"/>
  <c r="P239" i="33"/>
  <c r="P238" i="33" s="1"/>
  <c r="P158" i="33"/>
  <c r="P159" i="33"/>
  <c r="P160" i="33"/>
  <c r="P163" i="33"/>
  <c r="P166" i="33"/>
  <c r="P168" i="33"/>
  <c r="P169" i="33"/>
  <c r="P170" i="33"/>
  <c r="P172" i="33"/>
  <c r="P173" i="33"/>
  <c r="P121" i="33"/>
  <c r="P122" i="33"/>
  <c r="P123" i="33"/>
  <c r="P124" i="33"/>
  <c r="P125" i="33"/>
  <c r="P126" i="33"/>
  <c r="P128" i="33"/>
  <c r="P129" i="33"/>
  <c r="P130" i="33"/>
  <c r="P131" i="33"/>
  <c r="P132" i="33"/>
  <c r="P136" i="33"/>
  <c r="P138" i="33"/>
  <c r="P141" i="33"/>
  <c r="P140" i="33" s="1"/>
  <c r="P143" i="33"/>
  <c r="P144" i="33"/>
  <c r="P145" i="33"/>
  <c r="P147" i="33"/>
  <c r="P148" i="33"/>
  <c r="P150" i="33"/>
  <c r="P153" i="33"/>
  <c r="P154" i="33"/>
  <c r="P82" i="33"/>
  <c r="P83" i="33"/>
  <c r="P84" i="33"/>
  <c r="P85" i="33"/>
  <c r="P89" i="33"/>
  <c r="P90" i="33"/>
  <c r="P91" i="33"/>
  <c r="P93" i="33"/>
  <c r="P94" i="33"/>
  <c r="P95" i="33"/>
  <c r="P97" i="33"/>
  <c r="P98" i="33"/>
  <c r="P100" i="33"/>
  <c r="P102" i="33"/>
  <c r="P103" i="33"/>
  <c r="P104" i="33"/>
  <c r="P106" i="33"/>
  <c r="P107" i="33"/>
  <c r="P108" i="33"/>
  <c r="P110" i="33"/>
  <c r="P109" i="33" s="1"/>
  <c r="P112" i="33"/>
  <c r="P111" i="33" s="1"/>
  <c r="P116" i="33"/>
  <c r="P115" i="33" s="1"/>
  <c r="P113" i="33" s="1"/>
  <c r="P65" i="33"/>
  <c r="P64" i="33" s="1"/>
  <c r="P59" i="33"/>
  <c r="P58" i="33" s="1"/>
  <c r="P61" i="33"/>
  <c r="P60" i="33" s="1"/>
  <c r="P187" i="33" l="1"/>
  <c r="P96" i="33"/>
  <c r="R50" i="33"/>
  <c r="R5" i="33"/>
  <c r="Q50" i="33"/>
  <c r="P146" i="33"/>
  <c r="P81" i="33"/>
  <c r="S63" i="33"/>
  <c r="P135" i="33"/>
  <c r="P171" i="33"/>
  <c r="P7" i="33"/>
  <c r="R233" i="33"/>
  <c r="S119" i="33"/>
  <c r="S118" i="33" s="1"/>
  <c r="P162" i="33"/>
  <c r="S161" i="33"/>
  <c r="S156" i="33" s="1"/>
  <c r="P142" i="33"/>
  <c r="P199" i="33"/>
  <c r="P196" i="33" s="1"/>
  <c r="S80" i="33"/>
  <c r="S79" i="33" s="1"/>
  <c r="P57" i="33"/>
  <c r="P167" i="33"/>
  <c r="Q233" i="33"/>
  <c r="S175" i="33"/>
  <c r="S213" i="33"/>
  <c r="P210" i="33"/>
  <c r="S7" i="33"/>
  <c r="Q79" i="33"/>
  <c r="Q5" i="33" s="1"/>
  <c r="P120" i="33"/>
  <c r="P152" i="33"/>
  <c r="P214" i="33"/>
  <c r="P235" i="33"/>
  <c r="P230" i="33"/>
  <c r="P219" i="33"/>
  <c r="P191" i="33"/>
  <c r="P176" i="33"/>
  <c r="P157" i="33"/>
  <c r="P105" i="33"/>
  <c r="P101" i="33"/>
  <c r="P92" i="33"/>
  <c r="P88" i="33"/>
  <c r="P63" i="33"/>
  <c r="E146" i="33"/>
  <c r="D146" i="33"/>
  <c r="T150" i="33"/>
  <c r="L150" i="33"/>
  <c r="T132" i="33"/>
  <c r="L132" i="33"/>
  <c r="E101" i="33"/>
  <c r="M101" i="33"/>
  <c r="N101" i="33"/>
  <c r="O101" i="33"/>
  <c r="U101" i="33"/>
  <c r="V101" i="33"/>
  <c r="W101" i="33"/>
  <c r="D101" i="33"/>
  <c r="L104" i="33"/>
  <c r="T104" i="33"/>
  <c r="E96" i="33"/>
  <c r="D96" i="33"/>
  <c r="T100" i="33"/>
  <c r="L100" i="33"/>
  <c r="E92" i="33"/>
  <c r="M92" i="33"/>
  <c r="N92" i="33"/>
  <c r="O92" i="33"/>
  <c r="U92" i="33"/>
  <c r="V92" i="33"/>
  <c r="W92" i="33"/>
  <c r="D92" i="33"/>
  <c r="L95" i="33"/>
  <c r="T95" i="33"/>
  <c r="E88" i="33"/>
  <c r="M88" i="33"/>
  <c r="N88" i="33"/>
  <c r="O88" i="33"/>
  <c r="U88" i="33"/>
  <c r="V88" i="33"/>
  <c r="W88" i="33"/>
  <c r="D88" i="33"/>
  <c r="T91" i="33"/>
  <c r="L91" i="33"/>
  <c r="T70" i="33"/>
  <c r="L70" i="33"/>
  <c r="P50" i="33" l="1"/>
  <c r="P161" i="33"/>
  <c r="P156" i="33" s="1"/>
  <c r="AC92" i="33"/>
  <c r="AC96" i="33"/>
  <c r="AC101" i="33"/>
  <c r="AB104" i="33"/>
  <c r="AB95" i="33"/>
  <c r="AB70" i="33"/>
  <c r="AB91" i="33"/>
  <c r="AB100" i="33"/>
  <c r="AB132" i="33"/>
  <c r="AB150" i="33"/>
  <c r="P80" i="33"/>
  <c r="P79" i="33" s="1"/>
  <c r="S233" i="33"/>
  <c r="AA88" i="33"/>
  <c r="X100" i="33"/>
  <c r="X70" i="33"/>
  <c r="X91" i="33"/>
  <c r="X132" i="33"/>
  <c r="X150" i="33"/>
  <c r="AA146" i="33"/>
  <c r="Y146" i="33"/>
  <c r="AC146" i="33"/>
  <c r="Y88" i="33"/>
  <c r="AC88" i="33"/>
  <c r="X95" i="33"/>
  <c r="X104" i="33"/>
  <c r="P213" i="33"/>
  <c r="P175" i="33"/>
  <c r="P119" i="33"/>
  <c r="P118" i="33" s="1"/>
  <c r="P5" i="33" l="1"/>
  <c r="P233" i="33"/>
  <c r="T239" i="33"/>
  <c r="U238" i="33"/>
  <c r="V238" i="33"/>
  <c r="W238" i="33"/>
  <c r="T237" i="33"/>
  <c r="O236" i="33"/>
  <c r="U236" i="33"/>
  <c r="V236" i="33"/>
  <c r="W236" i="33"/>
  <c r="T232" i="33"/>
  <c r="T231" i="33"/>
  <c r="U230" i="33"/>
  <c r="V230" i="33"/>
  <c r="W230" i="33"/>
  <c r="U228" i="33"/>
  <c r="AC228" i="33" s="1"/>
  <c r="V228" i="33"/>
  <c r="T221" i="33"/>
  <c r="T222" i="33"/>
  <c r="T223" i="33"/>
  <c r="T224" i="33"/>
  <c r="T225" i="33"/>
  <c r="T226" i="33"/>
  <c r="T227" i="33"/>
  <c r="T220" i="33"/>
  <c r="U219" i="33"/>
  <c r="V219" i="33"/>
  <c r="W219" i="33"/>
  <c r="U214" i="33"/>
  <c r="V214" i="33"/>
  <c r="W214" i="33"/>
  <c r="U210" i="33"/>
  <c r="V210" i="33"/>
  <c r="W210" i="33"/>
  <c r="U197" i="33"/>
  <c r="V197" i="33"/>
  <c r="W197" i="33"/>
  <c r="U191" i="33"/>
  <c r="V191" i="33"/>
  <c r="W191" i="33"/>
  <c r="T193" i="33"/>
  <c r="T194" i="33"/>
  <c r="T195" i="33"/>
  <c r="T192" i="33"/>
  <c r="U176" i="33"/>
  <c r="AC176" i="33" s="1"/>
  <c r="V176" i="33"/>
  <c r="W176" i="33"/>
  <c r="T163" i="33"/>
  <c r="T166" i="33"/>
  <c r="T168" i="33"/>
  <c r="T169" i="33"/>
  <c r="T170" i="33"/>
  <c r="N162" i="33"/>
  <c r="AA162" i="33"/>
  <c r="V161" i="33"/>
  <c r="T159" i="33"/>
  <c r="T160" i="33"/>
  <c r="T158" i="33"/>
  <c r="U157" i="33"/>
  <c r="V157" i="33"/>
  <c r="W157" i="33"/>
  <c r="U152" i="33"/>
  <c r="V152" i="33"/>
  <c r="W152" i="33"/>
  <c r="U142" i="33"/>
  <c r="V142" i="33"/>
  <c r="W142" i="33"/>
  <c r="U140" i="33"/>
  <c r="AC140" i="33" s="1"/>
  <c r="V140" i="33"/>
  <c r="W140" i="33"/>
  <c r="T138" i="33"/>
  <c r="T136" i="33"/>
  <c r="U115" i="33"/>
  <c r="V115" i="33"/>
  <c r="W115" i="33"/>
  <c r="U111" i="33"/>
  <c r="V111" i="33"/>
  <c r="W111" i="33"/>
  <c r="T110" i="33"/>
  <c r="U109" i="33"/>
  <c r="AC109" i="33" s="1"/>
  <c r="V109" i="33"/>
  <c r="W109" i="33"/>
  <c r="U105" i="33"/>
  <c r="AC105" i="33" s="1"/>
  <c r="V105" i="33"/>
  <c r="W105" i="33"/>
  <c r="T98" i="33"/>
  <c r="T97" i="33"/>
  <c r="AA93" i="33"/>
  <c r="T94" i="33"/>
  <c r="T102" i="33"/>
  <c r="T103" i="33"/>
  <c r="T106" i="33"/>
  <c r="T107" i="33"/>
  <c r="T108" i="33"/>
  <c r="T112" i="33"/>
  <c r="T116" i="33"/>
  <c r="T93" i="33"/>
  <c r="T65" i="33"/>
  <c r="T66" i="33"/>
  <c r="AB66" i="33" s="1"/>
  <c r="T68" i="33"/>
  <c r="V58" i="33"/>
  <c r="V60" i="33"/>
  <c r="V52" i="33"/>
  <c r="V35" i="33"/>
  <c r="V33" i="33"/>
  <c r="T27" i="33"/>
  <c r="T25" i="33" s="1"/>
  <c r="V28" i="33"/>
  <c r="AB65" i="33" l="1"/>
  <c r="T64" i="33"/>
  <c r="T96" i="33"/>
  <c r="T135" i="33"/>
  <c r="W80" i="33"/>
  <c r="U80" i="33"/>
  <c r="AB116" i="33"/>
  <c r="AB108" i="33"/>
  <c r="AB106" i="33"/>
  <c r="AB102" i="33"/>
  <c r="AB98" i="33"/>
  <c r="AB158" i="33"/>
  <c r="AB159" i="33"/>
  <c r="AB168" i="33"/>
  <c r="AB163" i="33"/>
  <c r="AB192" i="33"/>
  <c r="AB194" i="33"/>
  <c r="AB227" i="33"/>
  <c r="AB223" i="33"/>
  <c r="AB221" i="33"/>
  <c r="AB231" i="33"/>
  <c r="AA236" i="33"/>
  <c r="AB237" i="33"/>
  <c r="AB239" i="33"/>
  <c r="AB27" i="33"/>
  <c r="AB68" i="33"/>
  <c r="AB93" i="33"/>
  <c r="AB107" i="33"/>
  <c r="AB103" i="33"/>
  <c r="AB94" i="33"/>
  <c r="AB97" i="33"/>
  <c r="AB110" i="33"/>
  <c r="AB160" i="33"/>
  <c r="AB169" i="33"/>
  <c r="AB166" i="33"/>
  <c r="AB195" i="33"/>
  <c r="AB193" i="33"/>
  <c r="AB226" i="33"/>
  <c r="AB224" i="33"/>
  <c r="AB222" i="33"/>
  <c r="AB232" i="33"/>
  <c r="V80" i="33"/>
  <c r="V57" i="33"/>
  <c r="T162" i="33"/>
  <c r="T167" i="33"/>
  <c r="V156" i="33"/>
  <c r="AA171" i="33"/>
  <c r="V235" i="33"/>
  <c r="T111" i="33"/>
  <c r="T109" i="33"/>
  <c r="AC142" i="33"/>
  <c r="AC219" i="33"/>
  <c r="AC236" i="33"/>
  <c r="T236" i="33"/>
  <c r="V196" i="33"/>
  <c r="AC81" i="33"/>
  <c r="T115" i="33"/>
  <c r="AC238" i="33"/>
  <c r="T219" i="33"/>
  <c r="V175" i="33"/>
  <c r="V63" i="33"/>
  <c r="W235" i="33"/>
  <c r="T92" i="33"/>
  <c r="U235" i="33"/>
  <c r="T101" i="33"/>
  <c r="T238" i="33"/>
  <c r="T230" i="33"/>
  <c r="U213" i="33"/>
  <c r="V213" i="33"/>
  <c r="W196" i="33"/>
  <c r="U196" i="33"/>
  <c r="AC196" i="33" s="1"/>
  <c r="T191" i="33"/>
  <c r="W175" i="33"/>
  <c r="U175" i="33"/>
  <c r="AC175" i="33" s="1"/>
  <c r="W161" i="33"/>
  <c r="U161" i="33"/>
  <c r="AC161" i="33" s="1"/>
  <c r="V118" i="33"/>
  <c r="T105" i="33"/>
  <c r="V32" i="33"/>
  <c r="T19" i="33"/>
  <c r="T11" i="33"/>
  <c r="V20" i="33"/>
  <c r="V16" i="33"/>
  <c r="U28" i="33"/>
  <c r="W28" i="33"/>
  <c r="U20" i="33"/>
  <c r="W20" i="33"/>
  <c r="U16" i="33"/>
  <c r="W16" i="33"/>
  <c r="AC8" i="33"/>
  <c r="U33" i="33"/>
  <c r="W33" i="33"/>
  <c r="AB105" i="33" l="1"/>
  <c r="AB135" i="33"/>
  <c r="AB115" i="33"/>
  <c r="AB162" i="33"/>
  <c r="AB19" i="33"/>
  <c r="AB11" i="33"/>
  <c r="AB101" i="33"/>
  <c r="AB92" i="33"/>
  <c r="AB96" i="33"/>
  <c r="AB25" i="33"/>
  <c r="AB109" i="33"/>
  <c r="AB167" i="33"/>
  <c r="S33" i="33"/>
  <c r="AC235" i="33"/>
  <c r="AC213" i="33"/>
  <c r="T235" i="33"/>
  <c r="V233" i="33"/>
  <c r="V7" i="33"/>
  <c r="U7" i="33"/>
  <c r="W7" i="33"/>
  <c r="E238" i="33"/>
  <c r="M238" i="33"/>
  <c r="Y238" i="33" s="1"/>
  <c r="N238" i="33"/>
  <c r="O238" i="33"/>
  <c r="D238" i="33"/>
  <c r="X239" i="33"/>
  <c r="E236" i="33"/>
  <c r="AB236" i="33" s="1"/>
  <c r="M236" i="33"/>
  <c r="Y236" i="33" s="1"/>
  <c r="N236" i="33"/>
  <c r="D236" i="33"/>
  <c r="X237" i="33"/>
  <c r="E230" i="33"/>
  <c r="M230" i="33"/>
  <c r="N230" i="33"/>
  <c r="O230" i="33"/>
  <c r="D230" i="33"/>
  <c r="X232" i="33"/>
  <c r="E228" i="33"/>
  <c r="M228" i="33"/>
  <c r="N228" i="33"/>
  <c r="O228" i="33"/>
  <c r="D228" i="33"/>
  <c r="E219" i="33"/>
  <c r="M219" i="33"/>
  <c r="Y219" i="33" s="1"/>
  <c r="N219" i="33"/>
  <c r="Z219" i="33" s="1"/>
  <c r="O219" i="33"/>
  <c r="AA219" i="33" s="1"/>
  <c r="D219" i="33"/>
  <c r="X221" i="33"/>
  <c r="X222" i="33"/>
  <c r="X223" i="33"/>
  <c r="X224" i="33"/>
  <c r="X225" i="33"/>
  <c r="X226" i="33"/>
  <c r="X227" i="33"/>
  <c r="X220" i="33"/>
  <c r="AB220" i="33" s="1"/>
  <c r="E214" i="33"/>
  <c r="M214" i="33"/>
  <c r="N214" i="33"/>
  <c r="O214" i="33"/>
  <c r="AA214" i="33" s="1"/>
  <c r="D214" i="33"/>
  <c r="E210" i="33"/>
  <c r="M210" i="33"/>
  <c r="N210" i="33"/>
  <c r="O210" i="33"/>
  <c r="AA210" i="33" s="1"/>
  <c r="D210" i="33"/>
  <c r="E208" i="33"/>
  <c r="M208" i="33"/>
  <c r="N208" i="33"/>
  <c r="O208" i="33"/>
  <c r="D208" i="33"/>
  <c r="E199" i="33"/>
  <c r="AA199" i="33"/>
  <c r="D199" i="33"/>
  <c r="L201" i="33"/>
  <c r="L202" i="33"/>
  <c r="L203" i="33"/>
  <c r="L204" i="33"/>
  <c r="L205" i="33"/>
  <c r="L206" i="33"/>
  <c r="L200" i="33"/>
  <c r="E197" i="33"/>
  <c r="M197" i="33"/>
  <c r="M196" i="33" s="1"/>
  <c r="Y196" i="33" s="1"/>
  <c r="N197" i="33"/>
  <c r="O197" i="33"/>
  <c r="AA197" i="33" s="1"/>
  <c r="D197" i="33"/>
  <c r="E191" i="33"/>
  <c r="M191" i="33"/>
  <c r="N191" i="33"/>
  <c r="O191" i="33"/>
  <c r="AA191" i="33" s="1"/>
  <c r="D191" i="33"/>
  <c r="L193" i="33"/>
  <c r="X193" i="33" s="1"/>
  <c r="E179" i="33"/>
  <c r="AA179" i="33"/>
  <c r="D179" i="33"/>
  <c r="L181" i="33"/>
  <c r="L185" i="33"/>
  <c r="L180" i="33"/>
  <c r="L179" i="33" l="1"/>
  <c r="V50" i="33"/>
  <c r="AC7" i="33"/>
  <c r="L199" i="33"/>
  <c r="AB191" i="33"/>
  <c r="AB219" i="33"/>
  <c r="AB230" i="33"/>
  <c r="AB238" i="33"/>
  <c r="AA230" i="33"/>
  <c r="D196" i="33"/>
  <c r="O196" i="33"/>
  <c r="AA196" i="33" s="1"/>
  <c r="O213" i="33"/>
  <c r="N196" i="33"/>
  <c r="E196" i="33"/>
  <c r="M213" i="33"/>
  <c r="Y213" i="33" s="1"/>
  <c r="D235" i="33"/>
  <c r="L238" i="33"/>
  <c r="X238" i="33" s="1"/>
  <c r="E213" i="33"/>
  <c r="L236" i="33"/>
  <c r="X230" i="33"/>
  <c r="X231" i="33"/>
  <c r="D213" i="33"/>
  <c r="O235" i="33"/>
  <c r="AA235" i="33" s="1"/>
  <c r="M235" i="33"/>
  <c r="Y235" i="33" s="1"/>
  <c r="E235" i="33"/>
  <c r="N235" i="33"/>
  <c r="N213" i="33"/>
  <c r="Z213" i="33" s="1"/>
  <c r="X219" i="33"/>
  <c r="E176" i="33"/>
  <c r="M176" i="33"/>
  <c r="N176" i="33"/>
  <c r="N175" i="33" s="1"/>
  <c r="O176" i="33"/>
  <c r="D176" i="33"/>
  <c r="D175" i="33" s="1"/>
  <c r="E167" i="33"/>
  <c r="M167" i="33"/>
  <c r="Y167" i="33" s="1"/>
  <c r="N167" i="33"/>
  <c r="O167" i="33"/>
  <c r="AA167" i="33" s="1"/>
  <c r="D167" i="33"/>
  <c r="L170" i="33"/>
  <c r="X170" i="33" s="1"/>
  <c r="L158" i="33"/>
  <c r="X158" i="33" s="1"/>
  <c r="E171" i="33"/>
  <c r="M171" i="33"/>
  <c r="Y171" i="33" s="1"/>
  <c r="N171" i="33"/>
  <c r="Z171" i="33" s="1"/>
  <c r="D171" i="33"/>
  <c r="L173" i="33"/>
  <c r="L172" i="33"/>
  <c r="L169" i="33"/>
  <c r="X169" i="33" s="1"/>
  <c r="L168" i="33"/>
  <c r="X168" i="33" s="1"/>
  <c r="E162" i="33"/>
  <c r="M162" i="33"/>
  <c r="Y162" i="33" s="1"/>
  <c r="D162" i="33"/>
  <c r="L166" i="33"/>
  <c r="X166" i="33" s="1"/>
  <c r="L163" i="33"/>
  <c r="X163" i="33" s="1"/>
  <c r="E157" i="33"/>
  <c r="M157" i="33"/>
  <c r="N157" i="33"/>
  <c r="O157" i="33"/>
  <c r="AA157" i="33" s="1"/>
  <c r="D157" i="33"/>
  <c r="L159" i="33"/>
  <c r="X159" i="33" s="1"/>
  <c r="L160" i="33"/>
  <c r="X160" i="33" s="1"/>
  <c r="E152" i="33"/>
  <c r="M152" i="33"/>
  <c r="N152" i="33"/>
  <c r="O152" i="33"/>
  <c r="AA152" i="33" s="1"/>
  <c r="D152" i="33"/>
  <c r="E142" i="33"/>
  <c r="M142" i="33"/>
  <c r="Y142" i="33" s="1"/>
  <c r="N142" i="33"/>
  <c r="O142" i="33"/>
  <c r="AA142" i="33" s="1"/>
  <c r="D142" i="33"/>
  <c r="E140" i="33"/>
  <c r="D140" i="33"/>
  <c r="E135" i="33"/>
  <c r="L138" i="33"/>
  <c r="X138" i="33" s="1"/>
  <c r="X236" i="33" l="1"/>
  <c r="L235" i="33"/>
  <c r="X235" i="33" s="1"/>
  <c r="X173" i="33"/>
  <c r="AB173" i="33"/>
  <c r="E175" i="33"/>
  <c r="AB235" i="33"/>
  <c r="E233" i="33"/>
  <c r="O175" i="33"/>
  <c r="AA175" i="33" s="1"/>
  <c r="AA176" i="33"/>
  <c r="M175" i="33"/>
  <c r="Y175" i="33" s="1"/>
  <c r="Y176" i="33"/>
  <c r="D118" i="33"/>
  <c r="D233" i="33"/>
  <c r="N233" i="33"/>
  <c r="Z233" i="33" s="1"/>
  <c r="N161" i="33"/>
  <c r="N156" i="33" s="1"/>
  <c r="Z156" i="33" s="1"/>
  <c r="O161" i="33"/>
  <c r="M161" i="33"/>
  <c r="Y161" i="33" s="1"/>
  <c r="L167" i="33"/>
  <c r="X167" i="33" s="1"/>
  <c r="L171" i="33"/>
  <c r="E161" i="33"/>
  <c r="E156" i="33" s="1"/>
  <c r="D161" i="33"/>
  <c r="D156" i="33" s="1"/>
  <c r="L162" i="33"/>
  <c r="X162" i="33" s="1"/>
  <c r="L157" i="33"/>
  <c r="O119" i="33"/>
  <c r="M119" i="33"/>
  <c r="N119" i="33"/>
  <c r="E119" i="33"/>
  <c r="E118" i="33" s="1"/>
  <c r="E115" i="33"/>
  <c r="M115" i="33"/>
  <c r="N115" i="33"/>
  <c r="O115" i="33"/>
  <c r="AA115" i="33" s="1"/>
  <c r="D115" i="33"/>
  <c r="L83" i="33"/>
  <c r="L84" i="33"/>
  <c r="L85" i="33"/>
  <c r="L82" i="33"/>
  <c r="E111" i="33"/>
  <c r="M111" i="33"/>
  <c r="N111" i="33"/>
  <c r="O111" i="33"/>
  <c r="AA111" i="33" s="1"/>
  <c r="D111" i="33"/>
  <c r="E109" i="33"/>
  <c r="M109" i="33"/>
  <c r="Y109" i="33" s="1"/>
  <c r="N109" i="33"/>
  <c r="O109" i="33"/>
  <c r="AA109" i="33" s="1"/>
  <c r="D109" i="33"/>
  <c r="L110" i="33"/>
  <c r="E105" i="33"/>
  <c r="M105" i="33"/>
  <c r="Y105" i="33" s="1"/>
  <c r="N105" i="33"/>
  <c r="O105" i="33"/>
  <c r="D105" i="33"/>
  <c r="L108" i="33"/>
  <c r="X108" i="33" s="1"/>
  <c r="L107" i="33"/>
  <c r="X107" i="33" s="1"/>
  <c r="L106" i="33"/>
  <c r="X106" i="33" s="1"/>
  <c r="Y101" i="33"/>
  <c r="AA101" i="33"/>
  <c r="L103" i="33"/>
  <c r="X103" i="33" s="1"/>
  <c r="L102" i="33"/>
  <c r="X102" i="33" s="1"/>
  <c r="L98" i="33"/>
  <c r="X98" i="33" s="1"/>
  <c r="L97" i="33"/>
  <c r="Y92" i="33"/>
  <c r="AA92" i="33"/>
  <c r="L94" i="33"/>
  <c r="X94" i="33" s="1"/>
  <c r="L93" i="33"/>
  <c r="E81" i="33"/>
  <c r="AA81" i="33"/>
  <c r="D81" i="33"/>
  <c r="X97" i="33" l="1"/>
  <c r="L96" i="33"/>
  <c r="L81" i="33"/>
  <c r="M156" i="33"/>
  <c r="Z81" i="33"/>
  <c r="N80" i="33"/>
  <c r="N79" i="33" s="1"/>
  <c r="Y81" i="33"/>
  <c r="M80" i="33"/>
  <c r="M79" i="33" s="1"/>
  <c r="AA105" i="33"/>
  <c r="O80" i="33"/>
  <c r="O79" i="33" s="1"/>
  <c r="M233" i="33"/>
  <c r="O233" i="33"/>
  <c r="L92" i="33"/>
  <c r="X92" i="33" s="1"/>
  <c r="X93" i="33"/>
  <c r="L109" i="33"/>
  <c r="X109" i="33" s="1"/>
  <c r="X110" i="33"/>
  <c r="O156" i="33"/>
  <c r="AA161" i="33"/>
  <c r="L101" i="33"/>
  <c r="X101" i="33" s="1"/>
  <c r="X96" i="33"/>
  <c r="L161" i="33"/>
  <c r="L156" i="33" s="1"/>
  <c r="D80" i="33"/>
  <c r="D79" i="33" s="1"/>
  <c r="E80" i="33"/>
  <c r="E79" i="33" s="1"/>
  <c r="L105" i="33"/>
  <c r="L89" i="33"/>
  <c r="L90" i="33"/>
  <c r="L112" i="33"/>
  <c r="D72" i="33"/>
  <c r="E72" i="33"/>
  <c r="E64" i="33"/>
  <c r="D64" i="33"/>
  <c r="L65" i="33"/>
  <c r="X65" i="33" l="1"/>
  <c r="Y64" i="33"/>
  <c r="AA64" i="33"/>
  <c r="X105" i="33"/>
  <c r="AC64" i="33"/>
  <c r="Z80" i="33"/>
  <c r="L111" i="33"/>
  <c r="X111" i="33" s="1"/>
  <c r="X112" i="33"/>
  <c r="Y96" i="33"/>
  <c r="AA80" i="33"/>
  <c r="AA96" i="33"/>
  <c r="L88" i="33"/>
  <c r="D63" i="33"/>
  <c r="E63" i="33"/>
  <c r="E60" i="33"/>
  <c r="D60" i="33"/>
  <c r="E58" i="33"/>
  <c r="D58" i="33"/>
  <c r="E52" i="33"/>
  <c r="M52" i="33"/>
  <c r="N52" i="33"/>
  <c r="O52" i="33"/>
  <c r="U52" i="33"/>
  <c r="W52" i="33"/>
  <c r="D52" i="33"/>
  <c r="E39" i="33"/>
  <c r="D35" i="33"/>
  <c r="E33" i="33"/>
  <c r="D33" i="33"/>
  <c r="D28" i="33"/>
  <c r="E28" i="33"/>
  <c r="D20" i="33"/>
  <c r="E20" i="33"/>
  <c r="AA20" i="33"/>
  <c r="E16" i="33"/>
  <c r="M16" i="33"/>
  <c r="N16" i="33"/>
  <c r="O16" i="33"/>
  <c r="AA16" i="33" s="1"/>
  <c r="D16" i="33"/>
  <c r="L19" i="33"/>
  <c r="X19" i="33" s="1"/>
  <c r="E8" i="33"/>
  <c r="Y8" i="33"/>
  <c r="AA8" i="33"/>
  <c r="L11" i="33"/>
  <c r="X11" i="33" s="1"/>
  <c r="X10" i="33"/>
  <c r="N140" i="33"/>
  <c r="N118" i="33" s="1"/>
  <c r="N60" i="33"/>
  <c r="N58" i="33"/>
  <c r="N35" i="33"/>
  <c r="N33" i="33"/>
  <c r="N28" i="33"/>
  <c r="N20" i="33"/>
  <c r="Y52" i="33" l="1"/>
  <c r="X27" i="33"/>
  <c r="X25" i="33"/>
  <c r="L80" i="33"/>
  <c r="N57" i="33"/>
  <c r="E35" i="33"/>
  <c r="AA52" i="33"/>
  <c r="Y80" i="33"/>
  <c r="AC80" i="33"/>
  <c r="E57" i="33"/>
  <c r="D57" i="33"/>
  <c r="N7" i="33"/>
  <c r="D32" i="33"/>
  <c r="D7" i="33"/>
  <c r="E7" i="33"/>
  <c r="N63" i="33"/>
  <c r="N32" i="33"/>
  <c r="T37" i="33"/>
  <c r="AB37" i="33" s="1"/>
  <c r="T38" i="33"/>
  <c r="AB38" i="33" s="1"/>
  <c r="T39" i="33"/>
  <c r="AB39" i="33" s="1"/>
  <c r="T40" i="33"/>
  <c r="T41" i="33"/>
  <c r="AB41" i="33" s="1"/>
  <c r="T42" i="33"/>
  <c r="AB42" i="33" s="1"/>
  <c r="T49" i="33"/>
  <c r="AB49" i="33" s="1"/>
  <c r="T36" i="33"/>
  <c r="AB36" i="33" s="1"/>
  <c r="W35" i="33"/>
  <c r="U35" i="33"/>
  <c r="AC35" i="33" s="1"/>
  <c r="N5" i="33" l="1"/>
  <c r="F32" i="33"/>
  <c r="F5" i="33" s="1"/>
  <c r="E32" i="33"/>
  <c r="E50" i="33" s="1"/>
  <c r="W32" i="33"/>
  <c r="U32" i="33"/>
  <c r="AC32" i="33" s="1"/>
  <c r="D5" i="33"/>
  <c r="D50" i="33"/>
  <c r="N50" i="33"/>
  <c r="T35" i="33"/>
  <c r="E5" i="33" l="1"/>
  <c r="AB35" i="33"/>
  <c r="F50" i="33"/>
  <c r="S32" i="33"/>
  <c r="S5" i="33" s="1"/>
  <c r="L34" i="33"/>
  <c r="L33" i="33" s="1"/>
  <c r="S50" i="33" l="1"/>
  <c r="T212" i="33"/>
  <c r="AB212" i="33" l="1"/>
  <c r="U156" i="33"/>
  <c r="AC156" i="33" s="1"/>
  <c r="W156" i="33"/>
  <c r="M7" i="36"/>
  <c r="M6" i="36"/>
  <c r="Y156" i="33" l="1"/>
  <c r="AA156" i="33"/>
  <c r="L22" i="33"/>
  <c r="L67" i="33" l="1"/>
  <c r="X67" i="33" s="1"/>
  <c r="M35" i="33"/>
  <c r="Y35" i="33" s="1"/>
  <c r="M33" i="33" l="1"/>
  <c r="O33" i="33"/>
  <c r="AA33" i="33" s="1"/>
  <c r="L6" i="36" l="1"/>
  <c r="L7" i="36"/>
  <c r="O35" i="33" l="1"/>
  <c r="AA35" i="33" s="1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M20" i="33" l="1"/>
  <c r="W228" i="33" l="1"/>
  <c r="T215" i="33"/>
  <c r="T216" i="33"/>
  <c r="T217" i="33"/>
  <c r="T218" i="33"/>
  <c r="T229" i="33"/>
  <c r="AB229" i="33" l="1"/>
  <c r="X217" i="33"/>
  <c r="AB217" i="33"/>
  <c r="X215" i="33"/>
  <c r="AB215" i="33"/>
  <c r="X218" i="33"/>
  <c r="AB218" i="33"/>
  <c r="X216" i="33"/>
  <c r="AB216" i="33"/>
  <c r="T228" i="33"/>
  <c r="X229" i="33"/>
  <c r="W213" i="33"/>
  <c r="AA228" i="33"/>
  <c r="T214" i="33"/>
  <c r="AA213" i="33" l="1"/>
  <c r="AB214" i="33"/>
  <c r="AB228" i="33"/>
  <c r="T213" i="33"/>
  <c r="X214" i="33"/>
  <c r="X228" i="33"/>
  <c r="AB213" i="33" l="1"/>
  <c r="O32" i="33"/>
  <c r="AA32" i="33" s="1"/>
  <c r="M32" i="33"/>
  <c r="Y32" i="33" s="1"/>
  <c r="T141" i="33" l="1"/>
  <c r="L141" i="33"/>
  <c r="M140" i="33"/>
  <c r="M118" i="33" s="1"/>
  <c r="O140" i="33"/>
  <c r="AB141" i="33" l="1"/>
  <c r="T140" i="33"/>
  <c r="X141" i="33"/>
  <c r="O118" i="33"/>
  <c r="AA140" i="33"/>
  <c r="L140" i="33"/>
  <c r="AB140" i="33" l="1"/>
  <c r="X140" i="33"/>
  <c r="L122" i="33"/>
  <c r="L123" i="33"/>
  <c r="L124" i="33"/>
  <c r="L125" i="33"/>
  <c r="L126" i="33"/>
  <c r="L128" i="33"/>
  <c r="L129" i="33"/>
  <c r="L130" i="33"/>
  <c r="L131" i="33"/>
  <c r="L136" i="33"/>
  <c r="L135" i="33" s="1"/>
  <c r="T202" i="33"/>
  <c r="T203" i="33"/>
  <c r="T204" i="33"/>
  <c r="T205" i="33"/>
  <c r="T201" i="33"/>
  <c r="X206" i="33" l="1"/>
  <c r="AB206" i="33"/>
  <c r="X202" i="33"/>
  <c r="AB202" i="33"/>
  <c r="X204" i="33"/>
  <c r="AB204" i="33"/>
  <c r="X201" i="33"/>
  <c r="AB201" i="33"/>
  <c r="X205" i="33"/>
  <c r="AB205" i="33"/>
  <c r="X203" i="33"/>
  <c r="AB203" i="33"/>
  <c r="X135" i="33"/>
  <c r="X136" i="33"/>
  <c r="T59" i="33"/>
  <c r="AB59" i="33" l="1"/>
  <c r="T161" i="33"/>
  <c r="L76" i="33"/>
  <c r="AB161" i="33" l="1"/>
  <c r="X161" i="33"/>
  <c r="T185" i="33"/>
  <c r="AB185" i="33" s="1"/>
  <c r="U58" i="33"/>
  <c r="W58" i="33"/>
  <c r="L41" i="33"/>
  <c r="X41" i="33" s="1"/>
  <c r="L40" i="33"/>
  <c r="X40" i="33" s="1"/>
  <c r="L39" i="33"/>
  <c r="X39" i="33" s="1"/>
  <c r="AA119" i="33" l="1"/>
  <c r="X185" i="33"/>
  <c r="U63" i="33" l="1"/>
  <c r="AC63" i="33" l="1"/>
  <c r="T9" i="33"/>
  <c r="T180" i="33"/>
  <c r="T178" i="33"/>
  <c r="L178" i="33"/>
  <c r="AB9" i="33" l="1"/>
  <c r="AB178" i="33"/>
  <c r="X180" i="33"/>
  <c r="X178" i="33"/>
  <c r="T8" i="33"/>
  <c r="T125" i="33"/>
  <c r="T124" i="33"/>
  <c r="T90" i="33"/>
  <c r="T89" i="33"/>
  <c r="T84" i="33"/>
  <c r="L69" i="33"/>
  <c r="L68" i="33"/>
  <c r="X68" i="33" s="1"/>
  <c r="L42" i="33"/>
  <c r="X42" i="33" s="1"/>
  <c r="AB8" i="33" l="1"/>
  <c r="X84" i="33"/>
  <c r="AB84" i="33"/>
  <c r="X90" i="33"/>
  <c r="AB90" i="33"/>
  <c r="X125" i="33"/>
  <c r="AB125" i="33"/>
  <c r="X124" i="33"/>
  <c r="AB124" i="33"/>
  <c r="X89" i="33"/>
  <c r="AB89" i="33"/>
  <c r="T88" i="33"/>
  <c r="AB88" i="33" l="1"/>
  <c r="X88" i="33"/>
  <c r="M28" i="33"/>
  <c r="O28" i="33"/>
  <c r="AA28" i="33" s="1"/>
  <c r="O7" i="33" l="1"/>
  <c r="M7" i="33"/>
  <c r="Y7" i="33" l="1"/>
  <c r="AA7" i="33"/>
  <c r="T85" i="33" l="1"/>
  <c r="X85" i="33" l="1"/>
  <c r="AB85" i="33"/>
  <c r="T154" i="33" l="1"/>
  <c r="T153" i="33"/>
  <c r="L154" i="33"/>
  <c r="L153" i="33"/>
  <c r="T148" i="33"/>
  <c r="T147" i="33"/>
  <c r="L148" i="33"/>
  <c r="L147" i="33"/>
  <c r="T144" i="33"/>
  <c r="T145" i="33"/>
  <c r="L145" i="33"/>
  <c r="L144" i="33"/>
  <c r="T143" i="33"/>
  <c r="L143" i="33"/>
  <c r="T126" i="33"/>
  <c r="T128" i="33"/>
  <c r="T129" i="33"/>
  <c r="T130" i="33"/>
  <c r="T131" i="33"/>
  <c r="T122" i="33"/>
  <c r="T123" i="33"/>
  <c r="T121" i="33"/>
  <c r="L121" i="33"/>
  <c r="L120" i="33" s="1"/>
  <c r="L119" i="33" s="1"/>
  <c r="T146" i="33" l="1"/>
  <c r="L146" i="33"/>
  <c r="AB131" i="33"/>
  <c r="AB129" i="33"/>
  <c r="AB126" i="33"/>
  <c r="AB143" i="33"/>
  <c r="AB144" i="33"/>
  <c r="AB148" i="33"/>
  <c r="AB154" i="33"/>
  <c r="AB121" i="33"/>
  <c r="AB145" i="33"/>
  <c r="AB147" i="33"/>
  <c r="AB153" i="33"/>
  <c r="X130" i="33"/>
  <c r="AB130" i="33"/>
  <c r="X128" i="33"/>
  <c r="AB128" i="33"/>
  <c r="X123" i="33"/>
  <c r="AB123" i="33"/>
  <c r="X122" i="33"/>
  <c r="AB122" i="33"/>
  <c r="X131" i="33"/>
  <c r="U120" i="33"/>
  <c r="U119" i="33" s="1"/>
  <c r="T120" i="33"/>
  <c r="T119" i="33" s="1"/>
  <c r="X143" i="33"/>
  <c r="X144" i="33"/>
  <c r="X148" i="33"/>
  <c r="X154" i="33"/>
  <c r="X145" i="33"/>
  <c r="X147" i="33"/>
  <c r="X153" i="33"/>
  <c r="T152" i="33"/>
  <c r="T142" i="33"/>
  <c r="L152" i="33"/>
  <c r="L142" i="33"/>
  <c r="X129" i="33"/>
  <c r="X126" i="33"/>
  <c r="T211" i="33"/>
  <c r="X212" i="33"/>
  <c r="L211" i="33"/>
  <c r="U208" i="33"/>
  <c r="W208" i="33"/>
  <c r="T209" i="33"/>
  <c r="L209" i="33"/>
  <c r="T200" i="33"/>
  <c r="T198" i="33"/>
  <c r="L198" i="33"/>
  <c r="L194" i="33"/>
  <c r="X194" i="33" s="1"/>
  <c r="L195" i="33"/>
  <c r="X195" i="33" s="1"/>
  <c r="L192" i="33"/>
  <c r="X192" i="33" s="1"/>
  <c r="T181" i="33"/>
  <c r="T179" i="33" s="1"/>
  <c r="T188" i="33"/>
  <c r="T189" i="33"/>
  <c r="T190" i="33"/>
  <c r="L188" i="33"/>
  <c r="L189" i="33"/>
  <c r="L190" i="33"/>
  <c r="T177" i="33"/>
  <c r="L177" i="33"/>
  <c r="L176" i="33" s="1"/>
  <c r="L187" i="33" l="1"/>
  <c r="T187" i="33"/>
  <c r="AB189" i="33"/>
  <c r="AB198" i="33"/>
  <c r="AB146" i="33"/>
  <c r="AB177" i="33"/>
  <c r="AB190" i="33"/>
  <c r="AB188" i="33"/>
  <c r="AB142" i="33"/>
  <c r="AB152" i="33"/>
  <c r="AB120" i="33"/>
  <c r="AB200" i="33"/>
  <c r="T199" i="33"/>
  <c r="X181" i="33"/>
  <c r="Y120" i="33"/>
  <c r="AC120" i="33"/>
  <c r="T176" i="33"/>
  <c r="X177" i="33"/>
  <c r="X200" i="33"/>
  <c r="X190" i="33"/>
  <c r="X188" i="33"/>
  <c r="X209" i="33"/>
  <c r="X146" i="33"/>
  <c r="X152" i="33"/>
  <c r="T197" i="33"/>
  <c r="X198" i="33"/>
  <c r="W233" i="33"/>
  <c r="AA208" i="33"/>
  <c r="T210" i="33"/>
  <c r="X211" i="33"/>
  <c r="X189" i="33"/>
  <c r="X142" i="33"/>
  <c r="L118" i="33"/>
  <c r="U233" i="33"/>
  <c r="X120" i="33"/>
  <c r="L210" i="33"/>
  <c r="L208" i="33"/>
  <c r="L197" i="33"/>
  <c r="L196" i="33" s="1"/>
  <c r="L175" i="33"/>
  <c r="L191" i="33"/>
  <c r="X191" i="33" s="1"/>
  <c r="W118" i="33"/>
  <c r="T208" i="33"/>
  <c r="L116" i="33"/>
  <c r="X116" i="33" s="1"/>
  <c r="T76" i="33"/>
  <c r="T73" i="33"/>
  <c r="Y72" i="33"/>
  <c r="X187" i="33" l="1"/>
  <c r="AB187" i="33"/>
  <c r="T72" i="33"/>
  <c r="T81" i="33"/>
  <c r="AA118" i="33"/>
  <c r="AA72" i="33"/>
  <c r="AA233" i="33"/>
  <c r="AB179" i="33"/>
  <c r="AB210" i="33"/>
  <c r="AB197" i="33"/>
  <c r="AB176" i="33"/>
  <c r="AB73" i="33"/>
  <c r="AB199" i="33"/>
  <c r="L233" i="33"/>
  <c r="X83" i="33"/>
  <c r="AB83" i="33"/>
  <c r="X76" i="33"/>
  <c r="AB76" i="33"/>
  <c r="X82" i="33"/>
  <c r="AB82" i="33"/>
  <c r="X199" i="33"/>
  <c r="X176" i="33"/>
  <c r="AC119" i="33"/>
  <c r="Y119" i="33"/>
  <c r="U118" i="33"/>
  <c r="Y233" i="33"/>
  <c r="AC233" i="33"/>
  <c r="X172" i="33"/>
  <c r="T196" i="33"/>
  <c r="X197" i="33"/>
  <c r="T175" i="33"/>
  <c r="L115" i="33"/>
  <c r="X210" i="33"/>
  <c r="X208" i="33"/>
  <c r="X179" i="33"/>
  <c r="M63" i="33"/>
  <c r="Y63" i="33" s="1"/>
  <c r="O63" i="33"/>
  <c r="L73" i="33"/>
  <c r="L72" i="33" s="1"/>
  <c r="L66" i="33"/>
  <c r="M60" i="33"/>
  <c r="O60" i="33"/>
  <c r="U60" i="33"/>
  <c r="W60" i="33"/>
  <c r="W57" i="33" s="1"/>
  <c r="M58" i="33"/>
  <c r="M57" i="33" s="1"/>
  <c r="M5" i="33" s="1"/>
  <c r="O58" i="33"/>
  <c r="T61" i="33"/>
  <c r="L59" i="33"/>
  <c r="X59" i="33" s="1"/>
  <c r="L61" i="33"/>
  <c r="T54" i="33"/>
  <c r="T55" i="33"/>
  <c r="T53" i="33"/>
  <c r="L54" i="33"/>
  <c r="L55" i="33"/>
  <c r="L53" i="33"/>
  <c r="X73" i="33" l="1"/>
  <c r="X72" i="33"/>
  <c r="X66" i="33"/>
  <c r="L64" i="33"/>
  <c r="U57" i="33"/>
  <c r="AB72" i="33"/>
  <c r="AB175" i="33"/>
  <c r="AB196" i="33"/>
  <c r="AB53" i="33"/>
  <c r="AB55" i="33"/>
  <c r="AB54" i="33"/>
  <c r="AB81" i="33"/>
  <c r="T80" i="33"/>
  <c r="AA58" i="33"/>
  <c r="O57" i="33"/>
  <c r="O5" i="33" s="1"/>
  <c r="X171" i="33"/>
  <c r="AB171" i="33"/>
  <c r="Y118" i="33"/>
  <c r="AC118" i="33"/>
  <c r="L52" i="33"/>
  <c r="T233" i="33"/>
  <c r="X175" i="33"/>
  <c r="X55" i="33"/>
  <c r="X61" i="33"/>
  <c r="AA60" i="33"/>
  <c r="L79" i="33"/>
  <c r="X115" i="33"/>
  <c r="X81" i="33"/>
  <c r="X53" i="33"/>
  <c r="X54" i="33"/>
  <c r="T52" i="33"/>
  <c r="T60" i="33"/>
  <c r="T58" i="33"/>
  <c r="X213" i="33"/>
  <c r="L60" i="33"/>
  <c r="L58" i="33"/>
  <c r="W63" i="33"/>
  <c r="L36" i="33"/>
  <c r="X36" i="33" s="1"/>
  <c r="L37" i="33"/>
  <c r="X37" i="33" s="1"/>
  <c r="L38" i="33"/>
  <c r="L49" i="33"/>
  <c r="X49" i="33" s="1"/>
  <c r="AA63" i="33" l="1"/>
  <c r="AB233" i="33"/>
  <c r="AB80" i="33"/>
  <c r="AB52" i="33"/>
  <c r="X38" i="33"/>
  <c r="L35" i="33"/>
  <c r="L57" i="33"/>
  <c r="AB58" i="33"/>
  <c r="T57" i="33"/>
  <c r="X233" i="33"/>
  <c r="X80" i="33"/>
  <c r="X58" i="33"/>
  <c r="X60" i="33"/>
  <c r="X52" i="33"/>
  <c r="AA57" i="33"/>
  <c r="L63" i="33"/>
  <c r="T34" i="33"/>
  <c r="T31" i="33"/>
  <c r="T29" i="33"/>
  <c r="L31" i="33"/>
  <c r="L29" i="33"/>
  <c r="AB29" i="33" l="1"/>
  <c r="AB34" i="33"/>
  <c r="AB57" i="33"/>
  <c r="AB31" i="33"/>
  <c r="X29" i="33"/>
  <c r="X31" i="33"/>
  <c r="T33" i="33"/>
  <c r="X34" i="33"/>
  <c r="L32" i="33"/>
  <c r="X35" i="33"/>
  <c r="T28" i="33"/>
  <c r="L28" i="33"/>
  <c r="T22" i="33"/>
  <c r="T24" i="33"/>
  <c r="T21" i="33"/>
  <c r="L24" i="33"/>
  <c r="L21" i="33"/>
  <c r="L18" i="33"/>
  <c r="T18" i="33"/>
  <c r="T17" i="33"/>
  <c r="L17" i="33"/>
  <c r="L9" i="33"/>
  <c r="AB18" i="33" l="1"/>
  <c r="AB21" i="33"/>
  <c r="AB17" i="33"/>
  <c r="AB24" i="33"/>
  <c r="AB28" i="33"/>
  <c r="T32" i="33"/>
  <c r="X32" i="33" s="1"/>
  <c r="X33" i="33"/>
  <c r="AB33" i="33"/>
  <c r="X9" i="33"/>
  <c r="L8" i="33"/>
  <c r="X8" i="33" s="1"/>
  <c r="X22" i="33"/>
  <c r="AB22" i="33"/>
  <c r="X17" i="33"/>
  <c r="X28" i="33"/>
  <c r="X18" i="33"/>
  <c r="X21" i="33"/>
  <c r="X24" i="33"/>
  <c r="T16" i="33"/>
  <c r="L16" i="33"/>
  <c r="L20" i="33"/>
  <c r="U50" i="33"/>
  <c r="AB32" i="33" l="1"/>
  <c r="AB16" i="33"/>
  <c r="AC50" i="33"/>
  <c r="X16" i="33"/>
  <c r="L7" i="33"/>
  <c r="L5" i="33" s="1"/>
  <c r="M50" i="33"/>
  <c r="Y50" i="33" s="1"/>
  <c r="O50" i="33"/>
  <c r="L50" i="33" l="1"/>
  <c r="X121" i="33" l="1"/>
  <c r="T20" i="33" l="1"/>
  <c r="W50" i="33"/>
  <c r="AA50" i="33" l="1"/>
  <c r="AB20" i="33"/>
  <c r="T7" i="33"/>
  <c r="X20" i="33"/>
  <c r="AB7" i="33" l="1"/>
  <c r="T50" i="33"/>
  <c r="AB50" i="33" s="1"/>
  <c r="X7" i="33"/>
  <c r="X50" i="33" l="1"/>
  <c r="X196" i="33"/>
  <c r="X57" i="33" l="1"/>
  <c r="V79" i="33"/>
  <c r="V5" i="33" s="1"/>
  <c r="W79" i="33"/>
  <c r="W5" i="33" s="1"/>
  <c r="T79" i="33"/>
  <c r="U79" i="33"/>
  <c r="U5" i="33" s="1"/>
  <c r="Z79" i="33" l="1"/>
  <c r="AB79" i="33"/>
  <c r="X79" i="33"/>
  <c r="Y79" i="33"/>
  <c r="AC79" i="33"/>
  <c r="AA79" i="33"/>
  <c r="Z5" i="33" l="1"/>
  <c r="AA5" i="33"/>
  <c r="AC5" i="33"/>
  <c r="Y5" i="33"/>
  <c r="AB119" i="33"/>
  <c r="T118" i="33"/>
  <c r="X119" i="33"/>
  <c r="AB118" i="33" l="1"/>
  <c r="X118" i="33"/>
  <c r="T157" i="33"/>
  <c r="AB157" i="33" l="1"/>
  <c r="X157" i="33"/>
  <c r="T156" i="33"/>
  <c r="AB156" i="33" l="1"/>
  <c r="X156" i="33"/>
  <c r="X69" i="33"/>
  <c r="AB69" i="33"/>
  <c r="X64" i="33"/>
  <c r="T63" i="33" l="1"/>
  <c r="AB64" i="33"/>
  <c r="AB63" i="33" l="1"/>
  <c r="T5" i="33"/>
  <c r="X63" i="33"/>
  <c r="AB5" i="33" l="1"/>
  <c r="X5" i="33"/>
</calcChain>
</file>

<file path=xl/sharedStrings.xml><?xml version="1.0" encoding="utf-8"?>
<sst xmlns="http://schemas.openxmlformats.org/spreadsheetml/2006/main" count="676" uniqueCount="430">
  <si>
    <t>№ п/п</t>
  </si>
  <si>
    <t>Наименование программы</t>
  </si>
  <si>
    <t>Запланированные мероприятия</t>
  </si>
  <si>
    <t>ДГС</t>
  </si>
  <si>
    <t>ДЖКХ</t>
  </si>
  <si>
    <t>ДФ</t>
  </si>
  <si>
    <t>ДИиЗО</t>
  </si>
  <si>
    <t>ДОиМП</t>
  </si>
  <si>
    <t>КФКиС</t>
  </si>
  <si>
    <t>1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</si>
  <si>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</si>
  <si>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</si>
  <si>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</si>
  <si>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</si>
  <si>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</si>
  <si>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</si>
  <si>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</si>
  <si>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</si>
  <si>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</si>
  <si>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</si>
  <si>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</si>
  <si>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</si>
  <si>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</si>
  <si>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</si>
  <si>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</si>
  <si>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</si>
  <si>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</si>
  <si>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</si>
  <si>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</si>
  <si>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КК</t>
  </si>
  <si>
    <t>Управление муниципальным имуществом города Нефтеюганска на 2014-2020 годы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</si>
  <si>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</si>
  <si>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</si>
  <si>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</si>
  <si>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</si>
  <si>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</si>
  <si>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</si>
  <si>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</si>
  <si>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</si>
  <si>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</si>
  <si>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</si>
  <si>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</si>
  <si>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1.1.1</t>
  </si>
  <si>
    <t>1.1.3</t>
  </si>
  <si>
    <t>1.2.1</t>
  </si>
  <si>
    <t>1.2.2</t>
  </si>
  <si>
    <t>2</t>
  </si>
  <si>
    <t>2.1.1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</si>
  <si>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</si>
  <si>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Крытый каток в 15 микрорайоне города Нефтеюганска</t>
  </si>
  <si>
    <t>Субсидия на приобретение (строительство) жилого помещения</t>
  </si>
  <si>
    <t>Доступная среда  в городе Нефтеюганске на 2014-2020 годы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</si>
  <si>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</si>
  <si>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Муниципальная  программа "Социально - экономическое развитие города Нефтеюганска на 2014-2020 годы"</t>
  </si>
  <si>
    <t>5</t>
  </si>
  <si>
    <t>8</t>
  </si>
  <si>
    <t>8.3</t>
  </si>
  <si>
    <t>Оплата потребления э/энергии</t>
  </si>
  <si>
    <t>Содержание дорог</t>
  </si>
  <si>
    <t>Исполнит.    ГРБС</t>
  </si>
  <si>
    <t>Подпрограмма "Создание условий для обеспечения качественными коммунальными услугами"</t>
  </si>
  <si>
    <t>1.1.4</t>
  </si>
  <si>
    <t>Возмещение затрат реализ сжиж газа насел Нефтеюганскгаз</t>
  </si>
  <si>
    <t>Подпрограмма "Создание условий для обеспечения доступности и повышения качества жилищных услуг"</t>
  </si>
  <si>
    <t>Подпрограмма "Повышение уровня благоустроенности города"</t>
  </si>
  <si>
    <t>1.3.1</t>
  </si>
  <si>
    <t>Подпрограмма "Повышение энергоэффективности в отраслях экономики"</t>
  </si>
  <si>
    <t>1.4.1</t>
  </si>
  <si>
    <t>1.4.2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</si>
  <si>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</si>
  <si>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</si>
  <si>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</si>
  <si>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</si>
  <si>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</si>
  <si>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</si>
  <si>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</si>
  <si>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</si>
  <si>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 Мамонтовская (развязка перекрестка ул. Мамонтовская- ул. Молодежная)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</si>
  <si>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</si>
  <si>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</si>
  <si>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</si>
  <si>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</si>
  <si>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</si>
  <si>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</si>
  <si>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</si>
  <si>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</si>
  <si>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</si>
  <si>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Подпрограмма "Обеспечение прав граждан на доступ к культурным ценностям и информации"</t>
  </si>
  <si>
    <t>Подпрограмма "Развитие дошкольного, общего и дополнительного образования"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</si>
  <si>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</si>
  <si>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</si>
  <si>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Субвенции на организацию отдыха и оздоровления детей</t>
  </si>
  <si>
    <t xml:space="preserve">Подпрограмма "Молодёжь Нефтеюганска" </t>
  </si>
  <si>
    <t>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</si>
  <si>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</si>
  <si>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Подпрограмма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</si>
  <si>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</si>
  <si>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</si>
  <si>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</si>
  <si>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</si>
  <si>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Подпрограмма "Безопасность дорожного движения"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</si>
  <si>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</si>
  <si>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</si>
  <si>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</si>
  <si>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</si>
  <si>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</si>
  <si>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 xml:space="preserve">Реализация мероприятий муниципальной программы </t>
  </si>
  <si>
    <t>Всего</t>
  </si>
  <si>
    <t>окружной бюджет</t>
  </si>
  <si>
    <t>местный бюджет</t>
  </si>
  <si>
    <t>Всего по программам</t>
  </si>
  <si>
    <t>2.2.2</t>
  </si>
  <si>
    <t>2.2.3</t>
  </si>
  <si>
    <t>2.2.4</t>
  </si>
  <si>
    <t>2.2.7</t>
  </si>
  <si>
    <t>2.2.8</t>
  </si>
  <si>
    <t>3</t>
  </si>
  <si>
    <t>3.1</t>
  </si>
  <si>
    <t>3.2</t>
  </si>
  <si>
    <t>3.3</t>
  </si>
  <si>
    <t>4</t>
  </si>
  <si>
    <t>4.1</t>
  </si>
  <si>
    <t>4.1.1</t>
  </si>
  <si>
    <t>4.2</t>
  </si>
  <si>
    <t>4.2.1</t>
  </si>
  <si>
    <t>5.1.1</t>
  </si>
  <si>
    <t>5.1.2</t>
  </si>
  <si>
    <t>5.1.3</t>
  </si>
  <si>
    <t>5.1.5</t>
  </si>
  <si>
    <t>5.1.6</t>
  </si>
  <si>
    <t>5.2.1</t>
  </si>
  <si>
    <t>6</t>
  </si>
  <si>
    <t>6.1</t>
  </si>
  <si>
    <t>6.1.1</t>
  </si>
  <si>
    <t>6.1.2</t>
  </si>
  <si>
    <t>6.1.3</t>
  </si>
  <si>
    <t>6.1.4</t>
  </si>
  <si>
    <t>6.1.7</t>
  </si>
  <si>
    <t>6.1.8</t>
  </si>
  <si>
    <t>6.2</t>
  </si>
  <si>
    <t>6.2.1</t>
  </si>
  <si>
    <t>8.1.4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</si>
  <si>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</si>
  <si>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</si>
  <si>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</si>
  <si>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9.1.2</t>
  </si>
  <si>
    <t>9.1.3</t>
  </si>
  <si>
    <t>9.2</t>
  </si>
  <si>
    <t>9.2.1</t>
  </si>
  <si>
    <t>9.2.2</t>
  </si>
  <si>
    <t>9.2.4</t>
  </si>
  <si>
    <t>9.3</t>
  </si>
  <si>
    <t>9.3.1</t>
  </si>
  <si>
    <t>10</t>
  </si>
  <si>
    <t>10.1</t>
  </si>
  <si>
    <t>11</t>
  </si>
  <si>
    <t>11.1</t>
  </si>
  <si>
    <t>11.1.1</t>
  </si>
  <si>
    <t>11.2</t>
  </si>
  <si>
    <t>11.2.1</t>
  </si>
  <si>
    <t>12</t>
  </si>
  <si>
    <t>12.1</t>
  </si>
  <si>
    <t>13</t>
  </si>
  <si>
    <t>14</t>
  </si>
  <si>
    <t>14.1</t>
  </si>
  <si>
    <t>14.1.1</t>
  </si>
  <si>
    <t>14.1.2</t>
  </si>
  <si>
    <t>14.1.3</t>
  </si>
  <si>
    <t>14.2</t>
  </si>
  <si>
    <t>14.2.1</t>
  </si>
  <si>
    <t>14.1.5</t>
  </si>
  <si>
    <t>15</t>
  </si>
  <si>
    <t>15.1</t>
  </si>
  <si>
    <t>15.2</t>
  </si>
  <si>
    <t>7</t>
  </si>
  <si>
    <t>7.1</t>
  </si>
  <si>
    <t>7.1.1</t>
  </si>
  <si>
    <t>7.1.2</t>
  </si>
  <si>
    <t>7.2</t>
  </si>
  <si>
    <t>7.3</t>
  </si>
  <si>
    <t>7.3.1</t>
  </si>
  <si>
    <t>7.3.2</t>
  </si>
  <si>
    <t>7.3.3</t>
  </si>
  <si>
    <t>7.4</t>
  </si>
  <si>
    <t>7.4.1</t>
  </si>
  <si>
    <t>7.4.3</t>
  </si>
  <si>
    <t>7.4.4</t>
  </si>
  <si>
    <t>7.5</t>
  </si>
  <si>
    <t>7.5.1</t>
  </si>
  <si>
    <t>7.5.2</t>
  </si>
  <si>
    <t>ИТОГО   по    Администрация города Нефтеюганска</t>
  </si>
  <si>
    <t>ПЛАН  на 2015 год (рублей)</t>
  </si>
  <si>
    <t>(СМР) "Автодорога по ул.Набережная (от перекрестка ул.Ленина - ул.Гагарина до ул.Юганская)" (участок автодороги от перекрестка ул.Молодежная до ул.Юганская)</t>
  </si>
  <si>
    <t>5.1.7</t>
  </si>
  <si>
    <t xml:space="preserve">Обеспечение мероприятий по капитальному ремонту многоквартирных домов </t>
  </si>
  <si>
    <t>Улицы и внутриквартальные проезды микрорайона 11 г.Нефтеюганска (ул. Коммунальная)</t>
  </si>
  <si>
    <t>7.2.1</t>
  </si>
  <si>
    <t>Техническое обслуживание и содержание светофорного хозяйства</t>
  </si>
  <si>
    <t>2.2.1</t>
  </si>
  <si>
    <t>2.2.5</t>
  </si>
  <si>
    <t>2.2.6</t>
  </si>
  <si>
    <t>ИТОГО по Департаменту жилищно-коммунального хозяйства администрации города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</si>
  <si>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</si>
  <si>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</si>
  <si>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</si>
  <si>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</si>
  <si>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</si>
  <si>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</si>
  <si>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</si>
  <si>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</si>
  <si>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8.1.3</t>
  </si>
  <si>
    <t>9.2.5</t>
  </si>
  <si>
    <t>Мероприятия  по поддержке технического состояния жилищного фонда</t>
  </si>
  <si>
    <t>Отчет об исполнении сетевого плана-графика на 2016 год по реализации программ муниципального образования город Нефтеюганск и программ Ханты-Мансийского автономного округа - Югры</t>
  </si>
  <si>
    <t>ПЛАН  на 2016 год (рублей)</t>
  </si>
  <si>
    <t>1 квартал</t>
  </si>
  <si>
    <t>2 квартал</t>
  </si>
  <si>
    <t>федеральный бюджет</t>
  </si>
  <si>
    <t>Капитальный ремонт объекта «Сети теплоснабжения», расположенные по адресу: г.Нефтеюганск, по ул.Нефтяников, от МК 4-4 Неф. до МК 12-9 Неф. (участок от МК 3-8 Неф до МК12-9 Неф).</t>
  </si>
  <si>
    <t>Возмещение недополученных доходов в связи с предоставлением населению бытовых услуг (баня), по тарифам не обеспечивающим возмещение издержек</t>
  </si>
  <si>
    <t>1.2.3</t>
  </si>
  <si>
    <t>Снос непригодного жилья</t>
  </si>
  <si>
    <t>Мероприятия в области энергосбережения и повышения энергетической эффективности</t>
  </si>
  <si>
    <t>Реализация мероприятий "Создание условий в городе Нефтеюганске, ориентирующих граждан на здоровый образ жизни посредством занятий физической культурой и спортом"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</si>
  <si>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07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2012-2017 годы"</t>
  </si>
  <si>
    <t>Развитие библиотечного дела</t>
  </si>
  <si>
    <t>6.1.1.1</t>
  </si>
  <si>
    <t>6.1.1.2</t>
  </si>
  <si>
    <t>6.1.1.3</t>
  </si>
  <si>
    <t>6.1.1.4</t>
  </si>
  <si>
    <t>Модернизация общедоступных муниципальных библиотек</t>
  </si>
  <si>
    <t>Комплектование книжных фондов библиотек муниципальных образований и государственных библиотек городов Москвы и Санкт-Петербурга</t>
  </si>
  <si>
    <t>Развитие музейного дела</t>
  </si>
  <si>
    <t>6.1.2.1</t>
  </si>
  <si>
    <t>6.1.2.2</t>
  </si>
  <si>
    <t>Развитие профессионального искусства</t>
  </si>
  <si>
    <t>Развитие художественно-творческой деятельности и народных художественных промыслов и ремесел</t>
  </si>
  <si>
    <t>6.1.3.1</t>
  </si>
  <si>
    <t>6.1.3.2</t>
  </si>
  <si>
    <t>6.1.4.1</t>
  </si>
  <si>
    <t>6.1.4.2</t>
  </si>
  <si>
    <t xml:space="preserve"> Развитие дополнительного образования в сфере культуры</t>
  </si>
  <si>
    <t>6.1.5</t>
  </si>
  <si>
    <t>6.1.5.1</t>
  </si>
  <si>
    <t>6.1.5.2</t>
  </si>
  <si>
    <t>Развитие культурно-досуговой деятельности, массового отдыха населения, организация отдыха и оздоровления детей</t>
  </si>
  <si>
    <t>6.1.6</t>
  </si>
  <si>
    <t>На оплату стоимости питания детей школьного возраста в оздоровительных лагерях с дневным пребыванием детей</t>
  </si>
  <si>
    <t>6.1.6.1</t>
  </si>
  <si>
    <t>6.1.6.2</t>
  </si>
  <si>
    <t>Реализация мероприятий</t>
  </si>
  <si>
    <t>6.1.6.3</t>
  </si>
  <si>
    <t>Развитие материально-технической базы учреждений культуры</t>
  </si>
  <si>
    <t>Обновление материально-технической базы муниципальных детских школ искусств (по видам искусств) в сфере культуры</t>
  </si>
  <si>
    <t>6.1.7.1</t>
  </si>
  <si>
    <t>Техническое обследование, реконструкция, капитальный ремонт, строительство объектов культуры</t>
  </si>
  <si>
    <t>6.1.8.1</t>
  </si>
  <si>
    <t>Устройство скатной кровли здания НГ МБОУ ДОД Детская школа искусств</t>
  </si>
  <si>
    <t>Обеспечение деятельности комитета культуры</t>
  </si>
  <si>
    <t>Развитие системы дошкольного, общего и дополнительного образования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</si>
  <si>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</t>
  </si>
  <si>
    <t>Осуществление переданных полномочий на реализацию основных общеобразовательных программ</t>
  </si>
  <si>
    <t>Осуществление переданных полномочий на реализацию дошкольными образовательными организациями основных общеобразовательных программ дошкольного образования</t>
  </si>
  <si>
    <t>Субвенция по информационному обеспечению общеобразовательных учреждений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</si>
  <si>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</si>
  <si>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Реализация мероприятий по содействию трудоустройства граждан</t>
  </si>
  <si>
    <t>7.1.1.1</t>
  </si>
  <si>
    <t>7.1.1.2</t>
  </si>
  <si>
    <t>7.1.1.3</t>
  </si>
  <si>
    <t>7.1.1.4</t>
  </si>
  <si>
    <t>7.1.1.5</t>
  </si>
  <si>
    <t>7.1.1.6</t>
  </si>
  <si>
    <t>7.1.1.7</t>
  </si>
  <si>
    <t>7.1.1.8</t>
  </si>
  <si>
    <t>7.1.1.9</t>
  </si>
  <si>
    <t>7.1.1.10</t>
  </si>
  <si>
    <t>Развитие материально-технической базы образовательных организаций</t>
  </si>
  <si>
    <t>7.1.2.1</t>
  </si>
  <si>
    <t>7.1.2.2</t>
  </si>
  <si>
    <t>Развитие системы оценки качества образования и информационной прозрачности системы образования</t>
  </si>
  <si>
    <t>Обеспечение функций управления и контроля (надзора) в сфере образования и молодежной политики</t>
  </si>
  <si>
    <t>Обеспечение функционирования казённого учреждения</t>
  </si>
  <si>
    <t>Реализация мероприятий в области градостроительной деятельности</t>
  </si>
  <si>
    <t>Сети тепловодоснабжения и канализации в микрорайоне 11б с КНС. Сети тепловодоснабжения и канализации в микрорайоне 11 (I этап) (14 этап строительства)</t>
  </si>
  <si>
    <t>КНС с коллектором по ул. Пойменная, ул. Набережная</t>
  </si>
  <si>
    <t>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</t>
  </si>
  <si>
    <t>Реализация полномочий в области строительства и жилищных отношений</t>
  </si>
  <si>
    <t>Создание условий для деятельности народных дружин</t>
  </si>
  <si>
    <t>Оплата услуг по техническому обслуживанию и ремонту недвижимого имущества</t>
  </si>
  <si>
    <t>Приведение пешеходных переходов согласно типовым схемам организации дорожного движения</t>
  </si>
  <si>
    <t>Перенос светофорных секций на пересечении ул. Жилая - ул. Усть-Балыкская</t>
  </si>
  <si>
    <t>Реализация мероприятий подпрограммы  "Пропаганда здорового образа жизни (профилактика наркомании, токсикомании, алкоголизма и заболеваниями ВИЧ- инфекций)"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</si>
  <si>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</si>
  <si>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</si>
  <si>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</si>
  <si>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Оказание финансовой и имущественной поддержки социально ориентированным некоммерческим организациям</t>
  </si>
  <si>
    <t>Глава местной администрации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</si>
  <si>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</si>
  <si>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</si>
  <si>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</si>
  <si>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ЗАГС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</si>
  <si>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автономного округа</t>
  </si>
  <si>
    <t>14.2.2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</si>
  <si>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</si>
  <si>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созданию и обеспечению деятельности административных комиссий</t>
  </si>
  <si>
    <t>14.2.3</t>
  </si>
  <si>
    <t>14.2.4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</si>
  <si>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</si>
  <si>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14.2.5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</si>
  <si>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</si>
  <si>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14.2.6</t>
  </si>
  <si>
    <t>Государственная поддержка развития растениеводства и животноводства, переработки и реализации продукции</t>
  </si>
  <si>
    <t>14.2.7</t>
  </si>
  <si>
    <t>Осуществление переданных полномочий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</si>
  <si>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14.2.8</t>
  </si>
  <si>
    <t>Реализация мероприятий государственной поддержки малого и среднего предпринимательства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</si>
  <si>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</si>
  <si>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</si>
  <si>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</si>
  <si>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</si>
  <si>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Муниципальная программа "Дополнительные меры социальной поддержки отдельных категорий граждан города Нефтеюганска с 2016 по 2020 годы"</t>
  </si>
  <si>
    <t>Управление опеки и попечительства администрации города</t>
  </si>
  <si>
    <t>Подпрограмма "Отдельные переданные полномочия по осуществлению деятельности опеки и попечительства"</t>
  </si>
  <si>
    <t>Осуществление переданных полномочий на осуществление деятельности по опеке и попечительству</t>
  </si>
  <si>
    <t>15.1.1</t>
  </si>
  <si>
    <t>Опека</t>
  </si>
  <si>
    <t>Подпрограмма "Дополнительные гарантии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родителям"</t>
  </si>
  <si>
    <t>Повышение уровня благосостояния путем дополнительных гарантий и дополнительных мер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</t>
  </si>
  <si>
    <t>15.2.1</t>
  </si>
  <si>
    <t>Иные межбюджетные трансферты в рамках наказов избирателей депутатам Думы ХМАО-Югры</t>
  </si>
  <si>
    <t>5.1.8</t>
  </si>
  <si>
    <t>6.1.2.3</t>
  </si>
  <si>
    <t>6.1.3.3</t>
  </si>
  <si>
    <t>6.1.4.3</t>
  </si>
  <si>
    <t>6.1.5.3</t>
  </si>
  <si>
    <t>7.1.1.11</t>
  </si>
  <si>
    <t>7.4.5</t>
  </si>
  <si>
    <t>Средства на предосталение учащимся муниц общеобразов учреждений завтраков и обедов</t>
  </si>
  <si>
    <t>1.5.3</t>
  </si>
  <si>
    <t>1.1.5</t>
  </si>
  <si>
    <t>1.1.6</t>
  </si>
  <si>
    <t>1.1.7</t>
  </si>
  <si>
    <t>Канализационно-очистные сооружения производительностью 50 000 м3/сутки в городе Нефтеюганске</t>
  </si>
  <si>
    <t>Станция обезжелезивания 7 мкр.57/7 реестр.№ 522074</t>
  </si>
  <si>
    <t>Инженерное обеспечение 5 микрорайона г.Нефтеюганска</t>
  </si>
  <si>
    <t>7.1.1.12</t>
  </si>
  <si>
    <t>Осуществление переданных полномочий на социальную поддержку отдельных категорий обучающихся в муниципальных 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</si>
  <si>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7.1.1.13</t>
  </si>
  <si>
    <t>7.1.1.14</t>
  </si>
  <si>
    <t>Инженерное обеспечение территории в районе СУ-62 г.Нефтеюганска</t>
  </si>
  <si>
    <t>9.2.6</t>
  </si>
  <si>
    <t>9.2.7</t>
  </si>
  <si>
    <t>Установка, замена контроллеров и светофоров Т.7 на светофорных объектах улично- дорожной сети города Нефтеюганска</t>
  </si>
  <si>
    <t>Оборудование пешеходных переходов</t>
  </si>
  <si>
    <t>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</si>
  <si>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% исполнения  к финансированию (окружной б-т)</t>
  </si>
  <si>
    <t>Администрация города Нефтеюганска</t>
  </si>
  <si>
    <t>Прочие расходные материалы предметов снабжения</t>
  </si>
  <si>
    <t>Ремонт автодороги по ул. Нефтяников (от ул. Ленина до ул. Усть-Балыкская)</t>
  </si>
  <si>
    <t>Ремонт автодороги по ул.Набережная (от ул.Сургутская до ул.Ленина)</t>
  </si>
  <si>
    <t>Ремонт автодороги ул.Строителей (от ул. Мира до ул.Ленина)</t>
  </si>
  <si>
    <t>Ремонт автодороги ул.Парковая (от ул.Сургутская до ул.Мира)</t>
  </si>
  <si>
    <t>2.2.9</t>
  </si>
  <si>
    <t>2.2.10</t>
  </si>
  <si>
    <t>2.2.11</t>
  </si>
  <si>
    <t>2.2.12</t>
  </si>
  <si>
    <t>5.2.2</t>
  </si>
  <si>
    <t>5.2.3</t>
  </si>
  <si>
    <t>Ремонт заезда и парковки лыжной базы</t>
  </si>
  <si>
    <t>6.1.9</t>
  </si>
  <si>
    <t>Создание архитектурных композиций в местах массового отдыха населения, обустройство территорий учреждений культуры</t>
  </si>
  <si>
    <t>Асфальтирование по объекту центр национальных культур</t>
  </si>
  <si>
    <t>6.1.9.1</t>
  </si>
  <si>
    <t>11.2.2</t>
  </si>
  <si>
    <t>Иные межбюджетные трансферты в рамках наказов избирателей депутатам Думы ХМАО-Югры за счет средств автономного округа</t>
  </si>
  <si>
    <t>8.2.2</t>
  </si>
  <si>
    <t>% исполнения  к плану 2016 года</t>
  </si>
  <si>
    <t>Ремонт автомобильных дорог общего пользования местного значения в г.Нефтеюганске (Автодорога по ул. Сургутская участок автодороги от ПК3+876 до пересечения с автодорогой по ул Набережная)</t>
  </si>
  <si>
    <t>Уборка проезжей части вакуумно-уборочной машиной</t>
  </si>
  <si>
    <t>2.2.13</t>
  </si>
  <si>
    <t>Приобретение жилья в целях реализации полномочий в области жилищных отношений, установленных законодательством Российской Федерации</t>
  </si>
  <si>
    <t>Реализация мероприятий в области ликвидации и расселения приспособленных для проживания строений (балочный массив)</t>
  </si>
  <si>
    <t xml:space="preserve">Всего </t>
  </si>
  <si>
    <t>Причины низкого исполнения</t>
  </si>
  <si>
    <t>16</t>
  </si>
  <si>
    <t>17</t>
  </si>
  <si>
    <t>18</t>
  </si>
  <si>
    <t>19</t>
  </si>
  <si>
    <t>20</t>
  </si>
  <si>
    <t>22</t>
  </si>
  <si>
    <t>Иные межбюджетные трансферты на развитие кадетских классов с казачьим компонентом на базе МБОУ за счет средств автономного округа</t>
  </si>
  <si>
    <t>Иные межбюджетные трансферты на реализацию мероприятий по проведению смотров- конкурсов в сфере физической культуры и спорта за счет средств бюджета автономного округа</t>
  </si>
  <si>
    <t>23</t>
  </si>
  <si>
    <t>24</t>
  </si>
  <si>
    <t>Улучшение санитарного состояния городских территорий</t>
  </si>
  <si>
    <t>Благоустройство и озеленение города</t>
  </si>
  <si>
    <t>Реализация и управление муниципальным имуществом</t>
  </si>
  <si>
    <t>Обеспечение деятельности департамента имущественных и земельных отношений</t>
  </si>
  <si>
    <t>Обеспечение надлежащего уровня эксплуатации имущества казны или переданного на праве оперативного управления органам администрации</t>
  </si>
  <si>
    <t>6.1.1.5</t>
  </si>
  <si>
    <t>7.4.6</t>
  </si>
  <si>
    <t>Иные межбюджетные трансферты на организацию деятельности молодёжных отрядов</t>
  </si>
  <si>
    <t>Сети тепловодоснабжения и канализации в микрорайоне 11Б с КНС, сети тепловодоснабжения и канализации в микрорайоне 11. 1 этап (15 этап строительства)</t>
  </si>
  <si>
    <t>14.4</t>
  </si>
  <si>
    <t>14.4.1</t>
  </si>
  <si>
    <t>% исполнения  к плану 9 месяцев 2016 года</t>
  </si>
  <si>
    <t>ПЛАН на 9 месяцев 2016 год (рублей)</t>
  </si>
  <si>
    <t>Субсидии на возмещение затрат юридическим лицам, индивидуальным предпринимателям (за исключением муниципальных учреждений) по электрической энергии, тепловой энергии, расходных материалов на объект «Канализационно-очистные сооружения производительностью 50 000 м3/сутки (1 очередь 25000 м3/сутки)»</t>
  </si>
  <si>
    <t>1.1.2</t>
  </si>
  <si>
    <t>Ремонт автомобильных дорог</t>
  </si>
  <si>
    <t>2.2.14</t>
  </si>
  <si>
    <t>Реализация мероприятий на развитие общественной инфраструктуры и реализация приоритетных направлений</t>
  </si>
  <si>
    <t>6.1.1.6</t>
  </si>
  <si>
    <t>6.1.4.4</t>
  </si>
  <si>
    <t>Здание, предназначенное под спорткомплекс «Сибиряк», расположенное по адресу: 3 микрорайон, здание 23. Реестр. №11737</t>
  </si>
  <si>
    <t>5.2.4</t>
  </si>
  <si>
    <t>Оплата произведена по фактически оказанным расходам январь- июль, за август оплата будет произведена в конце сентябре.</t>
  </si>
  <si>
    <t>Проведен аукцион. Заключение контракта 08.08.2016 г.</t>
  </si>
  <si>
    <t>Денежные средства запланированы на 4 квартал 2016 года</t>
  </si>
  <si>
    <t>Бюджетные ассигнования выделены справкой от 22.07.2016, будут освоены в 3 квартале. Идет процесс заключения договоров.</t>
  </si>
  <si>
    <t>Исполнение ожидается до 30.09.2016 после выплаты заработной платы и отпускных</t>
  </si>
  <si>
    <t>Денежные средства будут освоены в 3 квартале 2016 года.</t>
  </si>
  <si>
    <t>Контракт с 09.06.16 по 31.10.16 с ООО "Междуречье"  на сумму 54 830 тыс. руб.  Работы выполняются.</t>
  </si>
  <si>
    <t>Профинансировано  на 01.10.2016  (рублей)</t>
  </si>
  <si>
    <t>Кассовый расход по 01.10.2016  (рублей)</t>
  </si>
  <si>
    <t>Ремонт автомобильных дорог общего пользования местного значения в г.Нефтеюганске (Автодорога по ул. Нефтяников участок автодороги от ул Пойменной до ул. В.Петухова)</t>
  </si>
  <si>
    <t>5.2.5</t>
  </si>
  <si>
    <t>Приобретение оборудования</t>
  </si>
  <si>
    <t>9.2.9</t>
  </si>
  <si>
    <t>Установка дорожных знаков и восстановление искусственных дорожных неровностей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</si>
</sst>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0.0"/>
    <numFmt numFmtId="165" formatCode="#,##0.00_ ;\-#,##0.00\ "/>
  </numFmts>
  <fonts count="16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b/>
      <sz val="8"/>
      <name val="Arial Cyr"/>
      <charset val="204"/>
    </font>
    <font>
      <sz val="16"/>
      <name val="Times New Roman"/>
      <family val="1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139">
    <xf numFmtId="0" fontId="0" fillId="0" borderId="0" xfId="0"/>
    <xf numFmtId="49" fontId="4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5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5" fillId="0" borderId="0" xfId="0" applyFont="1" applyFill="1"/>
    <xf numFmtId="49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/>
    <xf numFmtId="164" fontId="5" fillId="0" borderId="0" xfId="0" applyNumberFormat="1" applyFont="1" applyFill="1"/>
    <xf numFmtId="49" fontId="5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5" fillId="0" borderId="1" xfId="0" applyFont="1" applyFill="1" applyBorder="1"/>
    <xf numFmtId="49" fontId="4" fillId="0" borderId="1" xfId="0" applyNumberFormat="1" applyFont="1" applyFill="1" applyBorder="1" applyAlignment="1">
      <alignment vertical="center"/>
    </xf>
    <xf numFmtId="0" fontId="0" fillId="0" borderId="10" xfId="0" applyFill="1" applyBorder="1" applyAlignment="1"/>
    <xf numFmtId="4" fontId="14" fillId="0" borderId="0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top" wrapText="1"/>
    </xf>
    <xf numFmtId="165" fontId="5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/>
    <xf numFmtId="49" fontId="5" fillId="0" borderId="4" xfId="0" applyNumberFormat="1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6" xfId="0" applyNumberFormat="1" applyFont="1" applyFill="1" applyBorder="1" applyAlignment="1">
      <alignment horizontal="center" vertical="center"/>
    </xf>
    <xf numFmtId="4" fontId="5" fillId="0" borderId="6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165" fontId="5" fillId="0" borderId="1" xfId="2" applyNumberFormat="1" applyFont="1" applyFill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4" xfId="0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2" fontId="6" fillId="0" borderId="4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3" xfId="0" applyFill="1" applyBorder="1" applyAlignment="1"/>
    <xf numFmtId="0" fontId="4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5" xfId="0" applyFont="1" applyFill="1" applyBorder="1" applyAlignment="1" applyProtection="1">
      <alignment horizontal="left" vertical="center" wrapText="1"/>
      <protection locked="0"/>
    </xf>
    <xf numFmtId="0" fontId="15" fillId="0" borderId="1" xfId="0" applyFont="1" applyFill="1" applyBorder="1" applyAlignment="1">
      <alignment horizontal="center" vertical="top" wrapText="1"/>
    </xf>
    <xf numFmtId="164" fontId="5" fillId="0" borderId="4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49" fontId="4" fillId="0" borderId="6" xfId="0" applyNumberFormat="1" applyFont="1" applyFill="1" applyBorder="1" applyAlignment="1">
      <alignment horizontal="left" vertical="center" wrapText="1"/>
    </xf>
    <xf numFmtId="2" fontId="6" fillId="0" borderId="4" xfId="0" applyNumberFormat="1" applyFont="1" applyFill="1" applyBorder="1" applyAlignment="1">
      <alignment horizontal="left" vertical="center" wrapText="1"/>
    </xf>
    <xf numFmtId="2" fontId="6" fillId="0" borderId="5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10" fillId="0" borderId="9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75"/>
  <sheetViews>
    <sheetView tabSelected="1" view="pageBreakPreview" zoomScale="70" zoomScaleNormal="46" zoomScaleSheetLayoutView="70" workbookViewId="0">
      <pane ySplit="3" topLeftCell="A4" activePane="bottomLeft" state="frozen"/>
      <selection pane="bottomLeft" activeCell="A208" sqref="A208:XFD239"/>
    </sheetView>
  </sheetViews>
  <sheetFormatPr defaultColWidth="9.140625" defaultRowHeight="18.75" x14ac:dyDescent="0.3"/>
  <cols>
    <col min="1" max="1" width="10" style="14" customWidth="1"/>
    <col min="2" max="2" width="54.85546875" style="10" customWidth="1"/>
    <col min="3" max="3" width="13.140625" style="10" customWidth="1"/>
    <col min="4" max="5" width="23.28515625" style="10" hidden="1" customWidth="1"/>
    <col min="6" max="6" width="23.28515625" style="10" customWidth="1"/>
    <col min="7" max="11" width="23.28515625" style="10" hidden="1" customWidth="1"/>
    <col min="12" max="14" width="23.28515625" style="10" customWidth="1"/>
    <col min="15" max="15" width="23" style="10" customWidth="1"/>
    <col min="16" max="16" width="22.140625" style="10" hidden="1" customWidth="1"/>
    <col min="17" max="17" width="22.5703125" style="10" hidden="1" customWidth="1"/>
    <col min="18" max="19" width="22" style="10" hidden="1" customWidth="1"/>
    <col min="20" max="21" width="24.42578125" style="12" customWidth="1"/>
    <col min="22" max="22" width="20" style="12" customWidth="1"/>
    <col min="23" max="23" width="23.140625" style="12" customWidth="1"/>
    <col min="24" max="24" width="17.140625" style="13" customWidth="1"/>
    <col min="25" max="26" width="14.140625" style="13" customWidth="1"/>
    <col min="27" max="27" width="13.7109375" style="13" customWidth="1"/>
    <col min="28" max="28" width="15.42578125" style="13" customWidth="1"/>
    <col min="29" max="29" width="21" style="10" customWidth="1"/>
    <col min="30" max="30" width="28.28515625" style="10" customWidth="1"/>
    <col min="31" max="16384" width="9.140625" style="10"/>
  </cols>
  <sheetData>
    <row r="1" spans="1:30" s="6" customFormat="1" ht="62.25" customHeight="1" x14ac:dyDescent="0.3">
      <c r="A1" s="116" t="s">
        <v>213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76"/>
    </row>
    <row r="2" spans="1:30" s="7" customFormat="1" ht="75" customHeight="1" x14ac:dyDescent="0.3">
      <c r="A2" s="118" t="s">
        <v>0</v>
      </c>
      <c r="B2" s="4" t="s">
        <v>1</v>
      </c>
      <c r="C2" s="119" t="s">
        <v>59</v>
      </c>
      <c r="D2" s="125" t="s">
        <v>215</v>
      </c>
      <c r="E2" s="125" t="s">
        <v>216</v>
      </c>
      <c r="F2" s="49" t="s">
        <v>406</v>
      </c>
      <c r="G2" s="50"/>
      <c r="H2" s="50"/>
      <c r="I2" s="50"/>
      <c r="J2" s="50"/>
      <c r="K2" s="51"/>
      <c r="L2" s="120" t="s">
        <v>214</v>
      </c>
      <c r="M2" s="120"/>
      <c r="N2" s="120"/>
      <c r="O2" s="120"/>
      <c r="P2" s="121" t="s">
        <v>423</v>
      </c>
      <c r="Q2" s="121"/>
      <c r="R2" s="121"/>
      <c r="S2" s="121"/>
      <c r="T2" s="121" t="s">
        <v>424</v>
      </c>
      <c r="U2" s="121"/>
      <c r="V2" s="121"/>
      <c r="W2" s="121"/>
      <c r="X2" s="122" t="s">
        <v>376</v>
      </c>
      <c r="Y2" s="123"/>
      <c r="Z2" s="123"/>
      <c r="AA2" s="124"/>
      <c r="AB2" s="93" t="s">
        <v>405</v>
      </c>
      <c r="AC2" s="93" t="s">
        <v>355</v>
      </c>
      <c r="AD2" s="92" t="s">
        <v>383</v>
      </c>
    </row>
    <row r="3" spans="1:30" s="7" customFormat="1" ht="65.25" customHeight="1" x14ac:dyDescent="0.3">
      <c r="A3" s="118"/>
      <c r="B3" s="78" t="s">
        <v>2</v>
      </c>
      <c r="C3" s="119"/>
      <c r="D3" s="126"/>
      <c r="E3" s="126"/>
      <c r="F3" s="78" t="s">
        <v>382</v>
      </c>
      <c r="G3" s="80"/>
      <c r="H3" s="80"/>
      <c r="I3" s="79" t="s">
        <v>108</v>
      </c>
      <c r="J3" s="79" t="s">
        <v>217</v>
      </c>
      <c r="K3" s="79" t="s">
        <v>109</v>
      </c>
      <c r="L3" s="79" t="s">
        <v>107</v>
      </c>
      <c r="M3" s="79" t="s">
        <v>108</v>
      </c>
      <c r="N3" s="79" t="s">
        <v>217</v>
      </c>
      <c r="O3" s="79" t="s">
        <v>109</v>
      </c>
      <c r="P3" s="79" t="s">
        <v>107</v>
      </c>
      <c r="Q3" s="79" t="s">
        <v>108</v>
      </c>
      <c r="R3" s="79" t="s">
        <v>217</v>
      </c>
      <c r="S3" s="79" t="s">
        <v>109</v>
      </c>
      <c r="T3" s="79" t="s">
        <v>107</v>
      </c>
      <c r="U3" s="79" t="s">
        <v>108</v>
      </c>
      <c r="V3" s="79" t="s">
        <v>217</v>
      </c>
      <c r="W3" s="79" t="s">
        <v>109</v>
      </c>
      <c r="X3" s="5" t="s">
        <v>107</v>
      </c>
      <c r="Y3" s="5" t="s">
        <v>108</v>
      </c>
      <c r="Z3" s="5" t="s">
        <v>217</v>
      </c>
      <c r="AA3" s="5" t="s">
        <v>109</v>
      </c>
      <c r="AB3" s="94"/>
      <c r="AC3" s="94"/>
      <c r="AD3" s="92"/>
    </row>
    <row r="4" spans="1:30" s="7" customFormat="1" ht="21.75" customHeight="1" x14ac:dyDescent="0.35">
      <c r="A4" s="77" t="s">
        <v>9</v>
      </c>
      <c r="B4" s="77" t="s">
        <v>46</v>
      </c>
      <c r="C4" s="77" t="s">
        <v>116</v>
      </c>
      <c r="D4" s="77" t="s">
        <v>120</v>
      </c>
      <c r="E4" s="77" t="s">
        <v>54</v>
      </c>
      <c r="F4" s="77" t="s">
        <v>120</v>
      </c>
      <c r="G4" s="77" t="s">
        <v>174</v>
      </c>
      <c r="H4" s="77" t="s">
        <v>55</v>
      </c>
      <c r="I4" s="77" t="s">
        <v>143</v>
      </c>
      <c r="J4" s="77" t="s">
        <v>153</v>
      </c>
      <c r="K4" s="77" t="s">
        <v>155</v>
      </c>
      <c r="L4" s="77" t="s">
        <v>54</v>
      </c>
      <c r="M4" s="77" t="s">
        <v>131</v>
      </c>
      <c r="N4" s="77" t="s">
        <v>174</v>
      </c>
      <c r="O4" s="77" t="s">
        <v>55</v>
      </c>
      <c r="P4" s="77" t="s">
        <v>143</v>
      </c>
      <c r="Q4" s="77" t="s">
        <v>153</v>
      </c>
      <c r="R4" s="77" t="s">
        <v>155</v>
      </c>
      <c r="S4" s="77" t="s">
        <v>160</v>
      </c>
      <c r="T4" s="77" t="s">
        <v>162</v>
      </c>
      <c r="U4" s="77" t="s">
        <v>163</v>
      </c>
      <c r="V4" s="77" t="s">
        <v>171</v>
      </c>
      <c r="W4" s="77" t="s">
        <v>384</v>
      </c>
      <c r="X4" s="77" t="s">
        <v>385</v>
      </c>
      <c r="Y4" s="77" t="s">
        <v>386</v>
      </c>
      <c r="Z4" s="77" t="s">
        <v>387</v>
      </c>
      <c r="AA4" s="77" t="s">
        <v>388</v>
      </c>
      <c r="AB4" s="77" t="s">
        <v>389</v>
      </c>
      <c r="AC4" s="77" t="s">
        <v>392</v>
      </c>
      <c r="AD4" s="77" t="s">
        <v>393</v>
      </c>
    </row>
    <row r="5" spans="1:30" s="8" customFormat="1" ht="22.5" hidden="1" x14ac:dyDescent="0.3">
      <c r="A5" s="106" t="s">
        <v>110</v>
      </c>
      <c r="B5" s="106"/>
      <c r="C5" s="106"/>
      <c r="D5" s="2" t="e">
        <f t="shared" ref="D5:W5" si="0">D7+D32+D52+D57+D63+D79+D156+D175+D191+D196+D208+D210+D213+D118+D235</f>
        <v>#REF!</v>
      </c>
      <c r="E5" s="2" t="e">
        <f t="shared" si="0"/>
        <v>#REF!</v>
      </c>
      <c r="F5" s="2">
        <f t="shared" si="0"/>
        <v>4789159570.3999996</v>
      </c>
      <c r="G5" s="2">
        <f t="shared" si="0"/>
        <v>1229455460</v>
      </c>
      <c r="H5" s="2">
        <f t="shared" si="0"/>
        <v>1792184017</v>
      </c>
      <c r="I5" s="2">
        <f t="shared" si="0"/>
        <v>1614347129</v>
      </c>
      <c r="J5" s="2">
        <f t="shared" si="0"/>
        <v>12656456</v>
      </c>
      <c r="K5" s="2">
        <f t="shared" si="0"/>
        <v>1498893400.97</v>
      </c>
      <c r="L5" s="2">
        <f t="shared" si="0"/>
        <v>7203317902.6800003</v>
      </c>
      <c r="M5" s="2">
        <f t="shared" si="0"/>
        <v>3759185419.71</v>
      </c>
      <c r="N5" s="2">
        <f t="shared" si="0"/>
        <v>23942506.969999999</v>
      </c>
      <c r="O5" s="2">
        <f t="shared" si="0"/>
        <v>3420189976</v>
      </c>
      <c r="P5" s="2">
        <f t="shared" si="0"/>
        <v>4219641596.9400001</v>
      </c>
      <c r="Q5" s="2">
        <f t="shared" si="0"/>
        <v>1978572351.28</v>
      </c>
      <c r="R5" s="2">
        <f t="shared" si="0"/>
        <v>21443783.969999999</v>
      </c>
      <c r="S5" s="2">
        <f t="shared" si="0"/>
        <v>2229038229.46</v>
      </c>
      <c r="T5" s="2">
        <f t="shared" si="0"/>
        <v>4240413648.9699998</v>
      </c>
      <c r="U5" s="2">
        <f t="shared" si="0"/>
        <v>1985254235.7</v>
      </c>
      <c r="V5" s="2">
        <f t="shared" si="0"/>
        <v>19853367.609999999</v>
      </c>
      <c r="W5" s="2">
        <f t="shared" si="0"/>
        <v>2235306045.6599998</v>
      </c>
      <c r="X5" s="2">
        <f>T5/L5*100</f>
        <v>58.867506699827175</v>
      </c>
      <c r="Y5" s="2">
        <f>U5/M5*100</f>
        <v>52.810755896503537</v>
      </c>
      <c r="Z5" s="2">
        <f>V5/N5*100</f>
        <v>82.921005869921231</v>
      </c>
      <c r="AA5" s="2">
        <f>W5/O5*100</f>
        <v>65.35619545538367</v>
      </c>
      <c r="AB5" s="2">
        <f>T5/F5*100</f>
        <v>88.541916105247509</v>
      </c>
      <c r="AC5" s="2">
        <f>U5/Q5*100</f>
        <v>100.33771241247142</v>
      </c>
      <c r="AD5" s="38"/>
    </row>
    <row r="6" spans="1:30" s="7" customFormat="1" ht="28.5" hidden="1" customHeight="1" x14ac:dyDescent="0.3">
      <c r="A6" s="110" t="s">
        <v>10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39"/>
    </row>
    <row r="7" spans="1:30" s="8" customFormat="1" ht="45" hidden="1" customHeight="1" x14ac:dyDescent="0.3">
      <c r="A7" s="1">
        <v>1</v>
      </c>
      <c r="B7" s="101" t="s">
        <v>28</v>
      </c>
      <c r="C7" s="101"/>
      <c r="D7" s="30">
        <f t="shared" ref="D7:W7" si="1">D8+D16+D20+D28+D25</f>
        <v>69110094</v>
      </c>
      <c r="E7" s="30">
        <f t="shared" si="1"/>
        <v>68850864</v>
      </c>
      <c r="F7" s="30">
        <f t="shared" si="1"/>
        <v>537687979</v>
      </c>
      <c r="G7" s="30">
        <f t="shared" si="1"/>
        <v>77087290</v>
      </c>
      <c r="H7" s="30">
        <f t="shared" si="1"/>
        <v>102449129</v>
      </c>
      <c r="I7" s="30">
        <f t="shared" si="1"/>
        <v>25176041</v>
      </c>
      <c r="J7" s="30">
        <f t="shared" si="1"/>
        <v>0</v>
      </c>
      <c r="K7" s="30">
        <f t="shared" si="1"/>
        <v>166664611</v>
      </c>
      <c r="L7" s="30">
        <f t="shared" si="1"/>
        <v>823012979</v>
      </c>
      <c r="M7" s="30">
        <f t="shared" si="1"/>
        <v>116546597</v>
      </c>
      <c r="N7" s="30">
        <f t="shared" si="1"/>
        <v>0</v>
      </c>
      <c r="O7" s="30">
        <f t="shared" si="1"/>
        <v>706466382</v>
      </c>
      <c r="P7" s="30">
        <f t="shared" si="1"/>
        <v>429355482.40999997</v>
      </c>
      <c r="Q7" s="30">
        <f t="shared" si="1"/>
        <v>49666239.989999995</v>
      </c>
      <c r="R7" s="30">
        <f t="shared" si="1"/>
        <v>0</v>
      </c>
      <c r="S7" s="30">
        <f t="shared" si="1"/>
        <v>379689242.41999996</v>
      </c>
      <c r="T7" s="30">
        <f t="shared" si="1"/>
        <v>431787349.38</v>
      </c>
      <c r="U7" s="30">
        <f t="shared" si="1"/>
        <v>52098106.960000001</v>
      </c>
      <c r="V7" s="30">
        <f t="shared" si="1"/>
        <v>0</v>
      </c>
      <c r="W7" s="30">
        <f t="shared" si="1"/>
        <v>379689242.41999996</v>
      </c>
      <c r="X7" s="2">
        <f t="shared" ref="X7:Y10" si="2">T7/L7*100</f>
        <v>52.464221148084711</v>
      </c>
      <c r="Y7" s="2">
        <f t="shared" si="2"/>
        <v>44.701525656729387</v>
      </c>
      <c r="Z7" s="2">
        <v>0</v>
      </c>
      <c r="AA7" s="2">
        <f>W7/O7*100</f>
        <v>53.74484223086499</v>
      </c>
      <c r="AB7" s="2">
        <f t="shared" ref="AB7:AB22" si="3">T7/F7*100</f>
        <v>80.30444537425673</v>
      </c>
      <c r="AC7" s="2">
        <f t="shared" ref="AC7:AC37" si="4">U7/Q7*100</f>
        <v>104.8964185138429</v>
      </c>
      <c r="AD7" s="38"/>
    </row>
    <row r="8" spans="1:30" s="7" customFormat="1" ht="60.75" hidden="1" customHeight="1" x14ac:dyDescent="0.3">
      <c r="A8" s="1" t="s">
        <v>16</v>
      </c>
      <c r="B8" s="69" t="s">
        <v>60</v>
      </c>
      <c r="C8" s="17"/>
      <c r="D8" s="2">
        <f>SUM(D9:D15)</f>
        <v>10650603</v>
      </c>
      <c r="E8" s="2">
        <f>SUM(E9:E11)</f>
        <v>1945123</v>
      </c>
      <c r="F8" s="2">
        <f>SUM(F9:F15)</f>
        <v>129778383</v>
      </c>
      <c r="G8" s="2">
        <f t="shared" ref="G8:K8" si="5">SUM(G9:G15)</f>
        <v>17532439</v>
      </c>
      <c r="H8" s="2">
        <f t="shared" si="5"/>
        <v>38838582</v>
      </c>
      <c r="I8" s="2">
        <f t="shared" si="5"/>
        <v>25176041</v>
      </c>
      <c r="J8" s="2">
        <f t="shared" si="5"/>
        <v>0</v>
      </c>
      <c r="K8" s="2">
        <f t="shared" si="5"/>
        <v>39584912</v>
      </c>
      <c r="L8" s="2">
        <f>SUM(L9:L15)</f>
        <v>159675972</v>
      </c>
      <c r="M8" s="2">
        <f>SUM(M9:M15)</f>
        <v>77272297</v>
      </c>
      <c r="N8" s="2">
        <f>SUM(N9:N15)</f>
        <v>0</v>
      </c>
      <c r="O8" s="2">
        <f>SUM(O9:O15)</f>
        <v>82403675</v>
      </c>
      <c r="P8" s="2">
        <f>SUM(P9:P15)</f>
        <v>111315791.75999999</v>
      </c>
      <c r="Q8" s="2">
        <f t="shared" ref="Q8:W8" si="6">SUM(Q9:Q15)</f>
        <v>49666239.989999995</v>
      </c>
      <c r="R8" s="2">
        <f t="shared" si="6"/>
        <v>0</v>
      </c>
      <c r="S8" s="2">
        <f t="shared" si="6"/>
        <v>61649551.769999996</v>
      </c>
      <c r="T8" s="2">
        <f t="shared" si="6"/>
        <v>113747658.73000002</v>
      </c>
      <c r="U8" s="2">
        <f t="shared" si="6"/>
        <v>52098106.960000001</v>
      </c>
      <c r="V8" s="2">
        <f t="shared" si="6"/>
        <v>0</v>
      </c>
      <c r="W8" s="2">
        <f t="shared" si="6"/>
        <v>61649551.769999996</v>
      </c>
      <c r="X8" s="2">
        <f t="shared" si="2"/>
        <v>71.23655319286236</v>
      </c>
      <c r="Y8" s="2">
        <f t="shared" si="2"/>
        <v>67.421455013819511</v>
      </c>
      <c r="Z8" s="2">
        <v>0</v>
      </c>
      <c r="AA8" s="2">
        <f>W8/O8*100</f>
        <v>74.814080524928045</v>
      </c>
      <c r="AB8" s="2">
        <f t="shared" si="3"/>
        <v>87.647615959277303</v>
      </c>
      <c r="AC8" s="2">
        <f t="shared" si="4"/>
        <v>104.8964185138429</v>
      </c>
      <c r="AD8" s="39"/>
    </row>
    <row r="9" spans="1:30" s="7" customFormat="1" ht="93.75" hidden="1" x14ac:dyDescent="0.3">
      <c r="A9" s="67" t="s">
        <v>42</v>
      </c>
      <c r="B9" s="74" t="s">
        <v>218</v>
      </c>
      <c r="C9" s="34" t="s">
        <v>3</v>
      </c>
      <c r="D9" s="44">
        <v>0</v>
      </c>
      <c r="E9" s="44">
        <v>0</v>
      </c>
      <c r="F9" s="31">
        <v>54523800</v>
      </c>
      <c r="G9" s="44">
        <v>15540000</v>
      </c>
      <c r="H9" s="44">
        <v>36257600</v>
      </c>
      <c r="I9" s="44">
        <v>12827476</v>
      </c>
      <c r="J9" s="44">
        <v>0</v>
      </c>
      <c r="K9" s="44">
        <v>675131</v>
      </c>
      <c r="L9" s="32">
        <f t="shared" ref="L9:L15" si="7">M9+O9</f>
        <v>54523800</v>
      </c>
      <c r="M9" s="32">
        <v>51797600</v>
      </c>
      <c r="N9" s="32">
        <v>0</v>
      </c>
      <c r="O9" s="32">
        <v>2726200</v>
      </c>
      <c r="P9" s="32">
        <f t="shared" ref="P9:P15" si="8">Q9+R9+S9</f>
        <v>51933728.749999993</v>
      </c>
      <c r="Q9" s="32">
        <v>49207539.989999995</v>
      </c>
      <c r="R9" s="32">
        <v>0</v>
      </c>
      <c r="S9" s="32">
        <f>W9</f>
        <v>2726188.76</v>
      </c>
      <c r="T9" s="32">
        <f t="shared" ref="T9:T15" si="9">U9+W9</f>
        <v>54523775.390000001</v>
      </c>
      <c r="U9" s="32">
        <v>51797586.630000003</v>
      </c>
      <c r="V9" s="32">
        <v>0</v>
      </c>
      <c r="W9" s="32">
        <v>2726188.76</v>
      </c>
      <c r="X9" s="32">
        <f t="shared" si="2"/>
        <v>99.999954863747575</v>
      </c>
      <c r="Y9" s="32">
        <f t="shared" si="2"/>
        <v>99.999974187993274</v>
      </c>
      <c r="Z9" s="32">
        <v>0</v>
      </c>
      <c r="AA9" s="32">
        <f>W9/O9*100</f>
        <v>99.999587704497088</v>
      </c>
      <c r="AB9" s="32">
        <f t="shared" si="3"/>
        <v>99.999954863747575</v>
      </c>
      <c r="AC9" s="32">
        <f t="shared" si="4"/>
        <v>105.26351579560036</v>
      </c>
      <c r="AD9" s="43"/>
    </row>
    <row r="10" spans="1:30" s="7" customFormat="1" ht="131.25" hidden="1" x14ac:dyDescent="0.3">
      <c r="A10" s="67" t="s">
        <v>408</v>
      </c>
      <c r="B10" s="74" t="s">
        <v>62</v>
      </c>
      <c r="C10" s="34" t="s">
        <v>4</v>
      </c>
      <c r="D10" s="44">
        <v>165022</v>
      </c>
      <c r="E10" s="44">
        <v>165022</v>
      </c>
      <c r="F10" s="31">
        <v>542382</v>
      </c>
      <c r="G10" s="44">
        <v>212338</v>
      </c>
      <c r="H10" s="44">
        <v>207518</v>
      </c>
      <c r="I10" s="44">
        <v>330044</v>
      </c>
      <c r="J10" s="44">
        <v>0</v>
      </c>
      <c r="K10" s="44">
        <v>0</v>
      </c>
      <c r="L10" s="32">
        <f t="shared" si="7"/>
        <v>628700</v>
      </c>
      <c r="M10" s="32">
        <v>628700</v>
      </c>
      <c r="N10" s="32">
        <v>0</v>
      </c>
      <c r="O10" s="32">
        <v>0</v>
      </c>
      <c r="P10" s="32">
        <f t="shared" si="8"/>
        <v>458700</v>
      </c>
      <c r="Q10" s="32">
        <v>458700</v>
      </c>
      <c r="R10" s="32">
        <v>0</v>
      </c>
      <c r="S10" s="32">
        <f t="shared" ref="S10:S15" si="10">W10</f>
        <v>0</v>
      </c>
      <c r="T10" s="32">
        <f t="shared" si="9"/>
        <v>300520.33</v>
      </c>
      <c r="U10" s="32">
        <v>300520.33</v>
      </c>
      <c r="V10" s="32">
        <v>0</v>
      </c>
      <c r="W10" s="32">
        <v>0</v>
      </c>
      <c r="X10" s="32">
        <f t="shared" si="2"/>
        <v>47.800275170987753</v>
      </c>
      <c r="Y10" s="32">
        <f t="shared" si="2"/>
        <v>47.800275170987753</v>
      </c>
      <c r="Z10" s="32"/>
      <c r="AA10" s="32"/>
      <c r="AB10" s="32">
        <f t="shared" si="3"/>
        <v>55.407504305083876</v>
      </c>
      <c r="AC10" s="32">
        <f t="shared" si="4"/>
        <v>65.515659472422058</v>
      </c>
      <c r="AD10" s="43" t="s">
        <v>416</v>
      </c>
    </row>
    <row r="11" spans="1:30" s="7" customFormat="1" ht="35.25" hidden="1" customHeight="1" x14ac:dyDescent="0.3">
      <c r="A11" s="67" t="s">
        <v>43</v>
      </c>
      <c r="B11" s="74" t="s">
        <v>219</v>
      </c>
      <c r="C11" s="34" t="s">
        <v>4</v>
      </c>
      <c r="D11" s="44">
        <v>1186734</v>
      </c>
      <c r="E11" s="44">
        <v>1780101</v>
      </c>
      <c r="F11" s="31">
        <v>5681936</v>
      </c>
      <c r="G11" s="44">
        <v>1780101</v>
      </c>
      <c r="H11" s="44">
        <v>2373464</v>
      </c>
      <c r="I11" s="44">
        <v>0</v>
      </c>
      <c r="J11" s="44">
        <v>0</v>
      </c>
      <c r="K11" s="44">
        <v>3901835</v>
      </c>
      <c r="L11" s="32">
        <f t="shared" si="7"/>
        <v>7120400</v>
      </c>
      <c r="M11" s="32">
        <v>0</v>
      </c>
      <c r="N11" s="32">
        <v>0</v>
      </c>
      <c r="O11" s="32">
        <v>7120400</v>
      </c>
      <c r="P11" s="32">
        <f t="shared" si="8"/>
        <v>4397441.34</v>
      </c>
      <c r="Q11" s="32">
        <v>0</v>
      </c>
      <c r="R11" s="32">
        <v>0</v>
      </c>
      <c r="S11" s="32">
        <f t="shared" si="10"/>
        <v>4397441.34</v>
      </c>
      <c r="T11" s="32">
        <f t="shared" si="9"/>
        <v>4397441.34</v>
      </c>
      <c r="U11" s="32">
        <v>0</v>
      </c>
      <c r="V11" s="32">
        <v>0</v>
      </c>
      <c r="W11" s="32">
        <v>4397441.34</v>
      </c>
      <c r="X11" s="32">
        <f t="shared" ref="X11:X50" si="11">T11/L11*100</f>
        <v>61.758347002977352</v>
      </c>
      <c r="Y11" s="32"/>
      <c r="Z11" s="32"/>
      <c r="AA11" s="32">
        <f t="shared" ref="AA11:AA50" si="12">W11/O11*100</f>
        <v>61.758347002977352</v>
      </c>
      <c r="AB11" s="32">
        <f t="shared" si="3"/>
        <v>77.393362755229901</v>
      </c>
      <c r="AC11" s="32"/>
      <c r="AD11" s="39"/>
    </row>
    <row r="12" spans="1:30" s="7" customFormat="1" ht="85.5" hidden="1" customHeight="1" x14ac:dyDescent="0.3">
      <c r="A12" s="67" t="s">
        <v>61</v>
      </c>
      <c r="B12" s="64" t="s">
        <v>407</v>
      </c>
      <c r="C12" s="34" t="s">
        <v>4</v>
      </c>
      <c r="D12" s="44"/>
      <c r="E12" s="44"/>
      <c r="F12" s="31">
        <v>10318679</v>
      </c>
      <c r="G12" s="44"/>
      <c r="H12" s="44"/>
      <c r="I12" s="44"/>
      <c r="J12" s="44"/>
      <c r="K12" s="44"/>
      <c r="L12" s="32">
        <f t="shared" si="7"/>
        <v>10318679</v>
      </c>
      <c r="M12" s="32">
        <v>0</v>
      </c>
      <c r="N12" s="32">
        <v>0</v>
      </c>
      <c r="O12" s="32">
        <v>10318679</v>
      </c>
      <c r="P12" s="32">
        <f t="shared" si="8"/>
        <v>0</v>
      </c>
      <c r="Q12" s="32">
        <v>0</v>
      </c>
      <c r="R12" s="32">
        <v>0</v>
      </c>
      <c r="S12" s="32">
        <f>W12</f>
        <v>0</v>
      </c>
      <c r="T12" s="32">
        <f t="shared" si="9"/>
        <v>0</v>
      </c>
      <c r="U12" s="32">
        <v>0</v>
      </c>
      <c r="V12" s="32">
        <v>0</v>
      </c>
      <c r="W12" s="32">
        <v>0</v>
      </c>
      <c r="X12" s="32">
        <f t="shared" si="11"/>
        <v>0</v>
      </c>
      <c r="Y12" s="32"/>
      <c r="Z12" s="32"/>
      <c r="AA12" s="32">
        <f t="shared" si="12"/>
        <v>0</v>
      </c>
      <c r="AB12" s="32"/>
      <c r="AC12" s="32"/>
      <c r="AD12" s="39"/>
    </row>
    <row r="13" spans="1:30" s="7" customFormat="1" ht="52.5" hidden="1" customHeight="1" x14ac:dyDescent="0.3">
      <c r="A13" s="67" t="s">
        <v>339</v>
      </c>
      <c r="B13" s="74" t="s">
        <v>342</v>
      </c>
      <c r="C13" s="34" t="s">
        <v>3</v>
      </c>
      <c r="D13" s="44">
        <v>8640838</v>
      </c>
      <c r="E13" s="44"/>
      <c r="F13" s="31">
        <v>8640953</v>
      </c>
      <c r="G13" s="44"/>
      <c r="H13" s="44"/>
      <c r="I13" s="44">
        <v>0</v>
      </c>
      <c r="J13" s="44">
        <v>0</v>
      </c>
      <c r="K13" s="44">
        <v>8640953</v>
      </c>
      <c r="L13" s="32">
        <f t="shared" si="7"/>
        <v>8640953</v>
      </c>
      <c r="M13" s="32">
        <v>0</v>
      </c>
      <c r="N13" s="32">
        <v>0</v>
      </c>
      <c r="O13" s="32">
        <v>8640953</v>
      </c>
      <c r="P13" s="32">
        <f t="shared" si="8"/>
        <v>8416558.7300000004</v>
      </c>
      <c r="Q13" s="32">
        <v>0</v>
      </c>
      <c r="R13" s="32">
        <v>0</v>
      </c>
      <c r="S13" s="32">
        <f t="shared" si="10"/>
        <v>8416558.7300000004</v>
      </c>
      <c r="T13" s="32">
        <f t="shared" si="9"/>
        <v>8416558.7300000004</v>
      </c>
      <c r="U13" s="32">
        <v>0</v>
      </c>
      <c r="V13" s="32">
        <v>0</v>
      </c>
      <c r="W13" s="32">
        <v>8416558.7300000004</v>
      </c>
      <c r="X13" s="32">
        <f t="shared" si="11"/>
        <v>97.403130534328795</v>
      </c>
      <c r="Y13" s="32"/>
      <c r="Z13" s="32"/>
      <c r="AA13" s="32">
        <f t="shared" si="12"/>
        <v>97.403130534328795</v>
      </c>
      <c r="AB13" s="32">
        <f t="shared" si="3"/>
        <v>97.403130534328795</v>
      </c>
      <c r="AC13" s="32"/>
      <c r="AD13" s="39"/>
    </row>
    <row r="14" spans="1:30" s="7" customFormat="1" ht="37.5" hidden="1" x14ac:dyDescent="0.3">
      <c r="A14" s="67" t="s">
        <v>340</v>
      </c>
      <c r="B14" s="74" t="s">
        <v>343</v>
      </c>
      <c r="C14" s="34" t="s">
        <v>3</v>
      </c>
      <c r="D14" s="44">
        <v>658009</v>
      </c>
      <c r="E14" s="44"/>
      <c r="F14" s="31">
        <v>13358213</v>
      </c>
      <c r="G14" s="44"/>
      <c r="H14" s="44"/>
      <c r="I14" s="44">
        <v>12018521</v>
      </c>
      <c r="J14" s="44">
        <v>0</v>
      </c>
      <c r="K14" s="44">
        <v>11682023</v>
      </c>
      <c r="L14" s="32">
        <f t="shared" si="7"/>
        <v>41731020</v>
      </c>
      <c r="M14" s="32">
        <v>24845997</v>
      </c>
      <c r="N14" s="32">
        <v>0</v>
      </c>
      <c r="O14" s="32">
        <v>16885023</v>
      </c>
      <c r="P14" s="32">
        <f t="shared" si="8"/>
        <v>9396943.3699999992</v>
      </c>
      <c r="Q14" s="32">
        <v>0</v>
      </c>
      <c r="R14" s="32">
        <v>0</v>
      </c>
      <c r="S14" s="32">
        <f t="shared" si="10"/>
        <v>9396943.3699999992</v>
      </c>
      <c r="T14" s="32">
        <f t="shared" si="9"/>
        <v>9396943.3699999992</v>
      </c>
      <c r="U14" s="32">
        <v>0</v>
      </c>
      <c r="V14" s="32">
        <v>0</v>
      </c>
      <c r="W14" s="32">
        <v>9396943.3699999992</v>
      </c>
      <c r="X14" s="32">
        <f t="shared" si="11"/>
        <v>22.517885663949741</v>
      </c>
      <c r="Y14" s="32">
        <f>U14/M14*100</f>
        <v>0</v>
      </c>
      <c r="Z14" s="32"/>
      <c r="AA14" s="32">
        <f t="shared" si="12"/>
        <v>55.652535208273036</v>
      </c>
      <c r="AB14" s="32">
        <f t="shared" si="3"/>
        <v>70.345811748921804</v>
      </c>
      <c r="AC14" s="32"/>
      <c r="AD14" s="43"/>
    </row>
    <row r="15" spans="1:30" s="7" customFormat="1" ht="37.5" hidden="1" x14ac:dyDescent="0.3">
      <c r="A15" s="67" t="s">
        <v>341</v>
      </c>
      <c r="B15" s="74" t="s">
        <v>344</v>
      </c>
      <c r="C15" s="34" t="s">
        <v>3</v>
      </c>
      <c r="D15" s="44">
        <v>0</v>
      </c>
      <c r="E15" s="44"/>
      <c r="F15" s="31">
        <v>36712420</v>
      </c>
      <c r="G15" s="44"/>
      <c r="H15" s="44"/>
      <c r="I15" s="44">
        <v>0</v>
      </c>
      <c r="J15" s="44">
        <v>0</v>
      </c>
      <c r="K15" s="44">
        <v>14684970</v>
      </c>
      <c r="L15" s="32">
        <f t="shared" si="7"/>
        <v>36712420</v>
      </c>
      <c r="M15" s="32">
        <v>0</v>
      </c>
      <c r="N15" s="32">
        <v>0</v>
      </c>
      <c r="O15" s="32">
        <v>36712420</v>
      </c>
      <c r="P15" s="32">
        <f t="shared" si="8"/>
        <v>36712419.57</v>
      </c>
      <c r="Q15" s="32">
        <v>0</v>
      </c>
      <c r="R15" s="32">
        <v>0</v>
      </c>
      <c r="S15" s="32">
        <f t="shared" si="10"/>
        <v>36712419.57</v>
      </c>
      <c r="T15" s="32">
        <f t="shared" si="9"/>
        <v>36712419.57</v>
      </c>
      <c r="U15" s="32">
        <v>0</v>
      </c>
      <c r="V15" s="32">
        <v>0</v>
      </c>
      <c r="W15" s="32">
        <v>36712419.57</v>
      </c>
      <c r="X15" s="32">
        <f t="shared" si="11"/>
        <v>99.999998828734263</v>
      </c>
      <c r="Y15" s="32"/>
      <c r="Z15" s="32"/>
      <c r="AA15" s="32">
        <f t="shared" si="12"/>
        <v>99.999998828734263</v>
      </c>
      <c r="AB15" s="32">
        <f t="shared" si="3"/>
        <v>99.999998828734263</v>
      </c>
      <c r="AC15" s="32"/>
      <c r="AD15" s="43"/>
    </row>
    <row r="16" spans="1:30" s="8" customFormat="1" ht="62.25" hidden="1" customHeight="1" x14ac:dyDescent="0.3">
      <c r="A16" s="1" t="s">
        <v>17</v>
      </c>
      <c r="B16" s="69" t="s">
        <v>63</v>
      </c>
      <c r="C16" s="17"/>
      <c r="D16" s="2">
        <f>SUM(D17:D19)</f>
        <v>3871938</v>
      </c>
      <c r="E16" s="2">
        <f t="shared" ref="E16:W16" si="13">SUM(E17:E19)</f>
        <v>12007394</v>
      </c>
      <c r="F16" s="2">
        <f t="shared" si="13"/>
        <v>29570743</v>
      </c>
      <c r="G16" s="2">
        <f t="shared" si="13"/>
        <v>11788588</v>
      </c>
      <c r="H16" s="2">
        <f t="shared" si="13"/>
        <v>13505848</v>
      </c>
      <c r="I16" s="2">
        <f t="shared" si="13"/>
        <v>0</v>
      </c>
      <c r="J16" s="2">
        <f t="shared" si="13"/>
        <v>0</v>
      </c>
      <c r="K16" s="2">
        <f t="shared" si="13"/>
        <v>15694430</v>
      </c>
      <c r="L16" s="2">
        <f>SUM(L17:L19)</f>
        <v>51579280</v>
      </c>
      <c r="M16" s="2">
        <f>SUM(M17:M19)</f>
        <v>0</v>
      </c>
      <c r="N16" s="2">
        <f>SUM(N17:N19)</f>
        <v>0</v>
      </c>
      <c r="O16" s="2">
        <f>SUM(O17:O19)</f>
        <v>51579280</v>
      </c>
      <c r="P16" s="2">
        <f t="shared" si="13"/>
        <v>14523584.49</v>
      </c>
      <c r="Q16" s="2">
        <f t="shared" si="13"/>
        <v>0</v>
      </c>
      <c r="R16" s="2">
        <f t="shared" si="13"/>
        <v>0</v>
      </c>
      <c r="S16" s="2">
        <f t="shared" si="13"/>
        <v>14523584.49</v>
      </c>
      <c r="T16" s="2">
        <f t="shared" si="13"/>
        <v>14523584.49</v>
      </c>
      <c r="U16" s="2">
        <f t="shared" si="13"/>
        <v>0</v>
      </c>
      <c r="V16" s="2">
        <f t="shared" si="13"/>
        <v>0</v>
      </c>
      <c r="W16" s="2">
        <f t="shared" si="13"/>
        <v>14523584.49</v>
      </c>
      <c r="X16" s="2">
        <f t="shared" si="11"/>
        <v>28.15778834058948</v>
      </c>
      <c r="Y16" s="32"/>
      <c r="Z16" s="2"/>
      <c r="AA16" s="2">
        <f t="shared" si="12"/>
        <v>28.15778834058948</v>
      </c>
      <c r="AB16" s="2">
        <f t="shared" si="3"/>
        <v>49.114709393673337</v>
      </c>
      <c r="AC16" s="32"/>
      <c r="AD16" s="38"/>
    </row>
    <row r="17" spans="1:30" s="7" customFormat="1" ht="48.75" hidden="1" customHeight="1" x14ac:dyDescent="0.3">
      <c r="A17" s="67" t="s">
        <v>44</v>
      </c>
      <c r="B17" s="74" t="s">
        <v>212</v>
      </c>
      <c r="C17" s="34" t="s">
        <v>4</v>
      </c>
      <c r="D17" s="31">
        <v>1371300</v>
      </c>
      <c r="E17" s="31">
        <v>5256950</v>
      </c>
      <c r="F17" s="31">
        <v>14753704</v>
      </c>
      <c r="G17" s="31">
        <v>7656950</v>
      </c>
      <c r="H17" s="31">
        <v>11005211</v>
      </c>
      <c r="I17" s="31">
        <v>0</v>
      </c>
      <c r="J17" s="31">
        <v>0</v>
      </c>
      <c r="K17" s="31">
        <v>6541348</v>
      </c>
      <c r="L17" s="32">
        <f>M17+O17</f>
        <v>34296823</v>
      </c>
      <c r="M17" s="32">
        <v>0</v>
      </c>
      <c r="N17" s="32">
        <v>0</v>
      </c>
      <c r="O17" s="32">
        <v>34296823</v>
      </c>
      <c r="P17" s="32">
        <f t="shared" ref="P17:P18" si="14">Q17+R17+S17</f>
        <v>2813195.68</v>
      </c>
      <c r="Q17" s="32">
        <v>0</v>
      </c>
      <c r="R17" s="32">
        <v>0</v>
      </c>
      <c r="S17" s="32">
        <f>W17</f>
        <v>2813195.68</v>
      </c>
      <c r="T17" s="32">
        <f>U17+W17</f>
        <v>2813195.68</v>
      </c>
      <c r="U17" s="32">
        <v>0</v>
      </c>
      <c r="V17" s="32">
        <v>0</v>
      </c>
      <c r="W17" s="32">
        <v>2813195.68</v>
      </c>
      <c r="X17" s="32">
        <f t="shared" si="11"/>
        <v>8.202496423648336</v>
      </c>
      <c r="Y17" s="32"/>
      <c r="Z17" s="32"/>
      <c r="AA17" s="32">
        <f t="shared" si="12"/>
        <v>8.202496423648336</v>
      </c>
      <c r="AB17" s="32">
        <f t="shared" si="3"/>
        <v>19.067724823542616</v>
      </c>
      <c r="AC17" s="32"/>
      <c r="AD17" s="43"/>
    </row>
    <row r="18" spans="1:30" s="7" customFormat="1" ht="41.25" hidden="1" customHeight="1" x14ac:dyDescent="0.3">
      <c r="A18" s="72" t="s">
        <v>45</v>
      </c>
      <c r="B18" s="48" t="s">
        <v>194</v>
      </c>
      <c r="C18" s="34" t="s">
        <v>4</v>
      </c>
      <c r="D18" s="31">
        <v>2500638</v>
      </c>
      <c r="E18" s="31">
        <v>4750444</v>
      </c>
      <c r="F18" s="31">
        <v>11186039</v>
      </c>
      <c r="G18" s="31">
        <v>2500638</v>
      </c>
      <c r="H18" s="31">
        <v>2500637</v>
      </c>
      <c r="I18" s="31">
        <v>0</v>
      </c>
      <c r="J18" s="31">
        <v>0</v>
      </c>
      <c r="K18" s="31">
        <v>7153082</v>
      </c>
      <c r="L18" s="32">
        <f>M18+O18</f>
        <v>13651457</v>
      </c>
      <c r="M18" s="32">
        <v>0</v>
      </c>
      <c r="N18" s="32">
        <v>0</v>
      </c>
      <c r="O18" s="32">
        <v>13651457</v>
      </c>
      <c r="P18" s="32">
        <f t="shared" si="14"/>
        <v>10925810.43</v>
      </c>
      <c r="Q18" s="32">
        <v>0</v>
      </c>
      <c r="R18" s="32">
        <v>0</v>
      </c>
      <c r="S18" s="32">
        <f t="shared" ref="S18:S19" si="15">W18</f>
        <v>10925810.43</v>
      </c>
      <c r="T18" s="32">
        <f t="shared" ref="T18:T19" si="16">U18+W18</f>
        <v>10925810.43</v>
      </c>
      <c r="U18" s="32">
        <v>0</v>
      </c>
      <c r="V18" s="32">
        <v>0</v>
      </c>
      <c r="W18" s="32">
        <v>10925810.43</v>
      </c>
      <c r="X18" s="32">
        <f t="shared" si="11"/>
        <v>80.034024426843231</v>
      </c>
      <c r="Y18" s="32"/>
      <c r="Z18" s="32"/>
      <c r="AA18" s="32">
        <f t="shared" si="12"/>
        <v>80.034024426843231</v>
      </c>
      <c r="AB18" s="32">
        <f t="shared" si="3"/>
        <v>97.673630764205271</v>
      </c>
      <c r="AC18" s="32"/>
      <c r="AD18" s="43"/>
    </row>
    <row r="19" spans="1:30" s="7" customFormat="1" ht="21" hidden="1" customHeight="1" x14ac:dyDescent="0.3">
      <c r="A19" s="72" t="s">
        <v>220</v>
      </c>
      <c r="B19" s="48" t="s">
        <v>221</v>
      </c>
      <c r="C19" s="34" t="s">
        <v>4</v>
      </c>
      <c r="D19" s="31">
        <v>0</v>
      </c>
      <c r="E19" s="31">
        <v>2000000</v>
      </c>
      <c r="F19" s="31">
        <v>3631000</v>
      </c>
      <c r="G19" s="31">
        <v>1631000</v>
      </c>
      <c r="H19" s="31">
        <v>0</v>
      </c>
      <c r="I19" s="31">
        <v>0</v>
      </c>
      <c r="J19" s="31">
        <v>0</v>
      </c>
      <c r="K19" s="31">
        <v>2000000</v>
      </c>
      <c r="L19" s="32">
        <f>M19+O19</f>
        <v>3631000</v>
      </c>
      <c r="M19" s="32">
        <v>0</v>
      </c>
      <c r="N19" s="32">
        <v>0</v>
      </c>
      <c r="O19" s="32">
        <v>3631000</v>
      </c>
      <c r="P19" s="32">
        <f>Q19+R19+S19</f>
        <v>784578.38</v>
      </c>
      <c r="Q19" s="32">
        <v>0</v>
      </c>
      <c r="R19" s="32">
        <v>0</v>
      </c>
      <c r="S19" s="32">
        <f t="shared" si="15"/>
        <v>784578.38</v>
      </c>
      <c r="T19" s="32">
        <f t="shared" si="16"/>
        <v>784578.38</v>
      </c>
      <c r="U19" s="32">
        <v>0</v>
      </c>
      <c r="V19" s="32">
        <v>0</v>
      </c>
      <c r="W19" s="32">
        <v>784578.38</v>
      </c>
      <c r="X19" s="32">
        <f t="shared" si="11"/>
        <v>21.607776920958415</v>
      </c>
      <c r="Y19" s="32"/>
      <c r="Z19" s="32"/>
      <c r="AA19" s="32">
        <f t="shared" si="12"/>
        <v>21.607776920958415</v>
      </c>
      <c r="AB19" s="32">
        <f t="shared" si="3"/>
        <v>21.607776920958415</v>
      </c>
      <c r="AC19" s="32"/>
      <c r="AD19" s="43"/>
    </row>
    <row r="20" spans="1:30" s="8" customFormat="1" ht="56.25" hidden="1" x14ac:dyDescent="0.3">
      <c r="A20" s="1" t="s">
        <v>18</v>
      </c>
      <c r="B20" s="69" t="s">
        <v>66</v>
      </c>
      <c r="C20" s="17"/>
      <c r="D20" s="2">
        <f t="shared" ref="D20:W20" si="17">SUM(D21:D24)</f>
        <v>3849999</v>
      </c>
      <c r="E20" s="2">
        <f t="shared" si="17"/>
        <v>1825000</v>
      </c>
      <c r="F20" s="2">
        <f t="shared" si="17"/>
        <v>7070076</v>
      </c>
      <c r="G20" s="2">
        <f t="shared" si="17"/>
        <v>1175000</v>
      </c>
      <c r="H20" s="2">
        <f t="shared" si="17"/>
        <v>450000</v>
      </c>
      <c r="I20" s="2">
        <f t="shared" si="17"/>
        <v>0</v>
      </c>
      <c r="J20" s="2">
        <f t="shared" si="17"/>
        <v>0</v>
      </c>
      <c r="K20" s="2">
        <f t="shared" si="17"/>
        <v>5764999</v>
      </c>
      <c r="L20" s="2">
        <f t="shared" si="17"/>
        <v>7574241</v>
      </c>
      <c r="M20" s="2">
        <f t="shared" si="17"/>
        <v>0</v>
      </c>
      <c r="N20" s="2">
        <f t="shared" si="17"/>
        <v>0</v>
      </c>
      <c r="O20" s="2">
        <f t="shared" si="17"/>
        <v>7574241</v>
      </c>
      <c r="P20" s="2">
        <f t="shared" si="17"/>
        <v>6529075.2000000002</v>
      </c>
      <c r="Q20" s="2">
        <f t="shared" si="17"/>
        <v>0</v>
      </c>
      <c r="R20" s="2">
        <f t="shared" si="17"/>
        <v>0</v>
      </c>
      <c r="S20" s="2">
        <f t="shared" si="17"/>
        <v>6529075.2000000002</v>
      </c>
      <c r="T20" s="2">
        <f t="shared" si="17"/>
        <v>6529075.2000000002</v>
      </c>
      <c r="U20" s="2">
        <f t="shared" si="17"/>
        <v>0</v>
      </c>
      <c r="V20" s="2">
        <f t="shared" si="17"/>
        <v>0</v>
      </c>
      <c r="W20" s="2">
        <f t="shared" si="17"/>
        <v>6529075.2000000002</v>
      </c>
      <c r="X20" s="2">
        <f t="shared" si="11"/>
        <v>86.201049055608351</v>
      </c>
      <c r="Y20" s="32"/>
      <c r="Z20" s="2"/>
      <c r="AA20" s="2">
        <f t="shared" si="12"/>
        <v>86.201049055608351</v>
      </c>
      <c r="AB20" s="2">
        <f t="shared" si="3"/>
        <v>92.348020021284071</v>
      </c>
      <c r="AC20" s="32"/>
      <c r="AD20" s="38"/>
    </row>
    <row r="21" spans="1:30" s="7" customFormat="1" ht="35.25" hidden="1" customHeight="1" x14ac:dyDescent="0.3">
      <c r="A21" s="86" t="s">
        <v>65</v>
      </c>
      <c r="B21" s="107" t="s">
        <v>222</v>
      </c>
      <c r="C21" s="34" t="s">
        <v>4</v>
      </c>
      <c r="D21" s="31">
        <v>1989999</v>
      </c>
      <c r="E21" s="31">
        <v>0</v>
      </c>
      <c r="F21" s="31">
        <v>2576596</v>
      </c>
      <c r="G21" s="31">
        <v>800000</v>
      </c>
      <c r="H21" s="31">
        <v>450000</v>
      </c>
      <c r="I21" s="31">
        <v>0</v>
      </c>
      <c r="J21" s="31">
        <v>0</v>
      </c>
      <c r="K21" s="31">
        <v>1989999</v>
      </c>
      <c r="L21" s="32">
        <f t="shared" ref="L21:L24" si="18">M21+O21</f>
        <v>3026596</v>
      </c>
      <c r="M21" s="32">
        <v>0</v>
      </c>
      <c r="N21" s="32">
        <v>0</v>
      </c>
      <c r="O21" s="32">
        <v>3026596</v>
      </c>
      <c r="P21" s="32">
        <f t="shared" ref="P21:P23" si="19">Q21+R21+S21</f>
        <v>2036595.36</v>
      </c>
      <c r="Q21" s="32">
        <v>0</v>
      </c>
      <c r="R21" s="32">
        <v>0</v>
      </c>
      <c r="S21" s="32">
        <f t="shared" ref="S21:S49" si="20">W21</f>
        <v>2036595.36</v>
      </c>
      <c r="T21" s="32">
        <f>U21+W21</f>
        <v>2036595.36</v>
      </c>
      <c r="U21" s="32">
        <v>0</v>
      </c>
      <c r="V21" s="32">
        <v>0</v>
      </c>
      <c r="W21" s="32">
        <v>2036595.36</v>
      </c>
      <c r="X21" s="32">
        <f t="shared" si="11"/>
        <v>67.289964038807966</v>
      </c>
      <c r="Y21" s="32"/>
      <c r="Z21" s="32"/>
      <c r="AA21" s="32">
        <f t="shared" si="12"/>
        <v>67.289964038807966</v>
      </c>
      <c r="AB21" s="32">
        <f t="shared" si="3"/>
        <v>79.042091193186664</v>
      </c>
      <c r="AC21" s="32"/>
      <c r="AD21" s="39"/>
    </row>
    <row r="22" spans="1:30" s="7" customFormat="1" ht="26.25" hidden="1" customHeight="1" x14ac:dyDescent="0.3">
      <c r="A22" s="86"/>
      <c r="B22" s="107"/>
      <c r="C22" s="34" t="s">
        <v>8</v>
      </c>
      <c r="D22" s="31">
        <v>150000</v>
      </c>
      <c r="E22" s="31">
        <v>425000</v>
      </c>
      <c r="F22" s="31">
        <v>700000</v>
      </c>
      <c r="G22" s="31">
        <v>125000</v>
      </c>
      <c r="H22" s="31">
        <v>0</v>
      </c>
      <c r="I22" s="31">
        <v>0</v>
      </c>
      <c r="J22" s="31">
        <v>0</v>
      </c>
      <c r="K22" s="31">
        <v>575000</v>
      </c>
      <c r="L22" s="32">
        <f t="shared" si="18"/>
        <v>700000</v>
      </c>
      <c r="M22" s="32">
        <v>0</v>
      </c>
      <c r="N22" s="32">
        <v>0</v>
      </c>
      <c r="O22" s="32">
        <v>700000</v>
      </c>
      <c r="P22" s="32">
        <f t="shared" si="19"/>
        <v>698999.84</v>
      </c>
      <c r="Q22" s="32">
        <v>0</v>
      </c>
      <c r="R22" s="32">
        <v>0</v>
      </c>
      <c r="S22" s="32">
        <f t="shared" si="20"/>
        <v>698999.84</v>
      </c>
      <c r="T22" s="32">
        <f t="shared" ref="T22:T24" si="21">U22+W22</f>
        <v>698999.84</v>
      </c>
      <c r="U22" s="32">
        <v>0</v>
      </c>
      <c r="V22" s="32">
        <v>0</v>
      </c>
      <c r="W22" s="32">
        <v>698999.84</v>
      </c>
      <c r="X22" s="32">
        <f t="shared" si="11"/>
        <v>99.857119999999995</v>
      </c>
      <c r="Y22" s="32"/>
      <c r="Z22" s="32"/>
      <c r="AA22" s="32">
        <f t="shared" si="12"/>
        <v>99.857119999999995</v>
      </c>
      <c r="AB22" s="32">
        <f t="shared" si="3"/>
        <v>99.857119999999995</v>
      </c>
      <c r="AC22" s="32"/>
      <c r="AD22" s="43"/>
    </row>
    <row r="23" spans="1:30" s="7" customFormat="1" ht="25.5" hidden="1" customHeight="1" x14ac:dyDescent="0.3">
      <c r="A23" s="86"/>
      <c r="B23" s="107"/>
      <c r="C23" s="34" t="s">
        <v>29</v>
      </c>
      <c r="D23" s="31">
        <v>0</v>
      </c>
      <c r="E23" s="31">
        <v>150000</v>
      </c>
      <c r="F23" s="31">
        <v>400000</v>
      </c>
      <c r="G23" s="31">
        <v>250000</v>
      </c>
      <c r="H23" s="31">
        <v>0</v>
      </c>
      <c r="I23" s="31">
        <v>0</v>
      </c>
      <c r="J23" s="31">
        <v>0</v>
      </c>
      <c r="K23" s="31">
        <v>150000</v>
      </c>
      <c r="L23" s="32">
        <f t="shared" si="18"/>
        <v>400000</v>
      </c>
      <c r="M23" s="32">
        <v>0</v>
      </c>
      <c r="N23" s="32">
        <v>0</v>
      </c>
      <c r="O23" s="32">
        <v>400000</v>
      </c>
      <c r="P23" s="32">
        <f t="shared" si="19"/>
        <v>400000</v>
      </c>
      <c r="Q23" s="32">
        <v>0</v>
      </c>
      <c r="R23" s="32">
        <v>0</v>
      </c>
      <c r="S23" s="32">
        <f t="shared" si="20"/>
        <v>400000</v>
      </c>
      <c r="T23" s="32">
        <f t="shared" si="21"/>
        <v>400000</v>
      </c>
      <c r="U23" s="32">
        <v>0</v>
      </c>
      <c r="V23" s="32">
        <v>0</v>
      </c>
      <c r="W23" s="32">
        <v>400000</v>
      </c>
      <c r="X23" s="32">
        <f t="shared" si="11"/>
        <v>100</v>
      </c>
      <c r="Y23" s="32"/>
      <c r="Z23" s="32"/>
      <c r="AA23" s="32">
        <f t="shared" si="12"/>
        <v>100</v>
      </c>
      <c r="AB23" s="32">
        <f t="shared" ref="AB23:AB50" si="22">T23/F23*100</f>
        <v>100</v>
      </c>
      <c r="AC23" s="32"/>
      <c r="AD23" s="43"/>
    </row>
    <row r="24" spans="1:30" s="7" customFormat="1" ht="30.75" hidden="1" customHeight="1" x14ac:dyDescent="0.3">
      <c r="A24" s="86"/>
      <c r="B24" s="107"/>
      <c r="C24" s="34" t="s">
        <v>7</v>
      </c>
      <c r="D24" s="31">
        <v>1710000</v>
      </c>
      <c r="E24" s="31">
        <v>1250000</v>
      </c>
      <c r="F24" s="31">
        <v>3393480</v>
      </c>
      <c r="G24" s="31">
        <v>0</v>
      </c>
      <c r="H24" s="31">
        <v>0</v>
      </c>
      <c r="I24" s="31">
        <v>0</v>
      </c>
      <c r="J24" s="31">
        <v>0</v>
      </c>
      <c r="K24" s="31">
        <v>3050000</v>
      </c>
      <c r="L24" s="32">
        <f t="shared" si="18"/>
        <v>3447645</v>
      </c>
      <c r="M24" s="32">
        <v>0</v>
      </c>
      <c r="N24" s="32">
        <v>0</v>
      </c>
      <c r="O24" s="32">
        <v>3447645</v>
      </c>
      <c r="P24" s="32">
        <f>Q24+R24+S24</f>
        <v>3393480</v>
      </c>
      <c r="Q24" s="32">
        <v>0</v>
      </c>
      <c r="R24" s="32">
        <v>0</v>
      </c>
      <c r="S24" s="32">
        <f t="shared" si="20"/>
        <v>3393480</v>
      </c>
      <c r="T24" s="32">
        <f t="shared" si="21"/>
        <v>3393480</v>
      </c>
      <c r="U24" s="32">
        <v>0</v>
      </c>
      <c r="V24" s="32">
        <v>0</v>
      </c>
      <c r="W24" s="32">
        <v>3393480</v>
      </c>
      <c r="X24" s="32">
        <f t="shared" si="11"/>
        <v>98.428927572299358</v>
      </c>
      <c r="Y24" s="32"/>
      <c r="Z24" s="32"/>
      <c r="AA24" s="32">
        <f t="shared" si="12"/>
        <v>98.428927572299358</v>
      </c>
      <c r="AB24" s="32">
        <f t="shared" si="22"/>
        <v>100</v>
      </c>
      <c r="AC24" s="32"/>
      <c r="AD24" s="39"/>
    </row>
    <row r="25" spans="1:30" s="7" customFormat="1" ht="45" hidden="1" customHeight="1" x14ac:dyDescent="0.3">
      <c r="A25" s="1" t="s">
        <v>19</v>
      </c>
      <c r="B25" s="69" t="s">
        <v>64</v>
      </c>
      <c r="C25" s="17"/>
      <c r="D25" s="30">
        <f>SUM(D27:D27)</f>
        <v>590000</v>
      </c>
      <c r="E25" s="30">
        <f>SUM(E27:E27)</f>
        <v>890000</v>
      </c>
      <c r="F25" s="30">
        <f t="shared" ref="F25:W25" si="23">SUM(F26:F27)</f>
        <v>216912032</v>
      </c>
      <c r="G25" s="30">
        <f t="shared" si="23"/>
        <v>880000</v>
      </c>
      <c r="H25" s="30">
        <f t="shared" si="23"/>
        <v>1249332</v>
      </c>
      <c r="I25" s="30">
        <f t="shared" si="23"/>
        <v>0</v>
      </c>
      <c r="J25" s="30">
        <f t="shared" si="23"/>
        <v>0</v>
      </c>
      <c r="K25" s="30">
        <f t="shared" si="23"/>
        <v>1443200</v>
      </c>
      <c r="L25" s="30">
        <f t="shared" si="23"/>
        <v>405445604</v>
      </c>
      <c r="M25" s="30">
        <f t="shared" si="23"/>
        <v>39274300</v>
      </c>
      <c r="N25" s="30">
        <f t="shared" si="23"/>
        <v>0</v>
      </c>
      <c r="O25" s="30">
        <f t="shared" si="23"/>
        <v>366171304</v>
      </c>
      <c r="P25" s="30">
        <f t="shared" si="23"/>
        <v>153728594.94</v>
      </c>
      <c r="Q25" s="30">
        <f t="shared" si="23"/>
        <v>0</v>
      </c>
      <c r="R25" s="30">
        <f t="shared" si="23"/>
        <v>0</v>
      </c>
      <c r="S25" s="30">
        <f t="shared" si="23"/>
        <v>153728594.94</v>
      </c>
      <c r="T25" s="30">
        <f t="shared" si="23"/>
        <v>153728594.94</v>
      </c>
      <c r="U25" s="30">
        <f t="shared" si="23"/>
        <v>0</v>
      </c>
      <c r="V25" s="30">
        <f t="shared" si="23"/>
        <v>0</v>
      </c>
      <c r="W25" s="30">
        <f t="shared" si="23"/>
        <v>153728594.94</v>
      </c>
      <c r="X25" s="2">
        <f t="shared" si="11"/>
        <v>37.915960470001792</v>
      </c>
      <c r="Y25" s="2">
        <f>U25/M25*100</f>
        <v>0</v>
      </c>
      <c r="Z25" s="2"/>
      <c r="AA25" s="2">
        <f t="shared" si="12"/>
        <v>41.982698606005457</v>
      </c>
      <c r="AB25" s="2">
        <f t="shared" si="22"/>
        <v>70.871400503960984</v>
      </c>
      <c r="AC25" s="32"/>
      <c r="AD25" s="39"/>
    </row>
    <row r="26" spans="1:30" s="7" customFormat="1" ht="45" hidden="1" customHeight="1" x14ac:dyDescent="0.3">
      <c r="A26" s="67" t="s">
        <v>67</v>
      </c>
      <c r="B26" s="74" t="s">
        <v>394</v>
      </c>
      <c r="C26" s="34" t="s">
        <v>4</v>
      </c>
      <c r="D26" s="30"/>
      <c r="E26" s="30"/>
      <c r="F26" s="31">
        <v>94590962</v>
      </c>
      <c r="G26" s="31"/>
      <c r="H26" s="31"/>
      <c r="I26" s="31"/>
      <c r="J26" s="31"/>
      <c r="K26" s="31"/>
      <c r="L26" s="32">
        <f>SUM(M26:O26)</f>
        <v>137234708</v>
      </c>
      <c r="M26" s="31">
        <v>0</v>
      </c>
      <c r="N26" s="31">
        <v>0</v>
      </c>
      <c r="O26" s="31">
        <v>137234708</v>
      </c>
      <c r="P26" s="32">
        <f t="shared" ref="P26:P27" si="24">Q26+R26+S26</f>
        <v>85210215.409999996</v>
      </c>
      <c r="Q26" s="31">
        <v>0</v>
      </c>
      <c r="R26" s="31">
        <v>0</v>
      </c>
      <c r="S26" s="31">
        <f>W26</f>
        <v>85210215.409999996</v>
      </c>
      <c r="T26" s="32">
        <f>SUM(U26:W26)</f>
        <v>85210215.409999996</v>
      </c>
      <c r="U26" s="31">
        <v>0</v>
      </c>
      <c r="V26" s="31">
        <v>0</v>
      </c>
      <c r="W26" s="31">
        <v>85210215.409999996</v>
      </c>
      <c r="X26" s="32">
        <f t="shared" si="11"/>
        <v>62.090863639247871</v>
      </c>
      <c r="Y26" s="32"/>
      <c r="Z26" s="32"/>
      <c r="AA26" s="32">
        <f t="shared" si="12"/>
        <v>62.090863639247871</v>
      </c>
      <c r="AB26" s="32">
        <f t="shared" si="22"/>
        <v>90.082829911382007</v>
      </c>
      <c r="AC26" s="32"/>
      <c r="AD26" s="39"/>
    </row>
    <row r="27" spans="1:30" s="7" customFormat="1" ht="29.25" hidden="1" customHeight="1" x14ac:dyDescent="0.3">
      <c r="A27" s="67" t="s">
        <v>68</v>
      </c>
      <c r="B27" s="74" t="s">
        <v>395</v>
      </c>
      <c r="C27" s="34" t="s">
        <v>39</v>
      </c>
      <c r="D27" s="31">
        <v>590000</v>
      </c>
      <c r="E27" s="31">
        <v>890000</v>
      </c>
      <c r="F27" s="31">
        <v>122321070</v>
      </c>
      <c r="G27" s="31">
        <v>880000</v>
      </c>
      <c r="H27" s="31">
        <v>1249332</v>
      </c>
      <c r="I27" s="31">
        <v>0</v>
      </c>
      <c r="J27" s="31">
        <v>0</v>
      </c>
      <c r="K27" s="31">
        <v>1443200</v>
      </c>
      <c r="L27" s="32">
        <f>SUM(M27:O27)</f>
        <v>268210896</v>
      </c>
      <c r="M27" s="32">
        <v>39274300</v>
      </c>
      <c r="N27" s="32">
        <v>0</v>
      </c>
      <c r="O27" s="32">
        <v>228936596</v>
      </c>
      <c r="P27" s="32">
        <f t="shared" si="24"/>
        <v>68518379.530000001</v>
      </c>
      <c r="Q27" s="32">
        <v>0</v>
      </c>
      <c r="R27" s="32">
        <v>0</v>
      </c>
      <c r="S27" s="32">
        <f t="shared" si="20"/>
        <v>68518379.530000001</v>
      </c>
      <c r="T27" s="32">
        <f>SUM(U27:W27)</f>
        <v>68518379.530000001</v>
      </c>
      <c r="U27" s="32">
        <v>0</v>
      </c>
      <c r="V27" s="32">
        <v>0</v>
      </c>
      <c r="W27" s="32">
        <v>68518379.530000001</v>
      </c>
      <c r="X27" s="32">
        <f t="shared" si="11"/>
        <v>25.546456371407071</v>
      </c>
      <c r="Y27" s="32">
        <f>U27/M27*100</f>
        <v>0</v>
      </c>
      <c r="Z27" s="32"/>
      <c r="AA27" s="32">
        <f t="shared" si="12"/>
        <v>29.928976287390942</v>
      </c>
      <c r="AB27" s="32">
        <f t="shared" si="22"/>
        <v>56.015189803359313</v>
      </c>
      <c r="AC27" s="32"/>
      <c r="AD27" s="39"/>
    </row>
    <row r="28" spans="1:30" s="7" customFormat="1" ht="44.25" hidden="1" customHeight="1" x14ac:dyDescent="0.3">
      <c r="A28" s="1" t="s">
        <v>20</v>
      </c>
      <c r="B28" s="69" t="s">
        <v>69</v>
      </c>
      <c r="C28" s="17"/>
      <c r="D28" s="2">
        <f t="shared" ref="D28:W28" si="25">SUM(D29:D31)</f>
        <v>50147554</v>
      </c>
      <c r="E28" s="2">
        <f t="shared" si="25"/>
        <v>52183347</v>
      </c>
      <c r="F28" s="2">
        <f t="shared" si="25"/>
        <v>154356745</v>
      </c>
      <c r="G28" s="2">
        <f t="shared" si="25"/>
        <v>45711263</v>
      </c>
      <c r="H28" s="2">
        <f t="shared" si="25"/>
        <v>48405367</v>
      </c>
      <c r="I28" s="2">
        <f t="shared" si="25"/>
        <v>0</v>
      </c>
      <c r="J28" s="2">
        <f t="shared" si="25"/>
        <v>0</v>
      </c>
      <c r="K28" s="2">
        <f t="shared" si="25"/>
        <v>104177070</v>
      </c>
      <c r="L28" s="2">
        <f>SUM(L29:L31)</f>
        <v>198737882</v>
      </c>
      <c r="M28" s="2">
        <f>SUM(M29:M31)</f>
        <v>0</v>
      </c>
      <c r="N28" s="2">
        <f>SUM(N29:N31)</f>
        <v>0</v>
      </c>
      <c r="O28" s="2">
        <f>SUM(O29:O31)</f>
        <v>198737882</v>
      </c>
      <c r="P28" s="2">
        <f t="shared" si="25"/>
        <v>143258436.01999998</v>
      </c>
      <c r="Q28" s="2">
        <f t="shared" si="25"/>
        <v>0</v>
      </c>
      <c r="R28" s="2">
        <f t="shared" si="25"/>
        <v>0</v>
      </c>
      <c r="S28" s="2">
        <f t="shared" si="25"/>
        <v>143258436.01999998</v>
      </c>
      <c r="T28" s="2">
        <f t="shared" si="25"/>
        <v>143258436.01999998</v>
      </c>
      <c r="U28" s="2">
        <f t="shared" si="25"/>
        <v>0</v>
      </c>
      <c r="V28" s="2">
        <f t="shared" si="25"/>
        <v>0</v>
      </c>
      <c r="W28" s="2">
        <f t="shared" si="25"/>
        <v>143258436.01999998</v>
      </c>
      <c r="X28" s="2">
        <f t="shared" si="11"/>
        <v>72.08411128181389</v>
      </c>
      <c r="Y28" s="32"/>
      <c r="Z28" s="2"/>
      <c r="AA28" s="2">
        <f t="shared" si="12"/>
        <v>72.08411128181389</v>
      </c>
      <c r="AB28" s="2">
        <f t="shared" si="22"/>
        <v>92.809961767462752</v>
      </c>
      <c r="AC28" s="32"/>
      <c r="AD28" s="39"/>
    </row>
    <row r="29" spans="1:30" s="7" customFormat="1" ht="56.25" hidden="1" x14ac:dyDescent="0.3">
      <c r="A29" s="67" t="s">
        <v>70</v>
      </c>
      <c r="B29" s="74" t="s">
        <v>72</v>
      </c>
      <c r="C29" s="34" t="s">
        <v>4</v>
      </c>
      <c r="D29" s="31">
        <v>31322202</v>
      </c>
      <c r="E29" s="31">
        <v>39099048</v>
      </c>
      <c r="F29" s="31">
        <v>108819968</v>
      </c>
      <c r="G29" s="31">
        <v>35340468</v>
      </c>
      <c r="H29" s="31">
        <v>33225213</v>
      </c>
      <c r="I29" s="31">
        <v>0</v>
      </c>
      <c r="J29" s="31">
        <v>0</v>
      </c>
      <c r="K29" s="31">
        <v>71838584</v>
      </c>
      <c r="L29" s="32">
        <f t="shared" ref="L29:L31" si="26">M29+O29</f>
        <v>139595282</v>
      </c>
      <c r="M29" s="32">
        <v>0</v>
      </c>
      <c r="N29" s="32">
        <v>0</v>
      </c>
      <c r="O29" s="32">
        <v>139595282</v>
      </c>
      <c r="P29" s="32">
        <f t="shared" ref="P29:P30" si="27">Q29+R29+S29</f>
        <v>99063540.689999998</v>
      </c>
      <c r="Q29" s="32">
        <v>0</v>
      </c>
      <c r="R29" s="32">
        <v>0</v>
      </c>
      <c r="S29" s="32">
        <f t="shared" si="20"/>
        <v>99063540.689999998</v>
      </c>
      <c r="T29" s="32">
        <f>U29+W29</f>
        <v>99063540.689999998</v>
      </c>
      <c r="U29" s="32">
        <v>0</v>
      </c>
      <c r="V29" s="32">
        <v>0</v>
      </c>
      <c r="W29" s="32">
        <v>99063540.689999998</v>
      </c>
      <c r="X29" s="32">
        <f t="shared" si="11"/>
        <v>70.96482006462081</v>
      </c>
      <c r="Y29" s="32"/>
      <c r="Z29" s="32"/>
      <c r="AA29" s="32">
        <f t="shared" si="12"/>
        <v>70.96482006462081</v>
      </c>
      <c r="AB29" s="32">
        <f t="shared" si="22"/>
        <v>91.034340949264021</v>
      </c>
      <c r="AC29" s="32"/>
      <c r="AD29" s="39"/>
    </row>
    <row r="30" spans="1:30" s="7" customFormat="1" ht="37.5" hidden="1" x14ac:dyDescent="0.3">
      <c r="A30" s="67" t="s">
        <v>71</v>
      </c>
      <c r="B30" s="74" t="s">
        <v>297</v>
      </c>
      <c r="C30" s="34" t="s">
        <v>4</v>
      </c>
      <c r="D30" s="31">
        <v>145000</v>
      </c>
      <c r="E30" s="31"/>
      <c r="F30" s="31">
        <v>383000</v>
      </c>
      <c r="G30" s="31"/>
      <c r="H30" s="31"/>
      <c r="I30" s="31">
        <v>0</v>
      </c>
      <c r="J30" s="31">
        <v>0</v>
      </c>
      <c r="K30" s="31">
        <v>32095486</v>
      </c>
      <c r="L30" s="32">
        <f t="shared" si="26"/>
        <v>1827000</v>
      </c>
      <c r="M30" s="32">
        <v>0</v>
      </c>
      <c r="N30" s="32">
        <v>0</v>
      </c>
      <c r="O30" s="32">
        <v>1827000</v>
      </c>
      <c r="P30" s="32">
        <f t="shared" si="27"/>
        <v>348800</v>
      </c>
      <c r="Q30" s="32">
        <v>0</v>
      </c>
      <c r="R30" s="32">
        <v>0</v>
      </c>
      <c r="S30" s="32">
        <f t="shared" si="20"/>
        <v>348800</v>
      </c>
      <c r="T30" s="32">
        <f>U30+W30</f>
        <v>348800</v>
      </c>
      <c r="U30" s="32">
        <v>0</v>
      </c>
      <c r="V30" s="32">
        <v>0</v>
      </c>
      <c r="W30" s="32">
        <v>348800</v>
      </c>
      <c r="X30" s="32">
        <f t="shared" si="11"/>
        <v>19.091406677613573</v>
      </c>
      <c r="Y30" s="32"/>
      <c r="Z30" s="32"/>
      <c r="AA30" s="32">
        <f t="shared" si="12"/>
        <v>19.091406677613573</v>
      </c>
      <c r="AB30" s="32">
        <f t="shared" si="22"/>
        <v>91.070496083550907</v>
      </c>
      <c r="AC30" s="32"/>
      <c r="AD30" s="39"/>
    </row>
    <row r="31" spans="1:30" s="7" customFormat="1" ht="45" hidden="1" customHeight="1" x14ac:dyDescent="0.3">
      <c r="A31" s="67" t="s">
        <v>338</v>
      </c>
      <c r="B31" s="74" t="s">
        <v>73</v>
      </c>
      <c r="C31" s="34" t="s">
        <v>4</v>
      </c>
      <c r="D31" s="31">
        <v>18680352</v>
      </c>
      <c r="E31" s="31">
        <v>13084299</v>
      </c>
      <c r="F31" s="31">
        <v>45153777</v>
      </c>
      <c r="G31" s="31">
        <v>10370795</v>
      </c>
      <c r="H31" s="31">
        <v>15180154</v>
      </c>
      <c r="I31" s="31">
        <v>0</v>
      </c>
      <c r="J31" s="31">
        <v>0</v>
      </c>
      <c r="K31" s="31">
        <v>243000</v>
      </c>
      <c r="L31" s="32">
        <f t="shared" si="26"/>
        <v>57315600</v>
      </c>
      <c r="M31" s="32">
        <v>0</v>
      </c>
      <c r="N31" s="32">
        <v>0</v>
      </c>
      <c r="O31" s="32">
        <v>57315600</v>
      </c>
      <c r="P31" s="32">
        <f>Q31+R31+S31</f>
        <v>43846095.329999998</v>
      </c>
      <c r="Q31" s="32">
        <v>0</v>
      </c>
      <c r="R31" s="32">
        <v>0</v>
      </c>
      <c r="S31" s="32">
        <f t="shared" si="20"/>
        <v>43846095.329999998</v>
      </c>
      <c r="T31" s="32">
        <f t="shared" ref="T31" si="28">U31+W31</f>
        <v>43846095.329999998</v>
      </c>
      <c r="U31" s="32">
        <v>0</v>
      </c>
      <c r="V31" s="32">
        <v>0</v>
      </c>
      <c r="W31" s="32">
        <v>43846095.329999998</v>
      </c>
      <c r="X31" s="32">
        <f t="shared" si="11"/>
        <v>76.499409113749124</v>
      </c>
      <c r="Y31" s="32"/>
      <c r="Z31" s="32"/>
      <c r="AA31" s="32">
        <f t="shared" si="12"/>
        <v>76.499409113749124</v>
      </c>
      <c r="AB31" s="32">
        <f t="shared" si="22"/>
        <v>97.103937351685985</v>
      </c>
      <c r="AC31" s="32"/>
      <c r="AD31" s="39"/>
    </row>
    <row r="32" spans="1:30" s="7" customFormat="1" ht="62.25" hidden="1" customHeight="1" x14ac:dyDescent="0.3">
      <c r="A32" s="1" t="s">
        <v>46</v>
      </c>
      <c r="B32" s="85" t="s">
        <v>35</v>
      </c>
      <c r="C32" s="85"/>
      <c r="D32" s="3">
        <f t="shared" ref="D32:K32" si="29">D33+D35</f>
        <v>65558060</v>
      </c>
      <c r="E32" s="3">
        <f t="shared" si="29"/>
        <v>104386000</v>
      </c>
      <c r="F32" s="3">
        <f t="shared" si="29"/>
        <v>351363281</v>
      </c>
      <c r="G32" s="3">
        <f t="shared" si="29"/>
        <v>139118796</v>
      </c>
      <c r="H32" s="3">
        <f t="shared" si="29"/>
        <v>114268431</v>
      </c>
      <c r="I32" s="3">
        <f t="shared" si="29"/>
        <v>5838600</v>
      </c>
      <c r="J32" s="3">
        <f t="shared" si="29"/>
        <v>0</v>
      </c>
      <c r="K32" s="3">
        <f t="shared" si="29"/>
        <v>167498460</v>
      </c>
      <c r="L32" s="3">
        <f>L33+L35</f>
        <v>547350119</v>
      </c>
      <c r="M32" s="3">
        <f>M33+M35</f>
        <v>155903500</v>
      </c>
      <c r="N32" s="3">
        <f>N33+N35</f>
        <v>0</v>
      </c>
      <c r="O32" s="3">
        <f>O33+O35</f>
        <v>391446619</v>
      </c>
      <c r="P32" s="3">
        <f>P33+P35</f>
        <v>279198977.93000001</v>
      </c>
      <c r="Q32" s="3">
        <f t="shared" ref="Q32:R32" si="30">Q33+Q35</f>
        <v>6392628.5199999996</v>
      </c>
      <c r="R32" s="3">
        <f t="shared" si="30"/>
        <v>0</v>
      </c>
      <c r="S32" s="2">
        <f t="shared" si="20"/>
        <v>272806349.40999997</v>
      </c>
      <c r="T32" s="3">
        <f t="shared" ref="T32:W32" si="31">T33+T35</f>
        <v>279198977.93000001</v>
      </c>
      <c r="U32" s="3">
        <f t="shared" si="31"/>
        <v>6392628.5199999996</v>
      </c>
      <c r="V32" s="3">
        <f t="shared" si="31"/>
        <v>0</v>
      </c>
      <c r="W32" s="3">
        <f t="shared" si="31"/>
        <v>272806349.40999997</v>
      </c>
      <c r="X32" s="2">
        <f t="shared" si="11"/>
        <v>51.00921114991116</v>
      </c>
      <c r="Y32" s="2">
        <f>U32/M32*100</f>
        <v>4.1003752449431854</v>
      </c>
      <c r="Z32" s="2"/>
      <c r="AA32" s="2">
        <f t="shared" si="12"/>
        <v>69.69183949191293</v>
      </c>
      <c r="AB32" s="2">
        <f t="shared" si="22"/>
        <v>79.461626478265956</v>
      </c>
      <c r="AC32" s="32">
        <f t="shared" si="4"/>
        <v>100</v>
      </c>
      <c r="AD32" s="39"/>
    </row>
    <row r="33" spans="1:30" s="8" customFormat="1" ht="31.5" hidden="1" customHeight="1" x14ac:dyDescent="0.3">
      <c r="A33" s="1" t="s">
        <v>21</v>
      </c>
      <c r="B33" s="69" t="s">
        <v>74</v>
      </c>
      <c r="C33" s="17"/>
      <c r="D33" s="2">
        <f>D34</f>
        <v>33240560</v>
      </c>
      <c r="E33" s="2">
        <f t="shared" ref="E33:K33" si="32">E34</f>
        <v>49860850</v>
      </c>
      <c r="F33" s="2">
        <f t="shared" si="32"/>
        <v>145483617</v>
      </c>
      <c r="G33" s="2">
        <f t="shared" si="32"/>
        <v>49860840</v>
      </c>
      <c r="H33" s="2">
        <f t="shared" si="32"/>
        <v>18289750</v>
      </c>
      <c r="I33" s="2">
        <f t="shared" si="32"/>
        <v>0</v>
      </c>
      <c r="J33" s="2">
        <f t="shared" si="32"/>
        <v>0</v>
      </c>
      <c r="K33" s="2">
        <f t="shared" si="32"/>
        <v>86494410</v>
      </c>
      <c r="L33" s="2">
        <f>L34</f>
        <v>160280810</v>
      </c>
      <c r="M33" s="2">
        <f>M34</f>
        <v>0</v>
      </c>
      <c r="N33" s="2">
        <f>N34</f>
        <v>0</v>
      </c>
      <c r="O33" s="2">
        <f>O34</f>
        <v>160280810</v>
      </c>
      <c r="P33" s="2">
        <f t="shared" ref="P33:R33" si="33">P34</f>
        <v>119920210</v>
      </c>
      <c r="Q33" s="2">
        <f t="shared" si="33"/>
        <v>0</v>
      </c>
      <c r="R33" s="2">
        <f t="shared" si="33"/>
        <v>0</v>
      </c>
      <c r="S33" s="2">
        <f t="shared" si="20"/>
        <v>119920210</v>
      </c>
      <c r="T33" s="2">
        <f t="shared" ref="T33:W33" si="34">T34</f>
        <v>119920210</v>
      </c>
      <c r="U33" s="2">
        <f t="shared" si="34"/>
        <v>0</v>
      </c>
      <c r="V33" s="2">
        <f t="shared" si="34"/>
        <v>0</v>
      </c>
      <c r="W33" s="2">
        <f t="shared" si="34"/>
        <v>119920210</v>
      </c>
      <c r="X33" s="2">
        <f t="shared" si="11"/>
        <v>74.818819545521393</v>
      </c>
      <c r="Y33" s="2"/>
      <c r="Z33" s="2"/>
      <c r="AA33" s="2">
        <f t="shared" si="12"/>
        <v>74.818819545521393</v>
      </c>
      <c r="AB33" s="2">
        <f t="shared" si="22"/>
        <v>82.428669614393769</v>
      </c>
      <c r="AC33" s="32"/>
      <c r="AD33" s="38"/>
    </row>
    <row r="34" spans="1:30" s="7" customFormat="1" ht="37.5" hidden="1" customHeight="1" x14ac:dyDescent="0.3">
      <c r="A34" s="67" t="s">
        <v>47</v>
      </c>
      <c r="B34" s="74" t="s">
        <v>75</v>
      </c>
      <c r="C34" s="34" t="s">
        <v>4</v>
      </c>
      <c r="D34" s="31">
        <v>33240560</v>
      </c>
      <c r="E34" s="31">
        <v>49860850</v>
      </c>
      <c r="F34" s="31">
        <v>145483617</v>
      </c>
      <c r="G34" s="31">
        <v>49860840</v>
      </c>
      <c r="H34" s="31">
        <v>18289750</v>
      </c>
      <c r="I34" s="31">
        <v>0</v>
      </c>
      <c r="J34" s="31">
        <v>0</v>
      </c>
      <c r="K34" s="31">
        <v>86494410</v>
      </c>
      <c r="L34" s="32">
        <f>M34+O34</f>
        <v>160280810</v>
      </c>
      <c r="M34" s="32">
        <v>0</v>
      </c>
      <c r="N34" s="32">
        <v>0</v>
      </c>
      <c r="O34" s="32">
        <v>160280810</v>
      </c>
      <c r="P34" s="32">
        <f t="shared" ref="P34:P49" si="35">Q34+R34+S34</f>
        <v>119920210</v>
      </c>
      <c r="Q34" s="32">
        <v>0</v>
      </c>
      <c r="R34" s="32">
        <v>0</v>
      </c>
      <c r="S34" s="32">
        <f t="shared" si="20"/>
        <v>119920210</v>
      </c>
      <c r="T34" s="32">
        <f>U34+W34</f>
        <v>119920210</v>
      </c>
      <c r="U34" s="32">
        <v>0</v>
      </c>
      <c r="V34" s="32">
        <v>0</v>
      </c>
      <c r="W34" s="32">
        <v>119920210</v>
      </c>
      <c r="X34" s="32">
        <f t="shared" si="11"/>
        <v>74.818819545521393</v>
      </c>
      <c r="Y34" s="2"/>
      <c r="Z34" s="2"/>
      <c r="AA34" s="32">
        <f t="shared" si="12"/>
        <v>74.818819545521393</v>
      </c>
      <c r="AB34" s="32">
        <f t="shared" si="22"/>
        <v>82.428669614393769</v>
      </c>
      <c r="AC34" s="32"/>
      <c r="AD34" s="39"/>
    </row>
    <row r="35" spans="1:30" s="8" customFormat="1" ht="23.25" hidden="1" customHeight="1" x14ac:dyDescent="0.3">
      <c r="A35" s="1" t="s">
        <v>22</v>
      </c>
      <c r="B35" s="69" t="s">
        <v>76</v>
      </c>
      <c r="C35" s="17"/>
      <c r="D35" s="2">
        <f t="shared" ref="D35:W35" si="36">SUM(D36:D49)</f>
        <v>32317500</v>
      </c>
      <c r="E35" s="2">
        <f t="shared" si="36"/>
        <v>54525150</v>
      </c>
      <c r="F35" s="2">
        <f>SUM(F36:F49)</f>
        <v>205879664</v>
      </c>
      <c r="G35" s="2">
        <f t="shared" si="36"/>
        <v>89257956</v>
      </c>
      <c r="H35" s="2">
        <f t="shared" si="36"/>
        <v>95978681</v>
      </c>
      <c r="I35" s="2">
        <f t="shared" si="36"/>
        <v>5838600</v>
      </c>
      <c r="J35" s="2">
        <f t="shared" si="36"/>
        <v>0</v>
      </c>
      <c r="K35" s="2">
        <f t="shared" si="36"/>
        <v>81004050</v>
      </c>
      <c r="L35" s="2">
        <f>SUM(L36:L49)</f>
        <v>387069309</v>
      </c>
      <c r="M35" s="2">
        <f>SUM(M36:M49)</f>
        <v>155903500</v>
      </c>
      <c r="N35" s="2">
        <f>SUM(N36:N49)</f>
        <v>0</v>
      </c>
      <c r="O35" s="2">
        <f>SUM(O36:O49)</f>
        <v>231165809</v>
      </c>
      <c r="P35" s="2">
        <f t="shared" si="36"/>
        <v>159278767.93000001</v>
      </c>
      <c r="Q35" s="2">
        <f t="shared" si="36"/>
        <v>6392628.5199999996</v>
      </c>
      <c r="R35" s="2">
        <f t="shared" si="36"/>
        <v>0</v>
      </c>
      <c r="S35" s="2">
        <f t="shared" si="36"/>
        <v>152886139.41</v>
      </c>
      <c r="T35" s="2">
        <f t="shared" si="36"/>
        <v>159278767.93000001</v>
      </c>
      <c r="U35" s="2">
        <f t="shared" si="36"/>
        <v>6392628.5199999996</v>
      </c>
      <c r="V35" s="2">
        <f t="shared" si="36"/>
        <v>0</v>
      </c>
      <c r="W35" s="2">
        <f t="shared" si="36"/>
        <v>152886139.41</v>
      </c>
      <c r="X35" s="2">
        <f t="shared" si="11"/>
        <v>41.149934708463284</v>
      </c>
      <c r="Y35" s="2">
        <f t="shared" ref="Y35:Y40" si="37">U35/M35*100</f>
        <v>4.1003752449431854</v>
      </c>
      <c r="Z35" s="2"/>
      <c r="AA35" s="2">
        <f t="shared" si="12"/>
        <v>66.137003595544698</v>
      </c>
      <c r="AB35" s="2">
        <f t="shared" si="22"/>
        <v>77.364983425463535</v>
      </c>
      <c r="AC35" s="32">
        <f t="shared" si="4"/>
        <v>100</v>
      </c>
      <c r="AD35" s="38"/>
    </row>
    <row r="36" spans="1:30" s="7" customFormat="1" ht="97.5" hidden="1" customHeight="1" x14ac:dyDescent="0.3">
      <c r="A36" s="67" t="s">
        <v>198</v>
      </c>
      <c r="B36" s="74" t="s">
        <v>425</v>
      </c>
      <c r="C36" s="34" t="s">
        <v>4</v>
      </c>
      <c r="D36" s="31">
        <v>0</v>
      </c>
      <c r="E36" s="31">
        <v>0</v>
      </c>
      <c r="F36" s="31">
        <v>10516550</v>
      </c>
      <c r="G36" s="31">
        <f>9990722+525828</f>
        <v>10516550</v>
      </c>
      <c r="H36" s="31">
        <v>0</v>
      </c>
      <c r="I36" s="31">
        <v>0</v>
      </c>
      <c r="J36" s="31">
        <v>0</v>
      </c>
      <c r="K36" s="31">
        <v>0</v>
      </c>
      <c r="L36" s="32">
        <f t="shared" ref="L36:L49" si="38">M36+O36</f>
        <v>10516550</v>
      </c>
      <c r="M36" s="32">
        <v>9990722</v>
      </c>
      <c r="N36" s="32">
        <v>0</v>
      </c>
      <c r="O36" s="32">
        <v>525828</v>
      </c>
      <c r="P36" s="32">
        <f t="shared" si="35"/>
        <v>0</v>
      </c>
      <c r="Q36" s="32">
        <v>0</v>
      </c>
      <c r="R36" s="32">
        <v>0</v>
      </c>
      <c r="S36" s="32">
        <f t="shared" si="20"/>
        <v>0</v>
      </c>
      <c r="T36" s="32">
        <f>U36+W36</f>
        <v>0</v>
      </c>
      <c r="U36" s="32">
        <v>0</v>
      </c>
      <c r="V36" s="32">
        <v>0</v>
      </c>
      <c r="W36" s="32">
        <v>0</v>
      </c>
      <c r="X36" s="32">
        <f t="shared" si="11"/>
        <v>0</v>
      </c>
      <c r="Y36" s="32">
        <f t="shared" si="37"/>
        <v>0</v>
      </c>
      <c r="Z36" s="32"/>
      <c r="AA36" s="32">
        <f t="shared" si="12"/>
        <v>0</v>
      </c>
      <c r="AB36" s="32">
        <f t="shared" si="22"/>
        <v>0</v>
      </c>
      <c r="AC36" s="32"/>
      <c r="AD36" s="39"/>
    </row>
    <row r="37" spans="1:30" s="7" customFormat="1" ht="99" hidden="1" customHeight="1" x14ac:dyDescent="0.3">
      <c r="A37" s="67" t="s">
        <v>111</v>
      </c>
      <c r="B37" s="74" t="s">
        <v>377</v>
      </c>
      <c r="C37" s="34" t="s">
        <v>4</v>
      </c>
      <c r="D37" s="31">
        <v>0</v>
      </c>
      <c r="E37" s="31">
        <v>0</v>
      </c>
      <c r="F37" s="31">
        <v>6831556</v>
      </c>
      <c r="G37" s="31">
        <f>6489978+341578</f>
        <v>6831556</v>
      </c>
      <c r="H37" s="31">
        <v>0</v>
      </c>
      <c r="I37" s="31">
        <v>0</v>
      </c>
      <c r="J37" s="31">
        <v>0</v>
      </c>
      <c r="K37" s="31">
        <v>0</v>
      </c>
      <c r="L37" s="32">
        <f t="shared" si="38"/>
        <v>6831556</v>
      </c>
      <c r="M37" s="32">
        <v>6489978</v>
      </c>
      <c r="N37" s="32">
        <v>0</v>
      </c>
      <c r="O37" s="32">
        <v>341578</v>
      </c>
      <c r="P37" s="32">
        <f t="shared" si="35"/>
        <v>6729082.6599999992</v>
      </c>
      <c r="Q37" s="32">
        <v>6392628.5199999996</v>
      </c>
      <c r="R37" s="32">
        <v>0</v>
      </c>
      <c r="S37" s="32">
        <f t="shared" si="20"/>
        <v>336454.14</v>
      </c>
      <c r="T37" s="32">
        <f t="shared" ref="T37:T49" si="39">U37+W37</f>
        <v>6729082.6599999992</v>
      </c>
      <c r="U37" s="32">
        <v>6392628.5199999996</v>
      </c>
      <c r="V37" s="32">
        <v>0</v>
      </c>
      <c r="W37" s="32">
        <v>336454.14</v>
      </c>
      <c r="X37" s="32">
        <f t="shared" si="11"/>
        <v>98.499999999999986</v>
      </c>
      <c r="Y37" s="32">
        <f t="shared" si="37"/>
        <v>98.500002927590813</v>
      </c>
      <c r="Z37" s="32"/>
      <c r="AA37" s="32">
        <f t="shared" si="12"/>
        <v>98.499944375808752</v>
      </c>
      <c r="AB37" s="32">
        <f t="shared" si="22"/>
        <v>98.499999999999986</v>
      </c>
      <c r="AC37" s="32">
        <f t="shared" si="4"/>
        <v>100</v>
      </c>
      <c r="AD37" s="39"/>
    </row>
    <row r="38" spans="1:30" s="7" customFormat="1" ht="60.75" hidden="1" customHeight="1" x14ac:dyDescent="0.3">
      <c r="A38" s="67" t="s">
        <v>112</v>
      </c>
      <c r="B38" s="74" t="s">
        <v>195</v>
      </c>
      <c r="C38" s="34" t="s">
        <v>3</v>
      </c>
      <c r="D38" s="31">
        <v>0</v>
      </c>
      <c r="E38" s="31">
        <v>0</v>
      </c>
      <c r="F38" s="31">
        <v>126775</v>
      </c>
      <c r="G38" s="31">
        <f>10187500+536200</f>
        <v>10723700</v>
      </c>
      <c r="H38" s="31">
        <f>2546900+134000</f>
        <v>2680900</v>
      </c>
      <c r="I38" s="31">
        <v>0</v>
      </c>
      <c r="J38" s="31">
        <v>0</v>
      </c>
      <c r="K38" s="31">
        <v>0</v>
      </c>
      <c r="L38" s="32">
        <f t="shared" si="38"/>
        <v>13553546</v>
      </c>
      <c r="M38" s="32">
        <v>12734400</v>
      </c>
      <c r="N38" s="32">
        <v>0</v>
      </c>
      <c r="O38" s="32">
        <v>819146</v>
      </c>
      <c r="P38" s="32">
        <f t="shared" si="35"/>
        <v>126225</v>
      </c>
      <c r="Q38" s="32">
        <v>0</v>
      </c>
      <c r="R38" s="32">
        <v>0</v>
      </c>
      <c r="S38" s="32">
        <f t="shared" si="20"/>
        <v>126225</v>
      </c>
      <c r="T38" s="32">
        <f t="shared" si="39"/>
        <v>126225</v>
      </c>
      <c r="U38" s="32">
        <v>0</v>
      </c>
      <c r="V38" s="32">
        <v>0</v>
      </c>
      <c r="W38" s="32">
        <v>126225</v>
      </c>
      <c r="X38" s="32">
        <f t="shared" si="11"/>
        <v>0.93130609509865536</v>
      </c>
      <c r="Y38" s="32">
        <f t="shared" si="37"/>
        <v>0</v>
      </c>
      <c r="Z38" s="32"/>
      <c r="AA38" s="32">
        <f t="shared" si="12"/>
        <v>15.409340947767552</v>
      </c>
      <c r="AB38" s="32">
        <f t="shared" si="22"/>
        <v>99.566160520607369</v>
      </c>
      <c r="AC38" s="32"/>
      <c r="AD38" s="39"/>
    </row>
    <row r="39" spans="1:30" s="7" customFormat="1" ht="81.75" hidden="1" customHeight="1" x14ac:dyDescent="0.3">
      <c r="A39" s="67" t="s">
        <v>113</v>
      </c>
      <c r="B39" s="74" t="s">
        <v>192</v>
      </c>
      <c r="C39" s="34" t="s">
        <v>3</v>
      </c>
      <c r="D39" s="31">
        <v>0</v>
      </c>
      <c r="E39" s="31">
        <f>5838600+307300</f>
        <v>6145900</v>
      </c>
      <c r="F39" s="31">
        <v>6145900</v>
      </c>
      <c r="G39" s="31">
        <f>17515700+921900</f>
        <v>18437600</v>
      </c>
      <c r="H39" s="31">
        <f>35031400+1843700</f>
        <v>36875100</v>
      </c>
      <c r="I39" s="31">
        <v>5838600</v>
      </c>
      <c r="J39" s="31">
        <v>0</v>
      </c>
      <c r="K39" s="31">
        <v>307300</v>
      </c>
      <c r="L39" s="32">
        <f t="shared" si="38"/>
        <v>61645647</v>
      </c>
      <c r="M39" s="32">
        <v>58385700</v>
      </c>
      <c r="N39" s="32">
        <v>0</v>
      </c>
      <c r="O39" s="32">
        <v>3259947</v>
      </c>
      <c r="P39" s="32">
        <f t="shared" si="35"/>
        <v>0</v>
      </c>
      <c r="Q39" s="32">
        <v>0</v>
      </c>
      <c r="R39" s="32">
        <v>0</v>
      </c>
      <c r="S39" s="32">
        <f t="shared" si="20"/>
        <v>0</v>
      </c>
      <c r="T39" s="32">
        <f t="shared" si="39"/>
        <v>0</v>
      </c>
      <c r="U39" s="32">
        <v>0</v>
      </c>
      <c r="V39" s="32">
        <v>0</v>
      </c>
      <c r="W39" s="32">
        <v>0</v>
      </c>
      <c r="X39" s="32">
        <f t="shared" si="11"/>
        <v>0</v>
      </c>
      <c r="Y39" s="32">
        <f t="shared" si="37"/>
        <v>0</v>
      </c>
      <c r="Z39" s="32"/>
      <c r="AA39" s="32">
        <f t="shared" si="12"/>
        <v>0</v>
      </c>
      <c r="AB39" s="32">
        <f t="shared" si="22"/>
        <v>0</v>
      </c>
      <c r="AC39" s="32"/>
      <c r="AD39" s="43"/>
    </row>
    <row r="40" spans="1:30" s="7" customFormat="1" ht="55.5" hidden="1" customHeight="1" x14ac:dyDescent="0.3">
      <c r="A40" s="67" t="s">
        <v>199</v>
      </c>
      <c r="B40" s="74" t="s">
        <v>77</v>
      </c>
      <c r="C40" s="34" t="s">
        <v>3</v>
      </c>
      <c r="D40" s="31">
        <v>0</v>
      </c>
      <c r="E40" s="31">
        <v>0</v>
      </c>
      <c r="F40" s="31">
        <v>0</v>
      </c>
      <c r="G40" s="31">
        <f>5921600+311700</f>
        <v>6233300</v>
      </c>
      <c r="H40" s="31">
        <f>13817000+727200</f>
        <v>14544200</v>
      </c>
      <c r="I40" s="31">
        <v>0</v>
      </c>
      <c r="J40" s="31">
        <v>0</v>
      </c>
      <c r="K40" s="31">
        <v>0</v>
      </c>
      <c r="L40" s="32">
        <f t="shared" si="38"/>
        <v>20777500</v>
      </c>
      <c r="M40" s="32">
        <v>19738600</v>
      </c>
      <c r="N40" s="32">
        <v>0</v>
      </c>
      <c r="O40" s="32">
        <v>1038900</v>
      </c>
      <c r="P40" s="32">
        <f t="shared" si="35"/>
        <v>0</v>
      </c>
      <c r="Q40" s="32">
        <v>0</v>
      </c>
      <c r="R40" s="32">
        <v>0</v>
      </c>
      <c r="S40" s="32">
        <f t="shared" si="20"/>
        <v>0</v>
      </c>
      <c r="T40" s="32">
        <f t="shared" si="39"/>
        <v>0</v>
      </c>
      <c r="U40" s="32">
        <v>0</v>
      </c>
      <c r="V40" s="32">
        <v>0</v>
      </c>
      <c r="W40" s="32">
        <v>0</v>
      </c>
      <c r="X40" s="32">
        <f t="shared" si="11"/>
        <v>0</v>
      </c>
      <c r="Y40" s="32">
        <f t="shared" si="37"/>
        <v>0</v>
      </c>
      <c r="Z40" s="32"/>
      <c r="AA40" s="32">
        <f t="shared" si="12"/>
        <v>0</v>
      </c>
      <c r="AB40" s="32"/>
      <c r="AC40" s="32"/>
      <c r="AD40" s="39"/>
    </row>
    <row r="41" spans="1:30" s="7" customFormat="1" ht="35.25" hidden="1" customHeight="1" x14ac:dyDescent="0.3">
      <c r="A41" s="67" t="s">
        <v>200</v>
      </c>
      <c r="B41" s="74" t="s">
        <v>57</v>
      </c>
      <c r="C41" s="34" t="s">
        <v>4</v>
      </c>
      <c r="D41" s="31">
        <v>136000</v>
      </c>
      <c r="E41" s="31">
        <v>107000</v>
      </c>
      <c r="F41" s="31">
        <v>356000</v>
      </c>
      <c r="G41" s="31">
        <v>113000</v>
      </c>
      <c r="H41" s="31">
        <v>169100</v>
      </c>
      <c r="I41" s="31">
        <v>0</v>
      </c>
      <c r="J41" s="31">
        <v>0</v>
      </c>
      <c r="K41" s="31">
        <v>243000</v>
      </c>
      <c r="L41" s="32">
        <f t="shared" si="38"/>
        <v>525100</v>
      </c>
      <c r="M41" s="32">
        <v>0</v>
      </c>
      <c r="N41" s="32">
        <v>0</v>
      </c>
      <c r="O41" s="32">
        <v>525100</v>
      </c>
      <c r="P41" s="32">
        <f t="shared" si="35"/>
        <v>262681</v>
      </c>
      <c r="Q41" s="32">
        <v>0</v>
      </c>
      <c r="R41" s="32">
        <v>0</v>
      </c>
      <c r="S41" s="32">
        <f t="shared" si="20"/>
        <v>262681</v>
      </c>
      <c r="T41" s="32">
        <f t="shared" si="39"/>
        <v>262681</v>
      </c>
      <c r="U41" s="32">
        <v>0</v>
      </c>
      <c r="V41" s="32">
        <v>0</v>
      </c>
      <c r="W41" s="32">
        <v>262681</v>
      </c>
      <c r="X41" s="32">
        <f t="shared" si="11"/>
        <v>50.024947629023039</v>
      </c>
      <c r="Y41" s="32"/>
      <c r="Z41" s="32"/>
      <c r="AA41" s="32">
        <f t="shared" si="12"/>
        <v>50.024947629023039</v>
      </c>
      <c r="AB41" s="2">
        <f t="shared" si="22"/>
        <v>73.78679775280898</v>
      </c>
      <c r="AC41" s="32"/>
      <c r="AD41" s="43"/>
    </row>
    <row r="42" spans="1:30" s="7" customFormat="1" ht="45" hidden="1" customHeight="1" x14ac:dyDescent="0.3">
      <c r="A42" s="67" t="s">
        <v>114</v>
      </c>
      <c r="B42" s="74" t="s">
        <v>197</v>
      </c>
      <c r="C42" s="34" t="s">
        <v>4</v>
      </c>
      <c r="D42" s="31">
        <v>2181500</v>
      </c>
      <c r="E42" s="31">
        <v>3272250</v>
      </c>
      <c r="F42" s="31">
        <v>3181500</v>
      </c>
      <c r="G42" s="31">
        <v>3272250</v>
      </c>
      <c r="H42" s="31">
        <v>1710000</v>
      </c>
      <c r="I42" s="31">
        <v>0</v>
      </c>
      <c r="J42" s="31">
        <v>0</v>
      </c>
      <c r="K42" s="31">
        <v>5453750</v>
      </c>
      <c r="L42" s="32">
        <f t="shared" si="38"/>
        <v>3314814</v>
      </c>
      <c r="M42" s="32">
        <v>0</v>
      </c>
      <c r="N42" s="32">
        <v>0</v>
      </c>
      <c r="O42" s="32">
        <v>3314814</v>
      </c>
      <c r="P42" s="32">
        <f t="shared" si="35"/>
        <v>1584624.6399999999</v>
      </c>
      <c r="Q42" s="32">
        <v>0</v>
      </c>
      <c r="R42" s="32">
        <v>0</v>
      </c>
      <c r="S42" s="32">
        <f t="shared" si="20"/>
        <v>1584624.6399999999</v>
      </c>
      <c r="T42" s="32">
        <f t="shared" si="39"/>
        <v>1584624.6399999999</v>
      </c>
      <c r="U42" s="32">
        <v>0</v>
      </c>
      <c r="V42" s="32">
        <v>0</v>
      </c>
      <c r="W42" s="32">
        <v>1584624.6399999999</v>
      </c>
      <c r="X42" s="32">
        <f t="shared" si="11"/>
        <v>47.804330499388499</v>
      </c>
      <c r="Y42" s="32"/>
      <c r="Z42" s="32"/>
      <c r="AA42" s="32">
        <f t="shared" si="12"/>
        <v>47.804330499388499</v>
      </c>
      <c r="AB42" s="2">
        <f t="shared" si="22"/>
        <v>49.807469432657548</v>
      </c>
      <c r="AC42" s="32"/>
      <c r="AD42" s="43"/>
    </row>
    <row r="43" spans="1:30" s="7" customFormat="1" ht="45" hidden="1" customHeight="1" x14ac:dyDescent="0.3">
      <c r="A43" s="67" t="s">
        <v>115</v>
      </c>
      <c r="B43" s="74" t="s">
        <v>358</v>
      </c>
      <c r="C43" s="34" t="s">
        <v>4</v>
      </c>
      <c r="D43" s="31"/>
      <c r="E43" s="31"/>
      <c r="F43" s="31">
        <v>6285797</v>
      </c>
      <c r="G43" s="31"/>
      <c r="H43" s="31"/>
      <c r="I43" s="31">
        <v>0</v>
      </c>
      <c r="J43" s="31">
        <v>0</v>
      </c>
      <c r="K43" s="31">
        <v>0</v>
      </c>
      <c r="L43" s="32">
        <f t="shared" si="38"/>
        <v>6285797</v>
      </c>
      <c r="M43" s="32">
        <v>0</v>
      </c>
      <c r="N43" s="32">
        <v>0</v>
      </c>
      <c r="O43" s="32">
        <v>6285797</v>
      </c>
      <c r="P43" s="32">
        <f t="shared" si="35"/>
        <v>6254368.0099999998</v>
      </c>
      <c r="Q43" s="32">
        <v>0</v>
      </c>
      <c r="R43" s="32">
        <v>0</v>
      </c>
      <c r="S43" s="32">
        <f t="shared" si="20"/>
        <v>6254368.0099999998</v>
      </c>
      <c r="T43" s="32">
        <f t="shared" si="39"/>
        <v>6254368.0099999998</v>
      </c>
      <c r="U43" s="32">
        <v>0</v>
      </c>
      <c r="V43" s="32">
        <v>0</v>
      </c>
      <c r="W43" s="32">
        <v>6254368.0099999998</v>
      </c>
      <c r="X43" s="32">
        <f t="shared" si="11"/>
        <v>99.499999920455579</v>
      </c>
      <c r="Y43" s="32"/>
      <c r="Z43" s="32"/>
      <c r="AA43" s="32">
        <f t="shared" si="12"/>
        <v>99.499999920455579</v>
      </c>
      <c r="AB43" s="2">
        <f t="shared" si="22"/>
        <v>99.499999920455579</v>
      </c>
      <c r="AC43" s="32"/>
      <c r="AD43" s="39"/>
    </row>
    <row r="44" spans="1:30" s="7" customFormat="1" ht="45" hidden="1" customHeight="1" x14ac:dyDescent="0.3">
      <c r="A44" s="67" t="s">
        <v>362</v>
      </c>
      <c r="B44" s="74" t="s">
        <v>359</v>
      </c>
      <c r="C44" s="34" t="s">
        <v>4</v>
      </c>
      <c r="D44" s="31"/>
      <c r="E44" s="31"/>
      <c r="F44" s="31">
        <v>12681558</v>
      </c>
      <c r="G44" s="31"/>
      <c r="H44" s="31"/>
      <c r="I44" s="31">
        <v>0</v>
      </c>
      <c r="J44" s="31">
        <v>0</v>
      </c>
      <c r="K44" s="31">
        <v>0</v>
      </c>
      <c r="L44" s="32">
        <f t="shared" si="38"/>
        <v>12745284</v>
      </c>
      <c r="M44" s="32">
        <v>0</v>
      </c>
      <c r="N44" s="32">
        <v>0</v>
      </c>
      <c r="O44" s="32">
        <v>12745284</v>
      </c>
      <c r="P44" s="32">
        <f t="shared" si="35"/>
        <v>12681557.58</v>
      </c>
      <c r="Q44" s="32">
        <v>0</v>
      </c>
      <c r="R44" s="32">
        <v>0</v>
      </c>
      <c r="S44" s="32">
        <f t="shared" si="20"/>
        <v>12681557.58</v>
      </c>
      <c r="T44" s="32">
        <f t="shared" si="39"/>
        <v>12681557.58</v>
      </c>
      <c r="U44" s="32">
        <v>0</v>
      </c>
      <c r="V44" s="32">
        <v>0</v>
      </c>
      <c r="W44" s="32">
        <v>12681557.58</v>
      </c>
      <c r="X44" s="32">
        <f t="shared" si="11"/>
        <v>99.5</v>
      </c>
      <c r="Y44" s="32"/>
      <c r="Z44" s="32"/>
      <c r="AA44" s="32">
        <f t="shared" si="12"/>
        <v>99.5</v>
      </c>
      <c r="AB44" s="2">
        <f t="shared" si="22"/>
        <v>99.999996688104105</v>
      </c>
      <c r="AC44" s="32"/>
      <c r="AD44" s="39"/>
    </row>
    <row r="45" spans="1:30" s="7" customFormat="1" ht="45" hidden="1" customHeight="1" x14ac:dyDescent="0.3">
      <c r="A45" s="67" t="s">
        <v>363</v>
      </c>
      <c r="B45" s="74" t="s">
        <v>360</v>
      </c>
      <c r="C45" s="34" t="s">
        <v>4</v>
      </c>
      <c r="D45" s="31"/>
      <c r="E45" s="31"/>
      <c r="F45" s="31">
        <v>9412768</v>
      </c>
      <c r="G45" s="31"/>
      <c r="H45" s="31"/>
      <c r="I45" s="31">
        <v>0</v>
      </c>
      <c r="J45" s="31">
        <v>0</v>
      </c>
      <c r="K45" s="31">
        <v>0</v>
      </c>
      <c r="L45" s="32">
        <f t="shared" si="38"/>
        <v>9412768</v>
      </c>
      <c r="M45" s="32">
        <v>0</v>
      </c>
      <c r="N45" s="32">
        <v>0</v>
      </c>
      <c r="O45" s="32">
        <v>9412768</v>
      </c>
      <c r="P45" s="32">
        <f t="shared" si="35"/>
        <v>9318640.3200000003</v>
      </c>
      <c r="Q45" s="32">
        <v>0</v>
      </c>
      <c r="R45" s="32">
        <v>0</v>
      </c>
      <c r="S45" s="32">
        <f t="shared" si="20"/>
        <v>9318640.3200000003</v>
      </c>
      <c r="T45" s="32">
        <f t="shared" si="39"/>
        <v>9318640.3200000003</v>
      </c>
      <c r="U45" s="32">
        <v>0</v>
      </c>
      <c r="V45" s="32">
        <v>0</v>
      </c>
      <c r="W45" s="32">
        <v>9318640.3200000003</v>
      </c>
      <c r="X45" s="32">
        <f t="shared" si="11"/>
        <v>99</v>
      </c>
      <c r="Y45" s="32"/>
      <c r="Z45" s="32"/>
      <c r="AA45" s="32">
        <f t="shared" si="12"/>
        <v>99</v>
      </c>
      <c r="AB45" s="2">
        <f t="shared" si="22"/>
        <v>99</v>
      </c>
      <c r="AC45" s="32"/>
      <c r="AD45" s="39"/>
    </row>
    <row r="46" spans="1:30" s="7" customFormat="1" ht="45" hidden="1" customHeight="1" x14ac:dyDescent="0.3">
      <c r="A46" s="67" t="s">
        <v>364</v>
      </c>
      <c r="B46" s="74" t="s">
        <v>361</v>
      </c>
      <c r="C46" s="34" t="s">
        <v>4</v>
      </c>
      <c r="D46" s="31"/>
      <c r="E46" s="31"/>
      <c r="F46" s="31">
        <v>20044760</v>
      </c>
      <c r="G46" s="31"/>
      <c r="H46" s="31"/>
      <c r="I46" s="31">
        <v>0</v>
      </c>
      <c r="J46" s="31">
        <v>0</v>
      </c>
      <c r="K46" s="31">
        <v>0</v>
      </c>
      <c r="L46" s="32">
        <f t="shared" si="38"/>
        <v>20044760</v>
      </c>
      <c r="M46" s="32">
        <v>0</v>
      </c>
      <c r="N46" s="32">
        <v>0</v>
      </c>
      <c r="O46" s="32">
        <v>20044760</v>
      </c>
      <c r="P46" s="32">
        <f t="shared" si="35"/>
        <v>19431024.600000001</v>
      </c>
      <c r="Q46" s="32">
        <v>0</v>
      </c>
      <c r="R46" s="32">
        <v>0</v>
      </c>
      <c r="S46" s="32">
        <f t="shared" si="20"/>
        <v>19431024.600000001</v>
      </c>
      <c r="T46" s="32">
        <f t="shared" si="39"/>
        <v>19431024.600000001</v>
      </c>
      <c r="U46" s="32">
        <v>0</v>
      </c>
      <c r="V46" s="32">
        <v>0</v>
      </c>
      <c r="W46" s="32">
        <v>19431024.600000001</v>
      </c>
      <c r="X46" s="32">
        <f t="shared" si="11"/>
        <v>96.938175363536416</v>
      </c>
      <c r="Y46" s="32"/>
      <c r="Z46" s="32"/>
      <c r="AA46" s="32">
        <f t="shared" si="12"/>
        <v>96.938175363536416</v>
      </c>
      <c r="AB46" s="2">
        <f t="shared" si="22"/>
        <v>96.938175363536416</v>
      </c>
      <c r="AC46" s="32"/>
      <c r="AD46" s="39"/>
    </row>
    <row r="47" spans="1:30" s="7" customFormat="1" ht="45" hidden="1" customHeight="1" x14ac:dyDescent="0.3">
      <c r="A47" s="67" t="s">
        <v>365</v>
      </c>
      <c r="B47" s="74" t="s">
        <v>378</v>
      </c>
      <c r="C47" s="34" t="s">
        <v>4</v>
      </c>
      <c r="D47" s="31"/>
      <c r="E47" s="31"/>
      <c r="F47" s="31">
        <v>1000000</v>
      </c>
      <c r="G47" s="31"/>
      <c r="H47" s="31"/>
      <c r="I47" s="31">
        <v>0</v>
      </c>
      <c r="J47" s="31">
        <v>0</v>
      </c>
      <c r="K47" s="31">
        <v>0</v>
      </c>
      <c r="L47" s="32">
        <f t="shared" si="38"/>
        <v>1000000</v>
      </c>
      <c r="M47" s="32">
        <v>0</v>
      </c>
      <c r="N47" s="32">
        <v>0</v>
      </c>
      <c r="O47" s="32">
        <v>1000000</v>
      </c>
      <c r="P47" s="32">
        <f t="shared" si="35"/>
        <v>999943</v>
      </c>
      <c r="Q47" s="32">
        <v>0</v>
      </c>
      <c r="R47" s="32">
        <v>0</v>
      </c>
      <c r="S47" s="32">
        <f t="shared" si="20"/>
        <v>999943</v>
      </c>
      <c r="T47" s="32">
        <f t="shared" si="39"/>
        <v>999943</v>
      </c>
      <c r="U47" s="32">
        <v>0</v>
      </c>
      <c r="V47" s="32">
        <v>0</v>
      </c>
      <c r="W47" s="32">
        <v>999943</v>
      </c>
      <c r="X47" s="32">
        <f t="shared" si="11"/>
        <v>99.99430000000001</v>
      </c>
      <c r="Y47" s="32"/>
      <c r="Z47" s="32"/>
      <c r="AA47" s="32">
        <f t="shared" si="12"/>
        <v>99.99430000000001</v>
      </c>
      <c r="AB47" s="2">
        <f t="shared" si="22"/>
        <v>99.99430000000001</v>
      </c>
      <c r="AC47" s="32"/>
      <c r="AD47" s="39"/>
    </row>
    <row r="48" spans="1:30" s="7" customFormat="1" ht="27" hidden="1" customHeight="1" x14ac:dyDescent="0.3">
      <c r="A48" s="67" t="s">
        <v>379</v>
      </c>
      <c r="B48" s="74" t="s">
        <v>409</v>
      </c>
      <c r="C48" s="34" t="s">
        <v>4</v>
      </c>
      <c r="D48" s="31"/>
      <c r="E48" s="31"/>
      <c r="F48" s="31">
        <v>21166500</v>
      </c>
      <c r="G48" s="31"/>
      <c r="H48" s="31"/>
      <c r="I48" s="31"/>
      <c r="J48" s="31"/>
      <c r="K48" s="31"/>
      <c r="L48" s="32">
        <f t="shared" si="38"/>
        <v>72286606</v>
      </c>
      <c r="M48" s="32">
        <v>48564100</v>
      </c>
      <c r="N48" s="32">
        <v>0</v>
      </c>
      <c r="O48" s="32">
        <v>23722506</v>
      </c>
      <c r="P48" s="32">
        <f t="shared" si="35"/>
        <v>0</v>
      </c>
      <c r="Q48" s="32">
        <v>0</v>
      </c>
      <c r="R48" s="32">
        <v>0</v>
      </c>
      <c r="S48" s="32">
        <f t="shared" si="20"/>
        <v>0</v>
      </c>
      <c r="T48" s="32">
        <f t="shared" si="39"/>
        <v>0</v>
      </c>
      <c r="U48" s="32">
        <v>0</v>
      </c>
      <c r="V48" s="32">
        <v>0</v>
      </c>
      <c r="W48" s="32">
        <v>0</v>
      </c>
      <c r="X48" s="32">
        <f t="shared" si="11"/>
        <v>0</v>
      </c>
      <c r="Y48" s="32"/>
      <c r="Z48" s="32"/>
      <c r="AA48" s="32">
        <f t="shared" si="12"/>
        <v>0</v>
      </c>
      <c r="AB48" s="2">
        <f t="shared" si="22"/>
        <v>0</v>
      </c>
      <c r="AC48" s="32"/>
      <c r="AD48" s="39"/>
    </row>
    <row r="49" spans="1:30" s="7" customFormat="1" ht="26.25" hidden="1" customHeight="1" x14ac:dyDescent="0.3">
      <c r="A49" s="67" t="s">
        <v>410</v>
      </c>
      <c r="B49" s="74" t="s">
        <v>58</v>
      </c>
      <c r="C49" s="34" t="s">
        <v>4</v>
      </c>
      <c r="D49" s="31">
        <v>30000000</v>
      </c>
      <c r="E49" s="31">
        <v>45000000</v>
      </c>
      <c r="F49" s="31">
        <v>108130000</v>
      </c>
      <c r="G49" s="31">
        <v>33130000</v>
      </c>
      <c r="H49" s="31">
        <v>39999381</v>
      </c>
      <c r="I49" s="31">
        <v>0</v>
      </c>
      <c r="J49" s="31">
        <v>0</v>
      </c>
      <c r="K49" s="31">
        <v>75000000</v>
      </c>
      <c r="L49" s="32">
        <f t="shared" si="38"/>
        <v>148129381</v>
      </c>
      <c r="M49" s="32">
        <v>0</v>
      </c>
      <c r="N49" s="32">
        <v>0</v>
      </c>
      <c r="O49" s="32">
        <v>148129381</v>
      </c>
      <c r="P49" s="32">
        <f t="shared" si="35"/>
        <v>101890621.12</v>
      </c>
      <c r="Q49" s="32">
        <v>0</v>
      </c>
      <c r="R49" s="32">
        <v>0</v>
      </c>
      <c r="S49" s="32">
        <f t="shared" si="20"/>
        <v>101890621.12</v>
      </c>
      <c r="T49" s="32">
        <f t="shared" si="39"/>
        <v>101890621.12</v>
      </c>
      <c r="U49" s="32">
        <v>0</v>
      </c>
      <c r="V49" s="32">
        <v>0</v>
      </c>
      <c r="W49" s="32">
        <v>101890621.12</v>
      </c>
      <c r="X49" s="32">
        <f t="shared" si="11"/>
        <v>68.784882804580135</v>
      </c>
      <c r="Y49" s="32"/>
      <c r="Z49" s="32"/>
      <c r="AA49" s="32">
        <f t="shared" si="12"/>
        <v>68.784882804580135</v>
      </c>
      <c r="AB49" s="2">
        <f t="shared" si="22"/>
        <v>94.229743013039865</v>
      </c>
      <c r="AC49" s="32"/>
      <c r="AD49" s="39"/>
    </row>
    <row r="50" spans="1:30" s="15" customFormat="1" ht="45.75" hidden="1" customHeight="1" x14ac:dyDescent="0.25">
      <c r="A50" s="111" t="s">
        <v>201</v>
      </c>
      <c r="B50" s="112"/>
      <c r="C50" s="113"/>
      <c r="D50" s="45">
        <f t="shared" ref="D50:W50" si="40">D32+D7</f>
        <v>134668154</v>
      </c>
      <c r="E50" s="45">
        <f t="shared" si="40"/>
        <v>173236864</v>
      </c>
      <c r="F50" s="45">
        <f t="shared" si="40"/>
        <v>889051260</v>
      </c>
      <c r="G50" s="45">
        <f t="shared" si="40"/>
        <v>216206086</v>
      </c>
      <c r="H50" s="45">
        <f t="shared" si="40"/>
        <v>216717560</v>
      </c>
      <c r="I50" s="45">
        <f t="shared" si="40"/>
        <v>31014641</v>
      </c>
      <c r="J50" s="45">
        <f t="shared" si="40"/>
        <v>0</v>
      </c>
      <c r="K50" s="45">
        <f t="shared" si="40"/>
        <v>334163071</v>
      </c>
      <c r="L50" s="45">
        <f t="shared" si="40"/>
        <v>1370363098</v>
      </c>
      <c r="M50" s="45">
        <f t="shared" si="40"/>
        <v>272450097</v>
      </c>
      <c r="N50" s="45">
        <f t="shared" si="40"/>
        <v>0</v>
      </c>
      <c r="O50" s="45">
        <f t="shared" si="40"/>
        <v>1097913001</v>
      </c>
      <c r="P50" s="45">
        <f t="shared" si="40"/>
        <v>708554460.33999991</v>
      </c>
      <c r="Q50" s="45">
        <f t="shared" si="40"/>
        <v>56058868.50999999</v>
      </c>
      <c r="R50" s="45">
        <f t="shared" si="40"/>
        <v>0</v>
      </c>
      <c r="S50" s="45">
        <f t="shared" si="40"/>
        <v>652495591.82999992</v>
      </c>
      <c r="T50" s="45">
        <f t="shared" si="40"/>
        <v>710986327.30999994</v>
      </c>
      <c r="U50" s="45">
        <f t="shared" si="40"/>
        <v>58490735.480000004</v>
      </c>
      <c r="V50" s="45">
        <f t="shared" si="40"/>
        <v>0</v>
      </c>
      <c r="W50" s="45">
        <f t="shared" si="40"/>
        <v>652495591.82999992</v>
      </c>
      <c r="X50" s="2">
        <f t="shared" si="11"/>
        <v>51.883061383341477</v>
      </c>
      <c r="Y50" s="2">
        <f>U50/M50*100</f>
        <v>21.468421602360451</v>
      </c>
      <c r="Z50" s="2"/>
      <c r="AA50" s="2">
        <f t="shared" si="12"/>
        <v>59.430536958365053</v>
      </c>
      <c r="AB50" s="2">
        <f t="shared" si="22"/>
        <v>79.971353655131196</v>
      </c>
      <c r="AC50" s="2">
        <f>U50/Q50*100</f>
        <v>104.33805931984912</v>
      </c>
      <c r="AD50" s="40"/>
    </row>
    <row r="51" spans="1:30" s="8" customFormat="1" ht="35.25" hidden="1" customHeight="1" x14ac:dyDescent="0.3">
      <c r="A51" s="95" t="s">
        <v>14</v>
      </c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84"/>
      <c r="AD51" s="38"/>
    </row>
    <row r="52" spans="1:30" s="8" customFormat="1" ht="45.75" hidden="1" customHeight="1" x14ac:dyDescent="0.3">
      <c r="A52" s="1" t="s">
        <v>116</v>
      </c>
      <c r="B52" s="108" t="s">
        <v>30</v>
      </c>
      <c r="C52" s="109"/>
      <c r="D52" s="30">
        <f t="shared" ref="D52:W52" si="41">SUM(D53:D55)</f>
        <v>25060830</v>
      </c>
      <c r="E52" s="30">
        <f t="shared" si="41"/>
        <v>17270400</v>
      </c>
      <c r="F52" s="30">
        <f t="shared" si="41"/>
        <v>102256936</v>
      </c>
      <c r="G52" s="30">
        <f t="shared" si="41"/>
        <v>16824430</v>
      </c>
      <c r="H52" s="30">
        <f t="shared" si="41"/>
        <v>13315250</v>
      </c>
      <c r="I52" s="30">
        <f t="shared" si="41"/>
        <v>0</v>
      </c>
      <c r="J52" s="30">
        <f t="shared" si="41"/>
        <v>0</v>
      </c>
      <c r="K52" s="30">
        <f t="shared" si="41"/>
        <v>42325876</v>
      </c>
      <c r="L52" s="30">
        <f t="shared" si="41"/>
        <v>118716929</v>
      </c>
      <c r="M52" s="30">
        <f t="shared" si="41"/>
        <v>1598951</v>
      </c>
      <c r="N52" s="30">
        <f t="shared" si="41"/>
        <v>0</v>
      </c>
      <c r="O52" s="30">
        <f t="shared" si="41"/>
        <v>117117978</v>
      </c>
      <c r="P52" s="30">
        <f t="shared" si="41"/>
        <v>90820860.950000003</v>
      </c>
      <c r="Q52" s="30">
        <f t="shared" si="41"/>
        <v>0</v>
      </c>
      <c r="R52" s="30">
        <f t="shared" si="41"/>
        <v>0</v>
      </c>
      <c r="S52" s="30">
        <f t="shared" si="41"/>
        <v>90820860.950000003</v>
      </c>
      <c r="T52" s="30">
        <f t="shared" si="41"/>
        <v>90820860.950000003</v>
      </c>
      <c r="U52" s="30">
        <f t="shared" si="41"/>
        <v>0</v>
      </c>
      <c r="V52" s="30">
        <f t="shared" si="41"/>
        <v>0</v>
      </c>
      <c r="W52" s="30">
        <f t="shared" si="41"/>
        <v>90820860.950000003</v>
      </c>
      <c r="X52" s="2">
        <f>T52/L52*100</f>
        <v>76.50203026225519</v>
      </c>
      <c r="Y52" s="2">
        <f>U52/M52*100</f>
        <v>0</v>
      </c>
      <c r="Z52" s="2"/>
      <c r="AA52" s="2">
        <f>W52/O52*100</f>
        <v>77.546472796857884</v>
      </c>
      <c r="AB52" s="2">
        <f>T52/F52*100</f>
        <v>88.816333153185823</v>
      </c>
      <c r="AC52" s="2"/>
      <c r="AD52" s="38"/>
    </row>
    <row r="53" spans="1:30" s="8" customFormat="1" ht="42" hidden="1" customHeight="1" x14ac:dyDescent="0.3">
      <c r="A53" s="67" t="s">
        <v>117</v>
      </c>
      <c r="B53" s="74" t="s">
        <v>396</v>
      </c>
      <c r="C53" s="52" t="s">
        <v>6</v>
      </c>
      <c r="D53" s="33">
        <v>24910070</v>
      </c>
      <c r="E53" s="33">
        <v>15670400</v>
      </c>
      <c r="F53" s="31">
        <v>34626689</v>
      </c>
      <c r="G53" s="33">
        <v>14524430</v>
      </c>
      <c r="H53" s="33">
        <v>12539650</v>
      </c>
      <c r="I53" s="33">
        <v>0</v>
      </c>
      <c r="J53" s="33">
        <v>0</v>
      </c>
      <c r="K53" s="33">
        <v>40628728</v>
      </c>
      <c r="L53" s="31">
        <f t="shared" ref="L53:L55" si="42">M53+O53</f>
        <v>35485921</v>
      </c>
      <c r="M53" s="31">
        <v>0</v>
      </c>
      <c r="N53" s="31">
        <v>0</v>
      </c>
      <c r="O53" s="32">
        <v>35485921</v>
      </c>
      <c r="P53" s="32">
        <f>Q53+R53+S53</f>
        <v>32751515.16</v>
      </c>
      <c r="Q53" s="31">
        <v>0</v>
      </c>
      <c r="R53" s="31">
        <v>0</v>
      </c>
      <c r="S53" s="31">
        <f>W53</f>
        <v>32751515.16</v>
      </c>
      <c r="T53" s="31">
        <f>U53+W53</f>
        <v>32751515.16</v>
      </c>
      <c r="U53" s="31">
        <v>0</v>
      </c>
      <c r="V53" s="31">
        <v>0</v>
      </c>
      <c r="W53" s="31">
        <v>32751515.16</v>
      </c>
      <c r="X53" s="32">
        <f>T53/L53*100</f>
        <v>92.294392359155623</v>
      </c>
      <c r="Y53" s="32"/>
      <c r="Z53" s="2"/>
      <c r="AA53" s="32">
        <f>W53/O53*100</f>
        <v>92.294392359155623</v>
      </c>
      <c r="AB53" s="32">
        <f>T53/F53*100</f>
        <v>94.584599642200857</v>
      </c>
      <c r="AC53" s="2"/>
      <c r="AD53" s="38"/>
    </row>
    <row r="54" spans="1:30" s="8" customFormat="1" ht="37.5" hidden="1" x14ac:dyDescent="0.3">
      <c r="A54" s="67" t="s">
        <v>118</v>
      </c>
      <c r="B54" s="74" t="s">
        <v>397</v>
      </c>
      <c r="C54" s="52" t="s">
        <v>6</v>
      </c>
      <c r="D54" s="33">
        <v>100000</v>
      </c>
      <c r="E54" s="33">
        <v>600000</v>
      </c>
      <c r="F54" s="31">
        <v>55620630</v>
      </c>
      <c r="G54" s="33">
        <v>1300000</v>
      </c>
      <c r="H54" s="33">
        <v>638100</v>
      </c>
      <c r="I54" s="33">
        <v>0</v>
      </c>
      <c r="J54" s="33">
        <v>0</v>
      </c>
      <c r="K54" s="33">
        <v>697148</v>
      </c>
      <c r="L54" s="31">
        <f t="shared" si="42"/>
        <v>67907252</v>
      </c>
      <c r="M54" s="31">
        <v>0</v>
      </c>
      <c r="N54" s="31">
        <v>0</v>
      </c>
      <c r="O54" s="32">
        <v>67907252</v>
      </c>
      <c r="P54" s="32">
        <f t="shared" ref="P54:P55" si="43">Q54+R54+S54</f>
        <v>49819247.810000002</v>
      </c>
      <c r="Q54" s="31">
        <v>0</v>
      </c>
      <c r="R54" s="31">
        <v>0</v>
      </c>
      <c r="S54" s="31">
        <f t="shared" ref="S54:S55" si="44">W54</f>
        <v>49819247.810000002</v>
      </c>
      <c r="T54" s="31">
        <f t="shared" ref="T54:T55" si="45">U54+W54</f>
        <v>49819247.810000002</v>
      </c>
      <c r="U54" s="31">
        <v>0</v>
      </c>
      <c r="V54" s="31">
        <v>0</v>
      </c>
      <c r="W54" s="31">
        <v>49819247.810000002</v>
      </c>
      <c r="X54" s="32">
        <f>T54/L54*100</f>
        <v>73.363663442013532</v>
      </c>
      <c r="Y54" s="32"/>
      <c r="Z54" s="2"/>
      <c r="AA54" s="32">
        <f>W54/O54*100</f>
        <v>73.363663442013532</v>
      </c>
      <c r="AB54" s="32">
        <f>T54/F54*100</f>
        <v>89.569729451104749</v>
      </c>
      <c r="AC54" s="2"/>
      <c r="AD54" s="38"/>
    </row>
    <row r="55" spans="1:30" s="8" customFormat="1" ht="75" hidden="1" x14ac:dyDescent="0.3">
      <c r="A55" s="67" t="s">
        <v>119</v>
      </c>
      <c r="B55" s="74" t="s">
        <v>398</v>
      </c>
      <c r="C55" s="52" t="s">
        <v>3</v>
      </c>
      <c r="D55" s="33">
        <v>50760</v>
      </c>
      <c r="E55" s="33">
        <v>1000000</v>
      </c>
      <c r="F55" s="31">
        <v>12009617</v>
      </c>
      <c r="G55" s="33">
        <v>1000000</v>
      </c>
      <c r="H55" s="33">
        <v>137500</v>
      </c>
      <c r="I55" s="33">
        <v>0</v>
      </c>
      <c r="J55" s="33">
        <v>0</v>
      </c>
      <c r="K55" s="33">
        <v>1000000</v>
      </c>
      <c r="L55" s="31">
        <f t="shared" si="42"/>
        <v>15323756</v>
      </c>
      <c r="M55" s="31">
        <v>1598951</v>
      </c>
      <c r="N55" s="31">
        <v>0</v>
      </c>
      <c r="O55" s="32">
        <v>13724805</v>
      </c>
      <c r="P55" s="32">
        <f t="shared" si="43"/>
        <v>8250097.9800000004</v>
      </c>
      <c r="Q55" s="31">
        <v>0</v>
      </c>
      <c r="R55" s="31">
        <v>0</v>
      </c>
      <c r="S55" s="31">
        <f t="shared" si="44"/>
        <v>8250097.9800000004</v>
      </c>
      <c r="T55" s="31">
        <f t="shared" si="45"/>
        <v>8250097.9800000004</v>
      </c>
      <c r="U55" s="31">
        <v>0</v>
      </c>
      <c r="V55" s="31">
        <v>0</v>
      </c>
      <c r="W55" s="31">
        <v>8250097.9800000004</v>
      </c>
      <c r="X55" s="32">
        <f>T55/L55*100</f>
        <v>53.838614893111071</v>
      </c>
      <c r="Y55" s="32">
        <f t="shared" ref="Y55" si="46">U55/M55*100</f>
        <v>0</v>
      </c>
      <c r="Z55" s="2"/>
      <c r="AA55" s="32">
        <f>W55/O55*100</f>
        <v>60.110857531309193</v>
      </c>
      <c r="AB55" s="32">
        <f>T55/F55*100</f>
        <v>68.695762570946272</v>
      </c>
      <c r="AC55" s="2"/>
      <c r="AD55" s="43"/>
    </row>
    <row r="56" spans="1:30" s="8" customFormat="1" ht="31.5" hidden="1" customHeight="1" x14ac:dyDescent="0.3">
      <c r="A56" s="95" t="s">
        <v>13</v>
      </c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84"/>
      <c r="AD56" s="38"/>
    </row>
    <row r="57" spans="1:30" s="8" customFormat="1" ht="48" hidden="1" customHeight="1" x14ac:dyDescent="0.3">
      <c r="A57" s="1" t="s">
        <v>120</v>
      </c>
      <c r="B57" s="85" t="s">
        <v>31</v>
      </c>
      <c r="C57" s="85"/>
      <c r="D57" s="30" t="e">
        <f>D58+D60+#REF!</f>
        <v>#REF!</v>
      </c>
      <c r="E57" s="30" t="e">
        <f>E58+E60+#REF!</f>
        <v>#REF!</v>
      </c>
      <c r="F57" s="30">
        <f t="shared" ref="F57:K57" si="47">F58+F60</f>
        <v>45697950</v>
      </c>
      <c r="G57" s="30">
        <f t="shared" si="47"/>
        <v>13771650</v>
      </c>
      <c r="H57" s="30">
        <f t="shared" si="47"/>
        <v>17146050</v>
      </c>
      <c r="I57" s="30">
        <f t="shared" si="47"/>
        <v>0</v>
      </c>
      <c r="J57" s="30">
        <f t="shared" si="47"/>
        <v>0</v>
      </c>
      <c r="K57" s="30">
        <f t="shared" si="47"/>
        <v>33415906</v>
      </c>
      <c r="L57" s="30">
        <f>L58+L60</f>
        <v>59160629</v>
      </c>
      <c r="M57" s="30">
        <f>M58+M60</f>
        <v>0</v>
      </c>
      <c r="N57" s="30">
        <f>N58+N60</f>
        <v>0</v>
      </c>
      <c r="O57" s="30">
        <f>O58+O60</f>
        <v>59160629</v>
      </c>
      <c r="P57" s="30">
        <f t="shared" ref="P57:W57" si="48">P58+P60</f>
        <v>41480016.920000002</v>
      </c>
      <c r="Q57" s="30">
        <f t="shared" si="48"/>
        <v>0</v>
      </c>
      <c r="R57" s="30">
        <f t="shared" si="48"/>
        <v>0</v>
      </c>
      <c r="S57" s="30">
        <f t="shared" si="48"/>
        <v>41480016.920000002</v>
      </c>
      <c r="T57" s="30">
        <f t="shared" si="48"/>
        <v>44309972.689999998</v>
      </c>
      <c r="U57" s="30">
        <f t="shared" si="48"/>
        <v>0</v>
      </c>
      <c r="V57" s="30">
        <f t="shared" si="48"/>
        <v>0</v>
      </c>
      <c r="W57" s="30">
        <f t="shared" si="48"/>
        <v>44309972.689999998</v>
      </c>
      <c r="X57" s="2">
        <f>T57/L57*100</f>
        <v>74.897737632235106</v>
      </c>
      <c r="Y57" s="2"/>
      <c r="Z57" s="2"/>
      <c r="AA57" s="2">
        <f>W57/O57*100</f>
        <v>74.897737632235106</v>
      </c>
      <c r="AB57" s="2">
        <f>T57/F57*100</f>
        <v>96.962714279305743</v>
      </c>
      <c r="AC57" s="2"/>
      <c r="AD57" s="38"/>
    </row>
    <row r="58" spans="1:30" s="8" customFormat="1" ht="48.75" hidden="1" customHeight="1" x14ac:dyDescent="0.3">
      <c r="A58" s="1" t="s">
        <v>121</v>
      </c>
      <c r="B58" s="66" t="s">
        <v>78</v>
      </c>
      <c r="C58" s="52"/>
      <c r="D58" s="3">
        <f>D59</f>
        <v>19403390</v>
      </c>
      <c r="E58" s="3">
        <f t="shared" ref="E58:K58" si="49">E59</f>
        <v>15358800</v>
      </c>
      <c r="F58" s="30">
        <f t="shared" si="49"/>
        <v>45697950</v>
      </c>
      <c r="G58" s="30">
        <f t="shared" si="49"/>
        <v>13771650</v>
      </c>
      <c r="H58" s="30">
        <f t="shared" si="49"/>
        <v>13546050</v>
      </c>
      <c r="I58" s="30">
        <f t="shared" si="49"/>
        <v>0</v>
      </c>
      <c r="J58" s="30">
        <f t="shared" si="49"/>
        <v>0</v>
      </c>
      <c r="K58" s="30">
        <f t="shared" si="49"/>
        <v>33415906</v>
      </c>
      <c r="L58" s="30">
        <f>L59</f>
        <v>57660629</v>
      </c>
      <c r="M58" s="30">
        <f t="shared" ref="M58:O58" si="50">M59</f>
        <v>0</v>
      </c>
      <c r="N58" s="30">
        <f t="shared" si="50"/>
        <v>0</v>
      </c>
      <c r="O58" s="30">
        <f t="shared" si="50"/>
        <v>57660629</v>
      </c>
      <c r="P58" s="30">
        <f>P59</f>
        <v>41480016.920000002</v>
      </c>
      <c r="Q58" s="30">
        <f t="shared" ref="Q58:S58" si="51">Q59</f>
        <v>0</v>
      </c>
      <c r="R58" s="30">
        <f t="shared" si="51"/>
        <v>0</v>
      </c>
      <c r="S58" s="30">
        <f t="shared" si="51"/>
        <v>41480016.920000002</v>
      </c>
      <c r="T58" s="30">
        <f t="shared" ref="T58:W58" si="52">T59</f>
        <v>44309972.689999998</v>
      </c>
      <c r="U58" s="30">
        <f t="shared" si="52"/>
        <v>0</v>
      </c>
      <c r="V58" s="30">
        <f t="shared" si="52"/>
        <v>0</v>
      </c>
      <c r="W58" s="30">
        <f t="shared" si="52"/>
        <v>44309972.689999998</v>
      </c>
      <c r="X58" s="2">
        <f>T58/L58*100</f>
        <v>76.846148677982683</v>
      </c>
      <c r="Y58" s="2"/>
      <c r="Z58" s="2"/>
      <c r="AA58" s="2">
        <f>W58/O58*100</f>
        <v>76.846148677982683</v>
      </c>
      <c r="AB58" s="2">
        <f>T58/F58*100</f>
        <v>96.962714279305743</v>
      </c>
      <c r="AC58" s="2"/>
      <c r="AD58" s="38"/>
    </row>
    <row r="59" spans="1:30" s="8" customFormat="1" ht="51.75" hidden="1" customHeight="1" x14ac:dyDescent="0.3">
      <c r="A59" s="67" t="s">
        <v>122</v>
      </c>
      <c r="B59" s="68" t="s">
        <v>73</v>
      </c>
      <c r="C59" s="52" t="s">
        <v>5</v>
      </c>
      <c r="D59" s="33">
        <v>19403390</v>
      </c>
      <c r="E59" s="33">
        <v>15358800</v>
      </c>
      <c r="F59" s="31">
        <v>45697950</v>
      </c>
      <c r="G59" s="33">
        <v>13771650</v>
      </c>
      <c r="H59" s="33">
        <v>13546050</v>
      </c>
      <c r="I59" s="33">
        <v>0</v>
      </c>
      <c r="J59" s="33">
        <v>0</v>
      </c>
      <c r="K59" s="31">
        <v>33415906</v>
      </c>
      <c r="L59" s="31">
        <f>M59+O59</f>
        <v>57660629</v>
      </c>
      <c r="M59" s="31">
        <v>0</v>
      </c>
      <c r="N59" s="31">
        <v>0</v>
      </c>
      <c r="O59" s="31">
        <v>57660629</v>
      </c>
      <c r="P59" s="32">
        <f t="shared" ref="P59:P76" si="53">Q59+R59+S59</f>
        <v>41480016.920000002</v>
      </c>
      <c r="Q59" s="31">
        <v>0</v>
      </c>
      <c r="R59" s="31">
        <v>0</v>
      </c>
      <c r="S59" s="31">
        <v>41480016.920000002</v>
      </c>
      <c r="T59" s="31">
        <f t="shared" ref="T59:T61" si="54">U59+W59</f>
        <v>44309972.689999998</v>
      </c>
      <c r="U59" s="31">
        <v>0</v>
      </c>
      <c r="V59" s="31">
        <v>0</v>
      </c>
      <c r="W59" s="31">
        <v>44309972.689999998</v>
      </c>
      <c r="X59" s="32">
        <f>T59/L59*100</f>
        <v>76.846148677982683</v>
      </c>
      <c r="Y59" s="2"/>
      <c r="Z59" s="2"/>
      <c r="AA59" s="32">
        <f>W59/O59*100</f>
        <v>76.846148677982683</v>
      </c>
      <c r="AB59" s="32">
        <f>T59/F59*100</f>
        <v>96.962714279305743</v>
      </c>
      <c r="AC59" s="2"/>
      <c r="AD59" s="38"/>
    </row>
    <row r="60" spans="1:30" s="8" customFormat="1" ht="77.25" hidden="1" customHeight="1" x14ac:dyDescent="0.3">
      <c r="A60" s="1" t="s">
        <v>123</v>
      </c>
      <c r="B60" s="66" t="s">
        <v>81</v>
      </c>
      <c r="C60" s="53"/>
      <c r="D60" s="3">
        <f>D61</f>
        <v>0</v>
      </c>
      <c r="E60" s="3">
        <f t="shared" ref="E60:K60" si="55">E61</f>
        <v>0</v>
      </c>
      <c r="F60" s="30">
        <f t="shared" si="55"/>
        <v>0</v>
      </c>
      <c r="G60" s="30">
        <f t="shared" si="55"/>
        <v>0</v>
      </c>
      <c r="H60" s="30">
        <f t="shared" si="55"/>
        <v>3600000</v>
      </c>
      <c r="I60" s="30">
        <f t="shared" si="55"/>
        <v>0</v>
      </c>
      <c r="J60" s="30">
        <f t="shared" si="55"/>
        <v>0</v>
      </c>
      <c r="K60" s="30">
        <f t="shared" si="55"/>
        <v>0</v>
      </c>
      <c r="L60" s="30">
        <f>L61</f>
        <v>1500000</v>
      </c>
      <c r="M60" s="30">
        <f>M61</f>
        <v>0</v>
      </c>
      <c r="N60" s="30">
        <f>N61</f>
        <v>0</v>
      </c>
      <c r="O60" s="30">
        <f>O61</f>
        <v>1500000</v>
      </c>
      <c r="P60" s="30">
        <f t="shared" ref="P60:W60" si="56">P61</f>
        <v>0</v>
      </c>
      <c r="Q60" s="30">
        <f t="shared" si="56"/>
        <v>0</v>
      </c>
      <c r="R60" s="30">
        <f t="shared" si="56"/>
        <v>0</v>
      </c>
      <c r="S60" s="30">
        <f t="shared" si="56"/>
        <v>0</v>
      </c>
      <c r="T60" s="30">
        <f t="shared" si="56"/>
        <v>0</v>
      </c>
      <c r="U60" s="30">
        <f t="shared" si="56"/>
        <v>0</v>
      </c>
      <c r="V60" s="30">
        <f t="shared" si="56"/>
        <v>0</v>
      </c>
      <c r="W60" s="30">
        <f t="shared" si="56"/>
        <v>0</v>
      </c>
      <c r="X60" s="2">
        <f>T60/L60*100</f>
        <v>0</v>
      </c>
      <c r="Y60" s="2"/>
      <c r="Z60" s="2"/>
      <c r="AA60" s="2">
        <f>W60/O60*100</f>
        <v>0</v>
      </c>
      <c r="AB60" s="2"/>
      <c r="AC60" s="2"/>
      <c r="AD60" s="38"/>
    </row>
    <row r="61" spans="1:30" s="8" customFormat="1" ht="43.5" hidden="1" customHeight="1" x14ac:dyDescent="0.3">
      <c r="A61" s="67" t="s">
        <v>124</v>
      </c>
      <c r="B61" s="68" t="s">
        <v>82</v>
      </c>
      <c r="C61" s="52" t="s">
        <v>5</v>
      </c>
      <c r="D61" s="33">
        <v>0</v>
      </c>
      <c r="E61" s="33">
        <v>0</v>
      </c>
      <c r="F61" s="31">
        <f t="shared" ref="F61" si="57">D61+E61</f>
        <v>0</v>
      </c>
      <c r="G61" s="33">
        <v>0</v>
      </c>
      <c r="H61" s="33">
        <v>3600000</v>
      </c>
      <c r="I61" s="33">
        <v>0</v>
      </c>
      <c r="J61" s="33">
        <v>0</v>
      </c>
      <c r="K61" s="33">
        <v>0</v>
      </c>
      <c r="L61" s="31">
        <f>M61+O61</f>
        <v>1500000</v>
      </c>
      <c r="M61" s="31">
        <v>0</v>
      </c>
      <c r="N61" s="31">
        <v>0</v>
      </c>
      <c r="O61" s="31">
        <v>1500000</v>
      </c>
      <c r="P61" s="32">
        <f t="shared" si="53"/>
        <v>0</v>
      </c>
      <c r="Q61" s="31">
        <v>0</v>
      </c>
      <c r="R61" s="31">
        <v>0</v>
      </c>
      <c r="S61" s="31">
        <f t="shared" ref="S61" si="58">W61</f>
        <v>0</v>
      </c>
      <c r="T61" s="31">
        <f t="shared" si="54"/>
        <v>0</v>
      </c>
      <c r="U61" s="32">
        <v>0</v>
      </c>
      <c r="V61" s="32">
        <v>0</v>
      </c>
      <c r="W61" s="32">
        <v>0</v>
      </c>
      <c r="X61" s="32">
        <f>T61/L61*100</f>
        <v>0</v>
      </c>
      <c r="Y61" s="2"/>
      <c r="Z61" s="2"/>
      <c r="AA61" s="32">
        <f>W61/O61*100</f>
        <v>0</v>
      </c>
      <c r="AB61" s="32"/>
      <c r="AC61" s="2"/>
      <c r="AD61" s="38"/>
    </row>
    <row r="62" spans="1:30" s="9" customFormat="1" ht="35.25" hidden="1" customHeight="1" x14ac:dyDescent="0.3">
      <c r="A62" s="95" t="s">
        <v>15</v>
      </c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84"/>
      <c r="AD62" s="47"/>
    </row>
    <row r="63" spans="1:30" s="7" customFormat="1" ht="47.25" hidden="1" customHeight="1" x14ac:dyDescent="0.3">
      <c r="A63" s="1" t="s">
        <v>54</v>
      </c>
      <c r="B63" s="85" t="s">
        <v>32</v>
      </c>
      <c r="C63" s="85"/>
      <c r="D63" s="3">
        <f t="shared" ref="D63:W63" si="59">D64+D72</f>
        <v>101413490</v>
      </c>
      <c r="E63" s="3">
        <f t="shared" si="59"/>
        <v>149238908</v>
      </c>
      <c r="F63" s="3">
        <f t="shared" si="59"/>
        <v>381430601</v>
      </c>
      <c r="G63" s="3">
        <f t="shared" si="59"/>
        <v>111955614</v>
      </c>
      <c r="H63" s="3">
        <f t="shared" si="59"/>
        <v>162585441</v>
      </c>
      <c r="I63" s="3">
        <f t="shared" si="59"/>
        <v>6081118</v>
      </c>
      <c r="J63" s="3">
        <f t="shared" si="59"/>
        <v>0</v>
      </c>
      <c r="K63" s="3">
        <f t="shared" si="59"/>
        <v>242030309</v>
      </c>
      <c r="L63" s="3">
        <f t="shared" si="59"/>
        <v>530343813</v>
      </c>
      <c r="M63" s="3">
        <f t="shared" si="59"/>
        <v>66275297</v>
      </c>
      <c r="N63" s="3">
        <f t="shared" si="59"/>
        <v>0</v>
      </c>
      <c r="O63" s="3">
        <f t="shared" si="59"/>
        <v>464068516</v>
      </c>
      <c r="P63" s="3">
        <f t="shared" si="59"/>
        <v>347305762.68000001</v>
      </c>
      <c r="Q63" s="3">
        <f t="shared" si="59"/>
        <v>11987551.780000001</v>
      </c>
      <c r="R63" s="3">
        <f t="shared" si="59"/>
        <v>0</v>
      </c>
      <c r="S63" s="3">
        <f t="shared" si="59"/>
        <v>335318210.89999998</v>
      </c>
      <c r="T63" s="3">
        <f t="shared" si="59"/>
        <v>357343548.98000002</v>
      </c>
      <c r="U63" s="3">
        <f t="shared" si="59"/>
        <v>22025338.079999998</v>
      </c>
      <c r="V63" s="3">
        <f t="shared" si="59"/>
        <v>0</v>
      </c>
      <c r="W63" s="3">
        <f t="shared" si="59"/>
        <v>335318210.89999998</v>
      </c>
      <c r="X63" s="2">
        <f>T63/L63*100</f>
        <v>67.379601726399329</v>
      </c>
      <c r="Y63" s="2">
        <f>U63/M63*100</f>
        <v>33.233103549879225</v>
      </c>
      <c r="Z63" s="2"/>
      <c r="AA63" s="2">
        <f t="shared" ref="AA63:AA69" si="60">W63/O63*100</f>
        <v>72.256186174888015</v>
      </c>
      <c r="AB63" s="2">
        <f>T63/F63*100</f>
        <v>93.685076143117314</v>
      </c>
      <c r="AC63" s="2">
        <f>U63/Q63*100</f>
        <v>183.73508189342724</v>
      </c>
      <c r="AD63" s="39"/>
    </row>
    <row r="64" spans="1:30" s="7" customFormat="1" ht="78.75" hidden="1" customHeight="1" x14ac:dyDescent="0.3">
      <c r="A64" s="1" t="s">
        <v>23</v>
      </c>
      <c r="B64" s="66" t="s">
        <v>83</v>
      </c>
      <c r="C64" s="66"/>
      <c r="D64" s="3">
        <f>SUM(D65:D71)</f>
        <v>95546500</v>
      </c>
      <c r="E64" s="3">
        <f>SUM(E65:E71)</f>
        <v>145272708</v>
      </c>
      <c r="F64" s="3">
        <f>SUM(F65:F71)</f>
        <v>351271591</v>
      </c>
      <c r="G64" s="3">
        <f t="shared" ref="G64:W64" si="61">SUM(G65:G71)</f>
        <v>107162134</v>
      </c>
      <c r="H64" s="3">
        <f t="shared" si="61"/>
        <v>120072921</v>
      </c>
      <c r="I64" s="3">
        <f t="shared" si="61"/>
        <v>6081118</v>
      </c>
      <c r="J64" s="3">
        <f t="shared" si="61"/>
        <v>0</v>
      </c>
      <c r="K64" s="3">
        <f t="shared" si="61"/>
        <v>232151864</v>
      </c>
      <c r="L64" s="3">
        <f t="shared" si="61"/>
        <v>458501276</v>
      </c>
      <c r="M64" s="3">
        <f t="shared" si="61"/>
        <v>19481897</v>
      </c>
      <c r="N64" s="3">
        <f t="shared" si="61"/>
        <v>0</v>
      </c>
      <c r="O64" s="3">
        <f t="shared" si="61"/>
        <v>439019379</v>
      </c>
      <c r="P64" s="3">
        <f t="shared" si="61"/>
        <v>328260982.50999999</v>
      </c>
      <c r="Q64" s="3">
        <f t="shared" si="61"/>
        <v>10201497</v>
      </c>
      <c r="R64" s="3">
        <f t="shared" si="61"/>
        <v>0</v>
      </c>
      <c r="S64" s="3">
        <f t="shared" si="61"/>
        <v>318059485.50999999</v>
      </c>
      <c r="T64" s="3">
        <f t="shared" si="61"/>
        <v>328180344.50999999</v>
      </c>
      <c r="U64" s="3">
        <f t="shared" si="61"/>
        <v>10120859</v>
      </c>
      <c r="V64" s="3">
        <f t="shared" si="61"/>
        <v>0</v>
      </c>
      <c r="W64" s="3">
        <f t="shared" si="61"/>
        <v>318059485.50999999</v>
      </c>
      <c r="X64" s="2">
        <f>T64/L64*100</f>
        <v>71.576757075371802</v>
      </c>
      <c r="Y64" s="2">
        <f>U64/M64*100</f>
        <v>51.950069338730209</v>
      </c>
      <c r="Z64" s="2"/>
      <c r="AA64" s="2">
        <f t="shared" si="60"/>
        <v>72.447709764994215</v>
      </c>
      <c r="AB64" s="2">
        <f>T64/F64*100</f>
        <v>93.426383720851476</v>
      </c>
      <c r="AC64" s="2">
        <f>U64/Q64*100</f>
        <v>99.209547383094858</v>
      </c>
      <c r="AD64" s="39"/>
    </row>
    <row r="65" spans="1:30" s="7" customFormat="1" ht="92.25" hidden="1" customHeight="1" x14ac:dyDescent="0.3">
      <c r="A65" s="73" t="s">
        <v>125</v>
      </c>
      <c r="B65" s="71" t="s">
        <v>223</v>
      </c>
      <c r="C65" s="34" t="s">
        <v>7</v>
      </c>
      <c r="D65" s="31">
        <v>54400</v>
      </c>
      <c r="E65" s="31">
        <v>69300</v>
      </c>
      <c r="F65" s="33">
        <v>283570</v>
      </c>
      <c r="G65" s="31">
        <v>159870</v>
      </c>
      <c r="H65" s="31">
        <v>15600</v>
      </c>
      <c r="I65" s="31">
        <v>0</v>
      </c>
      <c r="J65" s="31">
        <v>0</v>
      </c>
      <c r="K65" s="31">
        <v>123700</v>
      </c>
      <c r="L65" s="31">
        <f t="shared" ref="L65:L71" si="62">M65+O65</f>
        <v>299170</v>
      </c>
      <c r="M65" s="31">
        <v>0</v>
      </c>
      <c r="N65" s="31">
        <v>0</v>
      </c>
      <c r="O65" s="31">
        <v>299170</v>
      </c>
      <c r="P65" s="32">
        <f t="shared" si="53"/>
        <v>267621</v>
      </c>
      <c r="Q65" s="31">
        <v>0</v>
      </c>
      <c r="R65" s="31">
        <v>0</v>
      </c>
      <c r="S65" s="31">
        <f t="shared" ref="S65:S71" si="63">W65</f>
        <v>267621</v>
      </c>
      <c r="T65" s="32">
        <f t="shared" ref="T65:T71" si="64">SUM(U65:W65)</f>
        <v>267621</v>
      </c>
      <c r="U65" s="32">
        <v>0</v>
      </c>
      <c r="V65" s="32">
        <v>0</v>
      </c>
      <c r="W65" s="32">
        <v>267621</v>
      </c>
      <c r="X65" s="32">
        <f t="shared" ref="X65:X71" si="65">T65/L65*100</f>
        <v>89.454490757763153</v>
      </c>
      <c r="Y65" s="2"/>
      <c r="Z65" s="2"/>
      <c r="AA65" s="32">
        <f t="shared" si="60"/>
        <v>89.454490757763153</v>
      </c>
      <c r="AB65" s="2">
        <f t="shared" ref="AB65:AB67" si="66">T65/F65*100</f>
        <v>94.375639171985753</v>
      </c>
      <c r="AC65" s="2"/>
      <c r="AD65" s="39"/>
    </row>
    <row r="66" spans="1:30" s="7" customFormat="1" ht="37.5" hidden="1" x14ac:dyDescent="0.3">
      <c r="A66" s="67" t="s">
        <v>126</v>
      </c>
      <c r="B66" s="68" t="s">
        <v>84</v>
      </c>
      <c r="C66" s="34" t="s">
        <v>8</v>
      </c>
      <c r="D66" s="31">
        <v>0</v>
      </c>
      <c r="E66" s="31">
        <v>222520</v>
      </c>
      <c r="F66" s="33">
        <v>327340</v>
      </c>
      <c r="G66" s="31">
        <v>104820</v>
      </c>
      <c r="H66" s="31">
        <v>0</v>
      </c>
      <c r="I66" s="31">
        <v>0</v>
      </c>
      <c r="J66" s="31">
        <v>0</v>
      </c>
      <c r="K66" s="31">
        <v>222520</v>
      </c>
      <c r="L66" s="31">
        <f t="shared" si="62"/>
        <v>327340</v>
      </c>
      <c r="M66" s="31">
        <v>0</v>
      </c>
      <c r="N66" s="31">
        <v>0</v>
      </c>
      <c r="O66" s="31">
        <v>327340</v>
      </c>
      <c r="P66" s="32">
        <f t="shared" si="53"/>
        <v>327307.59000000003</v>
      </c>
      <c r="Q66" s="31">
        <v>0</v>
      </c>
      <c r="R66" s="31">
        <v>0</v>
      </c>
      <c r="S66" s="31">
        <f t="shared" si="63"/>
        <v>327307.59000000003</v>
      </c>
      <c r="T66" s="32">
        <f t="shared" si="64"/>
        <v>327307.59000000003</v>
      </c>
      <c r="U66" s="32">
        <v>0</v>
      </c>
      <c r="V66" s="32">
        <v>0</v>
      </c>
      <c r="W66" s="31">
        <v>327307.59000000003</v>
      </c>
      <c r="X66" s="32">
        <f t="shared" si="65"/>
        <v>99.990098979654192</v>
      </c>
      <c r="Y66" s="2"/>
      <c r="Z66" s="2"/>
      <c r="AA66" s="32">
        <f t="shared" si="60"/>
        <v>99.990098979654192</v>
      </c>
      <c r="AB66" s="2">
        <f t="shared" si="66"/>
        <v>99.990098979654192</v>
      </c>
      <c r="AC66" s="2"/>
      <c r="AD66" s="43"/>
    </row>
    <row r="67" spans="1:30" s="7" customFormat="1" ht="77.25" hidden="1" customHeight="1" x14ac:dyDescent="0.3">
      <c r="A67" s="67" t="s">
        <v>127</v>
      </c>
      <c r="B67" s="68" t="s">
        <v>48</v>
      </c>
      <c r="C67" s="34" t="s">
        <v>8</v>
      </c>
      <c r="D67" s="31">
        <v>0</v>
      </c>
      <c r="E67" s="31">
        <v>0</v>
      </c>
      <c r="F67" s="33">
        <v>1267642</v>
      </c>
      <c r="G67" s="31">
        <v>887349</v>
      </c>
      <c r="H67" s="31">
        <v>328648</v>
      </c>
      <c r="I67" s="31">
        <v>0</v>
      </c>
      <c r="J67" s="31">
        <v>0</v>
      </c>
      <c r="K67" s="31">
        <v>0</v>
      </c>
      <c r="L67" s="31">
        <f t="shared" si="62"/>
        <v>1737139</v>
      </c>
      <c r="M67" s="31">
        <v>1215997</v>
      </c>
      <c r="N67" s="31">
        <v>0</v>
      </c>
      <c r="O67" s="31">
        <v>521142</v>
      </c>
      <c r="P67" s="32">
        <f t="shared" si="53"/>
        <v>1596289.9</v>
      </c>
      <c r="Q67" s="31">
        <v>1215997</v>
      </c>
      <c r="R67" s="31">
        <v>0</v>
      </c>
      <c r="S67" s="31">
        <f t="shared" si="63"/>
        <v>380292.9</v>
      </c>
      <c r="T67" s="32">
        <f>SUM(U67:W67)</f>
        <v>1267641.8999999999</v>
      </c>
      <c r="U67" s="32">
        <v>887349</v>
      </c>
      <c r="V67" s="32">
        <v>0</v>
      </c>
      <c r="W67" s="31">
        <v>380292.9</v>
      </c>
      <c r="X67" s="32">
        <f t="shared" si="65"/>
        <v>72.972968772216845</v>
      </c>
      <c r="Y67" s="32">
        <f>U67/M67*100</f>
        <v>72.972959637235945</v>
      </c>
      <c r="Z67" s="2"/>
      <c r="AA67" s="32">
        <f t="shared" si="60"/>
        <v>72.972990087154756</v>
      </c>
      <c r="AB67" s="32">
        <f t="shared" si="66"/>
        <v>99.99999211133742</v>
      </c>
      <c r="AC67" s="32">
        <f t="shared" ref="AC67:AC69" si="67">U67/Q67*100</f>
        <v>72.972959637235945</v>
      </c>
      <c r="AD67" s="39"/>
    </row>
    <row r="68" spans="1:30" s="7" customFormat="1" ht="45.75" hidden="1" customHeight="1" x14ac:dyDescent="0.3">
      <c r="A68" s="67" t="s">
        <v>128</v>
      </c>
      <c r="B68" s="68" t="s">
        <v>72</v>
      </c>
      <c r="C68" s="34" t="s">
        <v>8</v>
      </c>
      <c r="D68" s="31">
        <v>93503854</v>
      </c>
      <c r="E68" s="31">
        <v>140888016</v>
      </c>
      <c r="F68" s="33">
        <v>339717006</v>
      </c>
      <c r="G68" s="31">
        <v>105090384</v>
      </c>
      <c r="H68" s="31">
        <v>117582402</v>
      </c>
      <c r="I68" s="31">
        <v>0</v>
      </c>
      <c r="J68" s="31">
        <v>0</v>
      </c>
      <c r="K68" s="31">
        <v>231805644</v>
      </c>
      <c r="L68" s="31">
        <f t="shared" si="62"/>
        <v>437013906</v>
      </c>
      <c r="M68" s="31">
        <v>0</v>
      </c>
      <c r="N68" s="31">
        <v>0</v>
      </c>
      <c r="O68" s="31">
        <v>437013906</v>
      </c>
      <c r="P68" s="32">
        <f t="shared" si="53"/>
        <v>316661781.01999998</v>
      </c>
      <c r="Q68" s="31">
        <v>0</v>
      </c>
      <c r="R68" s="31">
        <v>0</v>
      </c>
      <c r="S68" s="31">
        <f t="shared" si="63"/>
        <v>316661781.01999998</v>
      </c>
      <c r="T68" s="32">
        <f t="shared" si="64"/>
        <v>316661781.01999998</v>
      </c>
      <c r="U68" s="32">
        <v>0</v>
      </c>
      <c r="V68" s="32">
        <v>0</v>
      </c>
      <c r="W68" s="32">
        <v>316661781.01999998</v>
      </c>
      <c r="X68" s="32">
        <f t="shared" si="65"/>
        <v>72.460344321400143</v>
      </c>
      <c r="Y68" s="32"/>
      <c r="Z68" s="2"/>
      <c r="AA68" s="32">
        <f t="shared" si="60"/>
        <v>72.460344321400143</v>
      </c>
      <c r="AB68" s="32">
        <f t="shared" ref="AB68:AB73" si="68">T68/F68*100</f>
        <v>93.213402752054151</v>
      </c>
      <c r="AC68" s="2"/>
      <c r="AD68" s="39"/>
    </row>
    <row r="69" spans="1:30" s="7" customFormat="1" ht="173.25" hidden="1" customHeight="1" x14ac:dyDescent="0.3">
      <c r="A69" s="67" t="s">
        <v>129</v>
      </c>
      <c r="B69" s="68" t="s">
        <v>224</v>
      </c>
      <c r="C69" s="34" t="s">
        <v>8</v>
      </c>
      <c r="D69" s="31">
        <v>1588246</v>
      </c>
      <c r="E69" s="31">
        <v>3594872</v>
      </c>
      <c r="F69" s="33">
        <v>7708033</v>
      </c>
      <c r="G69" s="31">
        <v>919711</v>
      </c>
      <c r="H69" s="31">
        <v>2146271</v>
      </c>
      <c r="I69" s="31">
        <v>5183118</v>
      </c>
      <c r="J69" s="31">
        <v>0</v>
      </c>
      <c r="K69" s="31">
        <v>0</v>
      </c>
      <c r="L69" s="31">
        <f t="shared" si="62"/>
        <v>17155721</v>
      </c>
      <c r="M69" s="31">
        <v>16297900</v>
      </c>
      <c r="N69" s="31">
        <v>0</v>
      </c>
      <c r="O69" s="31">
        <v>857821</v>
      </c>
      <c r="P69" s="32">
        <f t="shared" si="53"/>
        <v>7439983</v>
      </c>
      <c r="Q69" s="31">
        <v>7017500</v>
      </c>
      <c r="R69" s="31">
        <v>0</v>
      </c>
      <c r="S69" s="31">
        <f t="shared" si="63"/>
        <v>422483</v>
      </c>
      <c r="T69" s="32">
        <f t="shared" si="64"/>
        <v>7707993</v>
      </c>
      <c r="U69" s="32">
        <v>7285510</v>
      </c>
      <c r="V69" s="32">
        <v>0</v>
      </c>
      <c r="W69" s="32">
        <v>422483</v>
      </c>
      <c r="X69" s="32">
        <f t="shared" si="65"/>
        <v>44.929577719292588</v>
      </c>
      <c r="Y69" s="32">
        <f>U69/M69*100</f>
        <v>44.702139539449867</v>
      </c>
      <c r="Z69" s="2"/>
      <c r="AA69" s="32">
        <f t="shared" si="60"/>
        <v>49.250717807094951</v>
      </c>
      <c r="AB69" s="32">
        <f t="shared" si="68"/>
        <v>99.999481060862095</v>
      </c>
      <c r="AC69" s="32">
        <f t="shared" si="67"/>
        <v>103.81916636978981</v>
      </c>
      <c r="AD69" s="39"/>
    </row>
    <row r="70" spans="1:30" s="7" customFormat="1" ht="57.75" hidden="1" customHeight="1" x14ac:dyDescent="0.3">
      <c r="A70" s="67" t="s">
        <v>193</v>
      </c>
      <c r="B70" s="68" t="s">
        <v>329</v>
      </c>
      <c r="C70" s="34" t="s">
        <v>8</v>
      </c>
      <c r="D70" s="31">
        <v>400000</v>
      </c>
      <c r="E70" s="31">
        <v>498000</v>
      </c>
      <c r="F70" s="33">
        <v>1898000</v>
      </c>
      <c r="G70" s="31">
        <v>0</v>
      </c>
      <c r="H70" s="31">
        <v>0</v>
      </c>
      <c r="I70" s="31">
        <v>898000</v>
      </c>
      <c r="J70" s="31">
        <v>0</v>
      </c>
      <c r="K70" s="31">
        <v>0</v>
      </c>
      <c r="L70" s="31">
        <f t="shared" si="62"/>
        <v>1898000</v>
      </c>
      <c r="M70" s="31">
        <v>1898000</v>
      </c>
      <c r="N70" s="31">
        <v>0</v>
      </c>
      <c r="O70" s="31">
        <v>0</v>
      </c>
      <c r="P70" s="32">
        <f t="shared" si="53"/>
        <v>1898000</v>
      </c>
      <c r="Q70" s="31">
        <v>1898000</v>
      </c>
      <c r="R70" s="31">
        <v>0</v>
      </c>
      <c r="S70" s="31">
        <f t="shared" si="63"/>
        <v>0</v>
      </c>
      <c r="T70" s="32">
        <f t="shared" si="64"/>
        <v>1878000</v>
      </c>
      <c r="U70" s="32">
        <v>1878000</v>
      </c>
      <c r="V70" s="32">
        <v>0</v>
      </c>
      <c r="W70" s="32">
        <v>0</v>
      </c>
      <c r="X70" s="32">
        <f t="shared" si="65"/>
        <v>98.946259220231823</v>
      </c>
      <c r="Y70" s="32">
        <f>U70/M70*100</f>
        <v>98.946259220231823</v>
      </c>
      <c r="Z70" s="2"/>
      <c r="AA70" s="32"/>
      <c r="AB70" s="32">
        <f t="shared" si="68"/>
        <v>98.946259220231823</v>
      </c>
      <c r="AC70" s="32">
        <f>U70/Q70*100</f>
        <v>98.946259220231823</v>
      </c>
      <c r="AD70" s="39"/>
    </row>
    <row r="71" spans="1:30" s="7" customFormat="1" ht="93.75" hidden="1" x14ac:dyDescent="0.3">
      <c r="A71" s="67" t="s">
        <v>330</v>
      </c>
      <c r="B71" s="68" t="s">
        <v>391</v>
      </c>
      <c r="C71" s="34" t="s">
        <v>8</v>
      </c>
      <c r="D71" s="31"/>
      <c r="E71" s="31"/>
      <c r="F71" s="33">
        <v>70000</v>
      </c>
      <c r="G71" s="31"/>
      <c r="H71" s="31"/>
      <c r="I71" s="31">
        <v>0</v>
      </c>
      <c r="J71" s="31">
        <v>0</v>
      </c>
      <c r="K71" s="31">
        <v>0</v>
      </c>
      <c r="L71" s="31">
        <f t="shared" si="62"/>
        <v>70000</v>
      </c>
      <c r="M71" s="31">
        <v>70000</v>
      </c>
      <c r="N71" s="31">
        <v>0</v>
      </c>
      <c r="O71" s="31">
        <v>0</v>
      </c>
      <c r="P71" s="32">
        <f t="shared" si="53"/>
        <v>70000</v>
      </c>
      <c r="Q71" s="31">
        <v>70000</v>
      </c>
      <c r="R71" s="31">
        <v>0</v>
      </c>
      <c r="S71" s="31">
        <f t="shared" si="63"/>
        <v>0</v>
      </c>
      <c r="T71" s="32">
        <f t="shared" si="64"/>
        <v>70000</v>
      </c>
      <c r="U71" s="32">
        <v>70000</v>
      </c>
      <c r="V71" s="32">
        <v>0</v>
      </c>
      <c r="W71" s="32">
        <v>0</v>
      </c>
      <c r="X71" s="32">
        <f t="shared" si="65"/>
        <v>100</v>
      </c>
      <c r="Y71" s="32">
        <f>U71/M71*100</f>
        <v>100</v>
      </c>
      <c r="Z71" s="2"/>
      <c r="AA71" s="32"/>
      <c r="AB71" s="32">
        <f t="shared" si="68"/>
        <v>100</v>
      </c>
      <c r="AC71" s="32">
        <f>U71/Q71*100</f>
        <v>100</v>
      </c>
      <c r="AD71" s="39"/>
    </row>
    <row r="72" spans="1:30" s="8" customFormat="1" ht="75" hidden="1" x14ac:dyDescent="0.3">
      <c r="A72" s="1" t="s">
        <v>24</v>
      </c>
      <c r="B72" s="66" t="s">
        <v>85</v>
      </c>
      <c r="C72" s="17"/>
      <c r="D72" s="30">
        <f t="shared" ref="D72:E72" si="69">SUM(D73:D76)</f>
        <v>5866990</v>
      </c>
      <c r="E72" s="30">
        <f t="shared" si="69"/>
        <v>3966200</v>
      </c>
      <c r="F72" s="30">
        <f>SUM(F73:F77)</f>
        <v>30159010</v>
      </c>
      <c r="G72" s="30">
        <f t="shared" ref="G72:W72" si="70">SUM(G73:G77)</f>
        <v>4793480</v>
      </c>
      <c r="H72" s="30">
        <f t="shared" si="70"/>
        <v>42512520</v>
      </c>
      <c r="I72" s="30">
        <f t="shared" si="70"/>
        <v>0</v>
      </c>
      <c r="J72" s="30">
        <f t="shared" si="70"/>
        <v>0</v>
      </c>
      <c r="K72" s="30">
        <f t="shared" si="70"/>
        <v>9878445</v>
      </c>
      <c r="L72" s="30">
        <f t="shared" si="70"/>
        <v>71842537</v>
      </c>
      <c r="M72" s="30">
        <f t="shared" si="70"/>
        <v>46793400</v>
      </c>
      <c r="N72" s="30">
        <f t="shared" si="70"/>
        <v>0</v>
      </c>
      <c r="O72" s="30">
        <f t="shared" si="70"/>
        <v>25049137</v>
      </c>
      <c r="P72" s="30">
        <f t="shared" si="70"/>
        <v>19044780.170000002</v>
      </c>
      <c r="Q72" s="30">
        <f t="shared" si="70"/>
        <v>1786054.7800000003</v>
      </c>
      <c r="R72" s="30">
        <f t="shared" si="70"/>
        <v>0</v>
      </c>
      <c r="S72" s="30">
        <f t="shared" si="70"/>
        <v>17258725.390000001</v>
      </c>
      <c r="T72" s="30">
        <f t="shared" si="70"/>
        <v>29163204.469999999</v>
      </c>
      <c r="U72" s="30">
        <f t="shared" si="70"/>
        <v>11904479.08</v>
      </c>
      <c r="V72" s="30">
        <f t="shared" si="70"/>
        <v>0</v>
      </c>
      <c r="W72" s="30">
        <f t="shared" si="70"/>
        <v>17258725.390000001</v>
      </c>
      <c r="X72" s="2">
        <f t="shared" ref="X72:X77" si="71">T72/L72*100</f>
        <v>40.593227477476191</v>
      </c>
      <c r="Y72" s="2">
        <f>U72/M72*100</f>
        <v>25.440508875183255</v>
      </c>
      <c r="Z72" s="2"/>
      <c r="AA72" s="2">
        <f t="shared" ref="AA72:AA77" si="72">W72/O72*100</f>
        <v>68.899481008068264</v>
      </c>
      <c r="AB72" s="2">
        <f t="shared" si="68"/>
        <v>96.698149143489786</v>
      </c>
      <c r="AC72" s="2">
        <f t="shared" ref="AC72:AC76" si="73">U72/Q72*100</f>
        <v>666.52373786653948</v>
      </c>
      <c r="AD72" s="38"/>
    </row>
    <row r="73" spans="1:30" s="7" customFormat="1" ht="45.75" hidden="1" customHeight="1" x14ac:dyDescent="0.3">
      <c r="A73" s="67" t="s">
        <v>130</v>
      </c>
      <c r="B73" s="68" t="s">
        <v>86</v>
      </c>
      <c r="C73" s="34" t="s">
        <v>8</v>
      </c>
      <c r="D73" s="31">
        <v>5766990</v>
      </c>
      <c r="E73" s="31">
        <v>3966200</v>
      </c>
      <c r="F73" s="33">
        <v>14554145</v>
      </c>
      <c r="G73" s="31">
        <v>4793480</v>
      </c>
      <c r="H73" s="31">
        <v>4528320</v>
      </c>
      <c r="I73" s="31">
        <v>0</v>
      </c>
      <c r="J73" s="31">
        <v>0</v>
      </c>
      <c r="K73" s="31">
        <v>9778445</v>
      </c>
      <c r="L73" s="31">
        <f t="shared" ref="L73:L77" si="74">M73+O73</f>
        <v>18122100</v>
      </c>
      <c r="M73" s="31">
        <v>0</v>
      </c>
      <c r="N73" s="31">
        <v>0</v>
      </c>
      <c r="O73" s="31">
        <v>18122100</v>
      </c>
      <c r="P73" s="32">
        <f t="shared" si="53"/>
        <v>13581989.59</v>
      </c>
      <c r="Q73" s="31">
        <v>0</v>
      </c>
      <c r="R73" s="31">
        <v>0</v>
      </c>
      <c r="S73" s="31">
        <f>W73</f>
        <v>13581989.59</v>
      </c>
      <c r="T73" s="32">
        <f>U73+W73</f>
        <v>13581989.59</v>
      </c>
      <c r="U73" s="32">
        <v>0</v>
      </c>
      <c r="V73" s="32">
        <v>0</v>
      </c>
      <c r="W73" s="32">
        <v>13581989.59</v>
      </c>
      <c r="X73" s="32">
        <f t="shared" si="71"/>
        <v>74.94710651635296</v>
      </c>
      <c r="Y73" s="32"/>
      <c r="Z73" s="2"/>
      <c r="AA73" s="32">
        <f t="shared" si="72"/>
        <v>74.94710651635296</v>
      </c>
      <c r="AB73" s="32">
        <f t="shared" si="68"/>
        <v>93.320422395132113</v>
      </c>
      <c r="AC73" s="32"/>
      <c r="AD73" s="39"/>
    </row>
    <row r="74" spans="1:30" s="7" customFormat="1" ht="33.75" hidden="1" customHeight="1" x14ac:dyDescent="0.3">
      <c r="A74" s="67" t="s">
        <v>366</v>
      </c>
      <c r="B74" s="68" t="s">
        <v>368</v>
      </c>
      <c r="C74" s="34" t="s">
        <v>8</v>
      </c>
      <c r="D74" s="31"/>
      <c r="E74" s="31"/>
      <c r="F74" s="33">
        <v>2973832</v>
      </c>
      <c r="G74" s="31"/>
      <c r="H74" s="31"/>
      <c r="I74" s="31">
        <v>0</v>
      </c>
      <c r="J74" s="31">
        <v>0</v>
      </c>
      <c r="K74" s="31">
        <v>0</v>
      </c>
      <c r="L74" s="31">
        <f t="shared" si="74"/>
        <v>2973832</v>
      </c>
      <c r="M74" s="31">
        <v>0</v>
      </c>
      <c r="N74" s="31">
        <v>0</v>
      </c>
      <c r="O74" s="31">
        <v>2973832</v>
      </c>
      <c r="P74" s="32">
        <f t="shared" si="53"/>
        <v>2973832</v>
      </c>
      <c r="Q74" s="31">
        <v>0</v>
      </c>
      <c r="R74" s="31">
        <v>0</v>
      </c>
      <c r="S74" s="31">
        <f>W74</f>
        <v>2973832</v>
      </c>
      <c r="T74" s="32">
        <f>U74+W74</f>
        <v>2973832</v>
      </c>
      <c r="U74" s="32">
        <v>0</v>
      </c>
      <c r="V74" s="32">
        <v>0</v>
      </c>
      <c r="W74" s="32">
        <v>2973832</v>
      </c>
      <c r="X74" s="32">
        <f t="shared" si="71"/>
        <v>100</v>
      </c>
      <c r="Y74" s="32"/>
      <c r="Z74" s="2"/>
      <c r="AA74" s="32">
        <f t="shared" si="72"/>
        <v>100</v>
      </c>
      <c r="AB74" s="32"/>
      <c r="AC74" s="32"/>
      <c r="AD74" s="39"/>
    </row>
    <row r="75" spans="1:30" s="7" customFormat="1" ht="70.5" hidden="1" customHeight="1" x14ac:dyDescent="0.3">
      <c r="A75" s="67" t="s">
        <v>367</v>
      </c>
      <c r="B75" s="68" t="s">
        <v>414</v>
      </c>
      <c r="C75" s="34" t="s">
        <v>3</v>
      </c>
      <c r="D75" s="31"/>
      <c r="E75" s="31"/>
      <c r="F75" s="33">
        <v>0</v>
      </c>
      <c r="G75" s="31"/>
      <c r="H75" s="31"/>
      <c r="I75" s="31"/>
      <c r="J75" s="31"/>
      <c r="K75" s="31"/>
      <c r="L75" s="31">
        <f t="shared" si="74"/>
        <v>430508</v>
      </c>
      <c r="M75" s="31">
        <v>0</v>
      </c>
      <c r="N75" s="31">
        <v>0</v>
      </c>
      <c r="O75" s="31">
        <v>430508</v>
      </c>
      <c r="P75" s="32"/>
      <c r="Q75" s="31"/>
      <c r="R75" s="31"/>
      <c r="S75" s="31">
        <f>W75</f>
        <v>0</v>
      </c>
      <c r="T75" s="32">
        <f>U75+W75</f>
        <v>0</v>
      </c>
      <c r="U75" s="32">
        <v>0</v>
      </c>
      <c r="V75" s="32">
        <v>0</v>
      </c>
      <c r="W75" s="32">
        <v>0</v>
      </c>
      <c r="X75" s="32">
        <f t="shared" si="71"/>
        <v>0</v>
      </c>
      <c r="Y75" s="32"/>
      <c r="Z75" s="2"/>
      <c r="AA75" s="32">
        <f t="shared" si="72"/>
        <v>0</v>
      </c>
      <c r="AB75" s="32"/>
      <c r="AC75" s="32"/>
      <c r="AD75" s="39"/>
    </row>
    <row r="76" spans="1:30" s="7" customFormat="1" ht="45" hidden="1" customHeight="1" x14ac:dyDescent="0.3">
      <c r="A76" s="67" t="s">
        <v>415</v>
      </c>
      <c r="B76" s="74" t="s">
        <v>49</v>
      </c>
      <c r="C76" s="34" t="s">
        <v>3</v>
      </c>
      <c r="D76" s="31">
        <v>100000</v>
      </c>
      <c r="E76" s="31">
        <v>0</v>
      </c>
      <c r="F76" s="33">
        <v>12631033</v>
      </c>
      <c r="G76" s="31">
        <v>0</v>
      </c>
      <c r="H76" s="31">
        <v>37984200</v>
      </c>
      <c r="I76" s="31">
        <v>0</v>
      </c>
      <c r="J76" s="31">
        <v>0</v>
      </c>
      <c r="K76" s="31">
        <v>100000</v>
      </c>
      <c r="L76" s="31">
        <f t="shared" si="74"/>
        <v>48816097</v>
      </c>
      <c r="M76" s="31">
        <v>46793400</v>
      </c>
      <c r="N76" s="31">
        <v>0</v>
      </c>
      <c r="O76" s="31">
        <v>2022697</v>
      </c>
      <c r="P76" s="32">
        <f t="shared" si="53"/>
        <v>2488958.58</v>
      </c>
      <c r="Q76" s="31">
        <v>1786054.7800000003</v>
      </c>
      <c r="R76" s="31">
        <v>0</v>
      </c>
      <c r="S76" s="31">
        <f>W76</f>
        <v>702903.8</v>
      </c>
      <c r="T76" s="32">
        <f t="shared" ref="T76:T77" si="75">U76+W76</f>
        <v>12607382.880000001</v>
      </c>
      <c r="U76" s="32">
        <v>11904479.08</v>
      </c>
      <c r="V76" s="32">
        <v>0</v>
      </c>
      <c r="W76" s="32">
        <v>702903.8</v>
      </c>
      <c r="X76" s="32">
        <f t="shared" si="71"/>
        <v>25.826282015131198</v>
      </c>
      <c r="Y76" s="32">
        <f>U76/M76*100</f>
        <v>25.440508875183255</v>
      </c>
      <c r="Z76" s="2"/>
      <c r="AA76" s="32">
        <f t="shared" si="72"/>
        <v>34.750820315647871</v>
      </c>
      <c r="AB76" s="32">
        <f>T76/F76*100</f>
        <v>99.812761790741902</v>
      </c>
      <c r="AC76" s="32">
        <f t="shared" si="73"/>
        <v>666.52373786653948</v>
      </c>
      <c r="AD76" s="39"/>
    </row>
    <row r="77" spans="1:30" s="7" customFormat="1" ht="45" hidden="1" customHeight="1" x14ac:dyDescent="0.3">
      <c r="A77" s="67" t="s">
        <v>426</v>
      </c>
      <c r="B77" s="74" t="s">
        <v>427</v>
      </c>
      <c r="C77" s="34" t="s">
        <v>8</v>
      </c>
      <c r="D77" s="31"/>
      <c r="E77" s="31"/>
      <c r="F77" s="33">
        <v>0</v>
      </c>
      <c r="G77" s="31"/>
      <c r="H77" s="31"/>
      <c r="I77" s="31"/>
      <c r="J77" s="31"/>
      <c r="K77" s="31"/>
      <c r="L77" s="31">
        <f t="shared" si="74"/>
        <v>1500000</v>
      </c>
      <c r="M77" s="31">
        <v>0</v>
      </c>
      <c r="N77" s="31">
        <v>0</v>
      </c>
      <c r="O77" s="31">
        <v>1500000</v>
      </c>
      <c r="P77" s="32"/>
      <c r="Q77" s="31"/>
      <c r="R77" s="31"/>
      <c r="S77" s="31">
        <f>W77</f>
        <v>0</v>
      </c>
      <c r="T77" s="32">
        <f t="shared" si="75"/>
        <v>0</v>
      </c>
      <c r="U77" s="32">
        <v>0</v>
      </c>
      <c r="V77" s="32">
        <v>0</v>
      </c>
      <c r="W77" s="32">
        <v>0</v>
      </c>
      <c r="X77" s="32">
        <f t="shared" si="71"/>
        <v>0</v>
      </c>
      <c r="Y77" s="32"/>
      <c r="Z77" s="2"/>
      <c r="AA77" s="32">
        <f t="shared" si="72"/>
        <v>0</v>
      </c>
      <c r="AB77" s="32"/>
      <c r="AC77" s="32"/>
      <c r="AD77" s="39"/>
    </row>
    <row r="78" spans="1:30" s="8" customFormat="1" ht="36.75" hidden="1" customHeight="1" x14ac:dyDescent="0.3">
      <c r="A78" s="95" t="s">
        <v>11</v>
      </c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  <c r="AA78" s="96"/>
      <c r="AB78" s="96"/>
      <c r="AC78" s="84"/>
      <c r="AD78" s="38"/>
    </row>
    <row r="79" spans="1:30" s="7" customFormat="1" ht="46.5" hidden="1" customHeight="1" x14ac:dyDescent="0.3">
      <c r="A79" s="1" t="s">
        <v>131</v>
      </c>
      <c r="B79" s="85" t="s">
        <v>33</v>
      </c>
      <c r="C79" s="85"/>
      <c r="D79" s="3">
        <f>D80+D115</f>
        <v>95013924</v>
      </c>
      <c r="E79" s="3">
        <f t="shared" ref="E79:W79" si="76">E80+E115</f>
        <v>146843425</v>
      </c>
      <c r="F79" s="3">
        <f t="shared" si="76"/>
        <v>348512346</v>
      </c>
      <c r="G79" s="3">
        <f t="shared" si="76"/>
        <v>104698508</v>
      </c>
      <c r="H79" s="3">
        <f t="shared" si="76"/>
        <v>114558989</v>
      </c>
      <c r="I79" s="3">
        <f t="shared" si="76"/>
        <v>18005718</v>
      </c>
      <c r="J79" s="3">
        <f t="shared" si="76"/>
        <v>37300</v>
      </c>
      <c r="K79" s="3">
        <f t="shared" si="76"/>
        <v>222190392</v>
      </c>
      <c r="L79" s="3">
        <f>L80+L115</f>
        <v>459690791</v>
      </c>
      <c r="M79" s="3">
        <f>M80+M115</f>
        <v>51214203</v>
      </c>
      <c r="N79" s="3">
        <f>N80+N115</f>
        <v>32000</v>
      </c>
      <c r="O79" s="3">
        <f>O80+O115</f>
        <v>408444588</v>
      </c>
      <c r="P79" s="3">
        <f t="shared" si="76"/>
        <v>324644381.16999996</v>
      </c>
      <c r="Q79" s="3">
        <f t="shared" si="76"/>
        <v>34454083</v>
      </c>
      <c r="R79" s="3">
        <f t="shared" si="76"/>
        <v>32000</v>
      </c>
      <c r="S79" s="3">
        <f t="shared" si="76"/>
        <v>290158298.16999996</v>
      </c>
      <c r="T79" s="3">
        <f t="shared" si="76"/>
        <v>324318240.05000001</v>
      </c>
      <c r="U79" s="3">
        <f t="shared" si="76"/>
        <v>31091267.450000003</v>
      </c>
      <c r="V79" s="3">
        <f t="shared" si="76"/>
        <v>32000</v>
      </c>
      <c r="W79" s="3">
        <f t="shared" si="76"/>
        <v>293194972.59999996</v>
      </c>
      <c r="X79" s="2">
        <f t="shared" ref="X79:AA81" si="77">T79/L79*100</f>
        <v>70.551389412105934</v>
      </c>
      <c r="Y79" s="2">
        <f t="shared" si="77"/>
        <v>60.708291116040613</v>
      </c>
      <c r="Z79" s="2">
        <f t="shared" si="77"/>
        <v>100</v>
      </c>
      <c r="AA79" s="2">
        <f t="shared" si="77"/>
        <v>71.783292327526198</v>
      </c>
      <c r="AB79" s="2">
        <f t="shared" ref="AB79:AB85" si="78">T79/F79*100</f>
        <v>93.057891283426727</v>
      </c>
      <c r="AC79" s="2">
        <f>U79/Q79*100</f>
        <v>90.239718323079458</v>
      </c>
      <c r="AD79" s="39"/>
    </row>
    <row r="80" spans="1:30" s="7" customFormat="1" ht="58.5" hidden="1" customHeight="1" x14ac:dyDescent="0.3">
      <c r="A80" s="1" t="s">
        <v>132</v>
      </c>
      <c r="B80" s="66" t="s">
        <v>87</v>
      </c>
      <c r="C80" s="66"/>
      <c r="D80" s="3">
        <f>D81+D88+D92+D96+D101+D105+D109+D111</f>
        <v>86669924</v>
      </c>
      <c r="E80" s="3">
        <f t="shared" ref="E80" si="79">E81+E88+E92+E96+E101+E105+E109+E111</f>
        <v>141133325</v>
      </c>
      <c r="F80" s="3">
        <f>F81+F88+F92+F96+F101+F105+F109+F111+F113</f>
        <v>329882426</v>
      </c>
      <c r="G80" s="3">
        <f t="shared" ref="G80:K80" si="80">G81+G88+G92+G96+G101+G105+G109+G111+G113</f>
        <v>100112308</v>
      </c>
      <c r="H80" s="3">
        <f t="shared" si="80"/>
        <v>110353689</v>
      </c>
      <c r="I80" s="3">
        <f t="shared" si="80"/>
        <v>18005718</v>
      </c>
      <c r="J80" s="3">
        <f t="shared" si="80"/>
        <v>37300</v>
      </c>
      <c r="K80" s="3">
        <f t="shared" si="80"/>
        <v>208164292</v>
      </c>
      <c r="L80" s="3">
        <f>L81+L88+L92+L96+L101+L105+L109+L111+L113</f>
        <v>437051091</v>
      </c>
      <c r="M80" s="3">
        <f>M81+M88+M92+M96+M101+M105+M109+M111+M113</f>
        <v>51214203</v>
      </c>
      <c r="N80" s="3">
        <f>N81+N88+N92+N96+N101+N105+N109+N111+N113</f>
        <v>32000</v>
      </c>
      <c r="O80" s="3">
        <f>O81+O88+O92+O96+O101+O105+O109+O111+O113</f>
        <v>385804888</v>
      </c>
      <c r="P80" s="3">
        <f t="shared" ref="P80:W80" si="81">P81+P88+P92+P96+P101+P105+P109+P111+P113</f>
        <v>307613450.40999997</v>
      </c>
      <c r="Q80" s="3">
        <f t="shared" si="81"/>
        <v>34454083</v>
      </c>
      <c r="R80" s="3">
        <f t="shared" si="81"/>
        <v>32000</v>
      </c>
      <c r="S80" s="3">
        <f t="shared" si="81"/>
        <v>273127367.40999997</v>
      </c>
      <c r="T80" s="3">
        <f t="shared" si="81"/>
        <v>307287309.29000002</v>
      </c>
      <c r="U80" s="3">
        <f t="shared" si="81"/>
        <v>31091267.450000003</v>
      </c>
      <c r="V80" s="3">
        <f t="shared" si="81"/>
        <v>32000</v>
      </c>
      <c r="W80" s="3">
        <f t="shared" si="81"/>
        <v>276164041.83999997</v>
      </c>
      <c r="X80" s="2">
        <f t="shared" si="77"/>
        <v>70.309242012623201</v>
      </c>
      <c r="Y80" s="2">
        <f t="shared" si="77"/>
        <v>60.708291116040613</v>
      </c>
      <c r="Z80" s="2">
        <f t="shared" si="77"/>
        <v>100</v>
      </c>
      <c r="AA80" s="2">
        <f t="shared" si="77"/>
        <v>71.581270852120454</v>
      </c>
      <c r="AB80" s="2">
        <f t="shared" si="78"/>
        <v>93.150554582740952</v>
      </c>
      <c r="AC80" s="2">
        <f>U80/Q80*100</f>
        <v>90.239718323079458</v>
      </c>
      <c r="AD80" s="39"/>
    </row>
    <row r="81" spans="1:30" s="7" customFormat="1" ht="33" hidden="1" customHeight="1" x14ac:dyDescent="0.3">
      <c r="A81" s="1" t="s">
        <v>133</v>
      </c>
      <c r="B81" s="66" t="s">
        <v>225</v>
      </c>
      <c r="C81" s="46"/>
      <c r="D81" s="2">
        <f>SUM(D82:D85)</f>
        <v>14627564</v>
      </c>
      <c r="E81" s="2">
        <f t="shared" ref="E81" si="82">SUM(E82:E85)</f>
        <v>19153557</v>
      </c>
      <c r="F81" s="2">
        <f>SUM(F82:F87)</f>
        <v>53427706</v>
      </c>
      <c r="G81" s="2">
        <f t="shared" ref="G81:W81" si="83">SUM(G82:G87)</f>
        <v>19232032</v>
      </c>
      <c r="H81" s="2">
        <f t="shared" si="83"/>
        <v>21591197</v>
      </c>
      <c r="I81" s="2">
        <f t="shared" si="83"/>
        <v>2412080</v>
      </c>
      <c r="J81" s="2">
        <f t="shared" si="83"/>
        <v>37300</v>
      </c>
      <c r="K81" s="2">
        <f t="shared" si="83"/>
        <v>31356741</v>
      </c>
      <c r="L81" s="2">
        <f>SUM(L82:L87)</f>
        <v>74489822</v>
      </c>
      <c r="M81" s="2">
        <f t="shared" si="83"/>
        <v>7457275</v>
      </c>
      <c r="N81" s="2">
        <f t="shared" si="83"/>
        <v>32000</v>
      </c>
      <c r="O81" s="2">
        <f t="shared" si="83"/>
        <v>67000547</v>
      </c>
      <c r="P81" s="2">
        <f t="shared" si="83"/>
        <v>52071209.609999999</v>
      </c>
      <c r="Q81" s="2">
        <f t="shared" si="83"/>
        <v>4787200</v>
      </c>
      <c r="R81" s="2">
        <f t="shared" si="83"/>
        <v>32000</v>
      </c>
      <c r="S81" s="2">
        <f t="shared" si="83"/>
        <v>47252009.609999999</v>
      </c>
      <c r="T81" s="2">
        <f t="shared" si="83"/>
        <v>51771510.260000005</v>
      </c>
      <c r="U81" s="2">
        <f t="shared" si="83"/>
        <v>4487500.6500000004</v>
      </c>
      <c r="V81" s="2">
        <f t="shared" si="83"/>
        <v>32000</v>
      </c>
      <c r="W81" s="2">
        <f t="shared" si="83"/>
        <v>47252009.609999999</v>
      </c>
      <c r="X81" s="2">
        <f t="shared" si="77"/>
        <v>69.501455192093232</v>
      </c>
      <c r="Y81" s="2">
        <f t="shared" si="77"/>
        <v>60.176145441867178</v>
      </c>
      <c r="Z81" s="2">
        <f t="shared" si="77"/>
        <v>100</v>
      </c>
      <c r="AA81" s="2">
        <f t="shared" si="77"/>
        <v>70.524811700417914</v>
      </c>
      <c r="AB81" s="2">
        <f t="shared" si="78"/>
        <v>96.900118189614957</v>
      </c>
      <c r="AC81" s="2">
        <f>U81/Q81*100</f>
        <v>93.739569059157759</v>
      </c>
      <c r="AD81" s="39"/>
    </row>
    <row r="82" spans="1:30" s="7" customFormat="1" ht="56.25" hidden="1" x14ac:dyDescent="0.3">
      <c r="A82" s="67" t="s">
        <v>226</v>
      </c>
      <c r="B82" s="18" t="s">
        <v>72</v>
      </c>
      <c r="C82" s="79" t="s">
        <v>29</v>
      </c>
      <c r="D82" s="32">
        <v>13648631</v>
      </c>
      <c r="E82" s="32">
        <v>17551256</v>
      </c>
      <c r="F82" s="33">
        <v>48491696</v>
      </c>
      <c r="G82" s="32">
        <v>16871956</v>
      </c>
      <c r="H82" s="32">
        <v>19949357</v>
      </c>
      <c r="I82" s="32">
        <v>0</v>
      </c>
      <c r="J82" s="32">
        <v>0</v>
      </c>
      <c r="K82" s="32">
        <v>31199887</v>
      </c>
      <c r="L82" s="33">
        <f>SUM(M82:O82)</f>
        <v>66525230</v>
      </c>
      <c r="M82" s="31">
        <v>0</v>
      </c>
      <c r="N82" s="31">
        <v>0</v>
      </c>
      <c r="O82" s="31">
        <v>66525230</v>
      </c>
      <c r="P82" s="32">
        <f t="shared" ref="P82:P147" si="84">Q82+R82+S82</f>
        <v>46904176.560000002</v>
      </c>
      <c r="Q82" s="33">
        <v>0</v>
      </c>
      <c r="R82" s="33">
        <v>0</v>
      </c>
      <c r="S82" s="33">
        <f>W82</f>
        <v>46904176.560000002</v>
      </c>
      <c r="T82" s="32">
        <f>SUM(U82:W82)</f>
        <v>46904176.560000002</v>
      </c>
      <c r="U82" s="32">
        <v>0</v>
      </c>
      <c r="V82" s="32">
        <v>0</v>
      </c>
      <c r="W82" s="32">
        <v>46904176.560000002</v>
      </c>
      <c r="X82" s="32">
        <f t="shared" ref="X82:X116" si="85">T82/L82*100</f>
        <v>70.505846518681707</v>
      </c>
      <c r="Y82" s="32"/>
      <c r="Z82" s="32"/>
      <c r="AA82" s="32">
        <f>W82/O82*100</f>
        <v>70.505846518681707</v>
      </c>
      <c r="AB82" s="32">
        <f t="shared" si="78"/>
        <v>96.726203513277824</v>
      </c>
      <c r="AC82" s="2"/>
      <c r="AD82" s="39"/>
    </row>
    <row r="83" spans="1:30" s="7" customFormat="1" ht="76.5" hidden="1" customHeight="1" x14ac:dyDescent="0.3">
      <c r="A83" s="67" t="s">
        <v>227</v>
      </c>
      <c r="B83" s="18" t="s">
        <v>231</v>
      </c>
      <c r="C83" s="79" t="s">
        <v>29</v>
      </c>
      <c r="D83" s="32">
        <v>0</v>
      </c>
      <c r="E83" s="32">
        <v>37300</v>
      </c>
      <c r="F83" s="33">
        <v>32000</v>
      </c>
      <c r="G83" s="32">
        <v>0</v>
      </c>
      <c r="H83" s="32">
        <v>0</v>
      </c>
      <c r="I83" s="32">
        <v>0</v>
      </c>
      <c r="J83" s="32">
        <v>37300</v>
      </c>
      <c r="K83" s="32">
        <v>0</v>
      </c>
      <c r="L83" s="33">
        <f t="shared" ref="L83:L87" si="86">SUM(M83:O83)</f>
        <v>32000</v>
      </c>
      <c r="M83" s="31">
        <v>0</v>
      </c>
      <c r="N83" s="31">
        <v>32000</v>
      </c>
      <c r="O83" s="31">
        <v>0</v>
      </c>
      <c r="P83" s="32">
        <f t="shared" si="84"/>
        <v>32000</v>
      </c>
      <c r="Q83" s="33">
        <v>0</v>
      </c>
      <c r="R83" s="33">
        <v>32000</v>
      </c>
      <c r="S83" s="33">
        <f t="shared" ref="S83:S87" si="87">W83</f>
        <v>0</v>
      </c>
      <c r="T83" s="32">
        <f>SUM(U83:W83)</f>
        <v>32000</v>
      </c>
      <c r="U83" s="32">
        <v>0</v>
      </c>
      <c r="V83" s="32">
        <v>32000</v>
      </c>
      <c r="W83" s="32">
        <v>0</v>
      </c>
      <c r="X83" s="32">
        <f t="shared" si="85"/>
        <v>100</v>
      </c>
      <c r="Y83" s="32"/>
      <c r="Z83" s="32">
        <f>V83/N83*100</f>
        <v>100</v>
      </c>
      <c r="AA83" s="32"/>
      <c r="AB83" s="32">
        <f t="shared" si="78"/>
        <v>100</v>
      </c>
      <c r="AC83" s="2"/>
      <c r="AD83" s="43"/>
    </row>
    <row r="84" spans="1:30" s="7" customFormat="1" ht="56.25" hidden="1" x14ac:dyDescent="0.3">
      <c r="A84" s="67" t="s">
        <v>228</v>
      </c>
      <c r="B84" s="18" t="s">
        <v>230</v>
      </c>
      <c r="C84" s="79" t="s">
        <v>29</v>
      </c>
      <c r="D84" s="32">
        <v>0</v>
      </c>
      <c r="E84" s="32">
        <v>258690</v>
      </c>
      <c r="F84" s="33">
        <v>1312455</v>
      </c>
      <c r="G84" s="32">
        <v>1053765</v>
      </c>
      <c r="H84" s="32">
        <v>88495</v>
      </c>
      <c r="I84" s="32">
        <v>241080</v>
      </c>
      <c r="J84" s="32">
        <v>0</v>
      </c>
      <c r="K84" s="32">
        <v>42610</v>
      </c>
      <c r="L84" s="33">
        <f t="shared" si="86"/>
        <v>1400950</v>
      </c>
      <c r="M84" s="31">
        <v>1190800</v>
      </c>
      <c r="N84" s="31">
        <v>0</v>
      </c>
      <c r="O84" s="31">
        <v>210150</v>
      </c>
      <c r="P84" s="32">
        <f t="shared" si="84"/>
        <v>1359078.05</v>
      </c>
      <c r="Q84" s="33">
        <v>1190800</v>
      </c>
      <c r="R84" s="33">
        <v>0</v>
      </c>
      <c r="S84" s="33">
        <f t="shared" si="87"/>
        <v>168278.05</v>
      </c>
      <c r="T84" s="32">
        <f t="shared" ref="T84:T91" si="88">U84+W84</f>
        <v>1243778.7</v>
      </c>
      <c r="U84" s="32">
        <v>1075500.6499999999</v>
      </c>
      <c r="V84" s="32">
        <v>0</v>
      </c>
      <c r="W84" s="32">
        <v>168278.05</v>
      </c>
      <c r="X84" s="32">
        <f t="shared" si="85"/>
        <v>88.781091402262746</v>
      </c>
      <c r="Y84" s="32">
        <f>U84/M84*100</f>
        <v>90.317488243197843</v>
      </c>
      <c r="Z84" s="32"/>
      <c r="AA84" s="32">
        <f>W84/O84*100</f>
        <v>80.075208184630014</v>
      </c>
      <c r="AB84" s="32">
        <f t="shared" si="78"/>
        <v>94.767340594534659</v>
      </c>
      <c r="AC84" s="32">
        <f>U84/Q84*100</f>
        <v>90.317488243197843</v>
      </c>
      <c r="AD84" s="43" t="s">
        <v>417</v>
      </c>
    </row>
    <row r="85" spans="1:30" s="7" customFormat="1" ht="177" hidden="1" customHeight="1" x14ac:dyDescent="0.3">
      <c r="A85" s="67" t="s">
        <v>229</v>
      </c>
      <c r="B85" s="68" t="s">
        <v>224</v>
      </c>
      <c r="C85" s="79" t="s">
        <v>29</v>
      </c>
      <c r="D85" s="32">
        <v>978933</v>
      </c>
      <c r="E85" s="32">
        <v>1306311</v>
      </c>
      <c r="F85" s="33">
        <v>3591555</v>
      </c>
      <c r="G85" s="32">
        <v>1306311</v>
      </c>
      <c r="H85" s="32">
        <v>1553345</v>
      </c>
      <c r="I85" s="32">
        <v>2171000</v>
      </c>
      <c r="J85" s="32">
        <v>0</v>
      </c>
      <c r="K85" s="32">
        <v>114244</v>
      </c>
      <c r="L85" s="33">
        <f t="shared" si="86"/>
        <v>5144900</v>
      </c>
      <c r="M85" s="31">
        <v>4887600</v>
      </c>
      <c r="N85" s="31">
        <v>0</v>
      </c>
      <c r="O85" s="31">
        <v>257300</v>
      </c>
      <c r="P85" s="32">
        <f t="shared" si="84"/>
        <v>3175955</v>
      </c>
      <c r="Q85" s="33">
        <v>2996400</v>
      </c>
      <c r="R85" s="33">
        <v>0</v>
      </c>
      <c r="S85" s="33">
        <f t="shared" si="87"/>
        <v>179555</v>
      </c>
      <c r="T85" s="32">
        <f t="shared" si="88"/>
        <v>3591555</v>
      </c>
      <c r="U85" s="32">
        <v>3412000</v>
      </c>
      <c r="V85" s="32">
        <v>0</v>
      </c>
      <c r="W85" s="32">
        <v>179555</v>
      </c>
      <c r="X85" s="32">
        <f t="shared" si="85"/>
        <v>69.808062353009774</v>
      </c>
      <c r="Y85" s="32">
        <f>U85/M85*100</f>
        <v>69.809313364432441</v>
      </c>
      <c r="Z85" s="32"/>
      <c r="AA85" s="32">
        <f>W85/O85*100</f>
        <v>69.784298484259622</v>
      </c>
      <c r="AB85" s="32">
        <f t="shared" si="78"/>
        <v>100</v>
      </c>
      <c r="AC85" s="32">
        <f>U85/Q85*100</f>
        <v>113.86997730610065</v>
      </c>
      <c r="AD85" s="39"/>
    </row>
    <row r="86" spans="1:30" s="7" customFormat="1" ht="60" hidden="1" customHeight="1" x14ac:dyDescent="0.3">
      <c r="A86" s="67" t="s">
        <v>399</v>
      </c>
      <c r="B86" s="68" t="s">
        <v>411</v>
      </c>
      <c r="C86" s="79" t="s">
        <v>29</v>
      </c>
      <c r="D86" s="32"/>
      <c r="E86" s="32"/>
      <c r="F86" s="33">
        <v>0</v>
      </c>
      <c r="G86" s="32"/>
      <c r="H86" s="32"/>
      <c r="I86" s="32"/>
      <c r="J86" s="32"/>
      <c r="K86" s="32"/>
      <c r="L86" s="33">
        <f t="shared" si="86"/>
        <v>786742</v>
      </c>
      <c r="M86" s="31">
        <v>778875</v>
      </c>
      <c r="N86" s="31">
        <v>0</v>
      </c>
      <c r="O86" s="31">
        <v>7867</v>
      </c>
      <c r="P86" s="32">
        <f t="shared" si="84"/>
        <v>0</v>
      </c>
      <c r="Q86" s="33">
        <v>0</v>
      </c>
      <c r="R86" s="33">
        <v>0</v>
      </c>
      <c r="S86" s="33">
        <f t="shared" si="87"/>
        <v>0</v>
      </c>
      <c r="T86" s="32">
        <f t="shared" si="88"/>
        <v>0</v>
      </c>
      <c r="U86" s="32">
        <v>0</v>
      </c>
      <c r="V86" s="32">
        <v>0</v>
      </c>
      <c r="W86" s="32">
        <v>0</v>
      </c>
      <c r="X86" s="32">
        <f t="shared" si="85"/>
        <v>0</v>
      </c>
      <c r="Y86" s="32">
        <f>U86/M86*100</f>
        <v>0</v>
      </c>
      <c r="Z86" s="32"/>
      <c r="AA86" s="32">
        <f>W86/O86*100</f>
        <v>0</v>
      </c>
      <c r="AB86" s="32"/>
      <c r="AC86" s="32"/>
      <c r="AD86" s="39"/>
    </row>
    <row r="87" spans="1:30" s="7" customFormat="1" ht="64.5" hidden="1" customHeight="1" x14ac:dyDescent="0.3">
      <c r="A87" s="67" t="s">
        <v>412</v>
      </c>
      <c r="B87" s="68" t="s">
        <v>374</v>
      </c>
      <c r="C87" s="79" t="s">
        <v>29</v>
      </c>
      <c r="D87" s="32"/>
      <c r="E87" s="32"/>
      <c r="F87" s="33">
        <v>0</v>
      </c>
      <c r="G87" s="32"/>
      <c r="H87" s="32"/>
      <c r="I87" s="32"/>
      <c r="J87" s="32"/>
      <c r="K87" s="32"/>
      <c r="L87" s="33">
        <f t="shared" si="86"/>
        <v>600000</v>
      </c>
      <c r="M87" s="31">
        <v>600000</v>
      </c>
      <c r="N87" s="31">
        <v>0</v>
      </c>
      <c r="O87" s="31">
        <v>0</v>
      </c>
      <c r="P87" s="32">
        <f t="shared" si="84"/>
        <v>600000</v>
      </c>
      <c r="Q87" s="33">
        <v>600000</v>
      </c>
      <c r="R87" s="33">
        <v>0</v>
      </c>
      <c r="S87" s="33">
        <f t="shared" si="87"/>
        <v>0</v>
      </c>
      <c r="T87" s="32">
        <f t="shared" si="88"/>
        <v>0</v>
      </c>
      <c r="U87" s="32">
        <v>0</v>
      </c>
      <c r="V87" s="32">
        <v>0</v>
      </c>
      <c r="W87" s="32">
        <v>0</v>
      </c>
      <c r="X87" s="32">
        <f t="shared" si="85"/>
        <v>0</v>
      </c>
      <c r="Y87" s="32">
        <f>U87/M87*100</f>
        <v>0</v>
      </c>
      <c r="Z87" s="32"/>
      <c r="AA87" s="32"/>
      <c r="AB87" s="32"/>
      <c r="AC87" s="32">
        <f>U87/Q87*100</f>
        <v>0</v>
      </c>
      <c r="AD87" s="43" t="s">
        <v>418</v>
      </c>
    </row>
    <row r="88" spans="1:30" s="7" customFormat="1" ht="32.25" hidden="1" customHeight="1" x14ac:dyDescent="0.3">
      <c r="A88" s="1" t="s">
        <v>134</v>
      </c>
      <c r="B88" s="16" t="s">
        <v>232</v>
      </c>
      <c r="C88" s="46"/>
      <c r="D88" s="2">
        <f>SUM(D89:D91)</f>
        <v>6773930</v>
      </c>
      <c r="E88" s="2">
        <f t="shared" ref="E88:W88" si="89">SUM(E89:E91)</f>
        <v>7716720</v>
      </c>
      <c r="F88" s="2">
        <f t="shared" si="89"/>
        <v>22437715</v>
      </c>
      <c r="G88" s="2">
        <f t="shared" si="89"/>
        <v>7807958</v>
      </c>
      <c r="H88" s="2">
        <f t="shared" si="89"/>
        <v>6504492</v>
      </c>
      <c r="I88" s="2">
        <f t="shared" si="89"/>
        <v>1478000</v>
      </c>
      <c r="J88" s="2">
        <f t="shared" si="89"/>
        <v>0</v>
      </c>
      <c r="K88" s="2">
        <f t="shared" si="89"/>
        <v>12995057</v>
      </c>
      <c r="L88" s="2">
        <f>SUM(L89:L91)</f>
        <v>28926955</v>
      </c>
      <c r="M88" s="2">
        <f>SUM(M89:M91)</f>
        <v>2880400</v>
      </c>
      <c r="N88" s="2">
        <f>SUM(N89:N91)</f>
        <v>0</v>
      </c>
      <c r="O88" s="2">
        <f>SUM(O89:O91)</f>
        <v>26046555</v>
      </c>
      <c r="P88" s="2">
        <f t="shared" si="89"/>
        <v>22011432.59</v>
      </c>
      <c r="Q88" s="2">
        <f t="shared" si="89"/>
        <v>2230000</v>
      </c>
      <c r="R88" s="2">
        <f t="shared" si="89"/>
        <v>0</v>
      </c>
      <c r="S88" s="2">
        <f t="shared" si="89"/>
        <v>19781432.59</v>
      </c>
      <c r="T88" s="2">
        <f t="shared" si="89"/>
        <v>22110932.57</v>
      </c>
      <c r="U88" s="2">
        <f t="shared" si="89"/>
        <v>2329499.98</v>
      </c>
      <c r="V88" s="2">
        <f t="shared" si="89"/>
        <v>0</v>
      </c>
      <c r="W88" s="2">
        <f t="shared" si="89"/>
        <v>19781432.59</v>
      </c>
      <c r="X88" s="2">
        <f t="shared" si="85"/>
        <v>76.437124370677793</v>
      </c>
      <c r="Y88" s="2">
        <f>U88/M88*100</f>
        <v>80.874183446743501</v>
      </c>
      <c r="Z88" s="2"/>
      <c r="AA88" s="2">
        <f>W88/O88*100</f>
        <v>75.946445086499921</v>
      </c>
      <c r="AB88" s="2">
        <f t="shared" ref="AB88:AB110" si="90">T88/F88*100</f>
        <v>98.543602011167366</v>
      </c>
      <c r="AC88" s="2">
        <f>U88/Q88*100</f>
        <v>104.46188251121076</v>
      </c>
      <c r="AD88" s="39"/>
    </row>
    <row r="89" spans="1:30" s="7" customFormat="1" ht="39" hidden="1" customHeight="1" x14ac:dyDescent="0.3">
      <c r="A89" s="67" t="s">
        <v>233</v>
      </c>
      <c r="B89" s="18" t="s">
        <v>72</v>
      </c>
      <c r="C89" s="79" t="s">
        <v>29</v>
      </c>
      <c r="D89" s="32">
        <v>6043430</v>
      </c>
      <c r="E89" s="32">
        <v>7136220</v>
      </c>
      <c r="F89" s="33">
        <v>20021215</v>
      </c>
      <c r="G89" s="32">
        <v>7227458</v>
      </c>
      <c r="H89" s="32">
        <v>5924592</v>
      </c>
      <c r="I89" s="32">
        <v>0</v>
      </c>
      <c r="J89" s="32">
        <v>0</v>
      </c>
      <c r="K89" s="32">
        <v>12937057</v>
      </c>
      <c r="L89" s="33">
        <f t="shared" ref="L89:L112" si="91">SUM(M89:O89)</f>
        <v>25930555</v>
      </c>
      <c r="M89" s="31">
        <v>0</v>
      </c>
      <c r="N89" s="31">
        <v>0</v>
      </c>
      <c r="O89" s="31">
        <v>25930555</v>
      </c>
      <c r="P89" s="32">
        <f t="shared" si="84"/>
        <v>19694432.59</v>
      </c>
      <c r="Q89" s="33">
        <v>0</v>
      </c>
      <c r="R89" s="33">
        <v>0</v>
      </c>
      <c r="S89" s="33">
        <f>W89</f>
        <v>19694432.59</v>
      </c>
      <c r="T89" s="32">
        <f t="shared" si="88"/>
        <v>19694432.59</v>
      </c>
      <c r="U89" s="32">
        <v>0</v>
      </c>
      <c r="V89" s="32">
        <v>0</v>
      </c>
      <c r="W89" s="32">
        <v>19694432.59</v>
      </c>
      <c r="X89" s="32">
        <f t="shared" si="85"/>
        <v>75.950678996265225</v>
      </c>
      <c r="Y89" s="32"/>
      <c r="Z89" s="32"/>
      <c r="AA89" s="32">
        <f>W89/O89*100</f>
        <v>75.950678996265225</v>
      </c>
      <c r="AB89" s="32">
        <f t="shared" si="90"/>
        <v>98.367819285692704</v>
      </c>
      <c r="AC89" s="2"/>
      <c r="AD89" s="39"/>
    </row>
    <row r="90" spans="1:30" s="7" customFormat="1" ht="175.5" hidden="1" customHeight="1" x14ac:dyDescent="0.3">
      <c r="A90" s="67" t="s">
        <v>234</v>
      </c>
      <c r="B90" s="68" t="s">
        <v>224</v>
      </c>
      <c r="C90" s="79" t="s">
        <v>29</v>
      </c>
      <c r="D90" s="32">
        <v>580500</v>
      </c>
      <c r="E90" s="32">
        <v>580500</v>
      </c>
      <c r="F90" s="33">
        <v>1741500</v>
      </c>
      <c r="G90" s="32">
        <v>580500</v>
      </c>
      <c r="H90" s="32">
        <v>579900</v>
      </c>
      <c r="I90" s="32">
        <v>1103000</v>
      </c>
      <c r="J90" s="32">
        <v>0</v>
      </c>
      <c r="K90" s="32">
        <v>58000</v>
      </c>
      <c r="L90" s="33">
        <f t="shared" si="91"/>
        <v>2321400</v>
      </c>
      <c r="M90" s="31">
        <v>2205400</v>
      </c>
      <c r="N90" s="31">
        <v>0</v>
      </c>
      <c r="O90" s="31">
        <v>116000</v>
      </c>
      <c r="P90" s="32">
        <f t="shared" si="84"/>
        <v>1642000</v>
      </c>
      <c r="Q90" s="33">
        <v>1555000</v>
      </c>
      <c r="R90" s="33">
        <v>0</v>
      </c>
      <c r="S90" s="33">
        <f t="shared" ref="S90:S91" si="92">W90</f>
        <v>87000</v>
      </c>
      <c r="T90" s="32">
        <f t="shared" si="88"/>
        <v>1741499.98</v>
      </c>
      <c r="U90" s="32">
        <v>1654499.98</v>
      </c>
      <c r="V90" s="32">
        <v>0</v>
      </c>
      <c r="W90" s="32">
        <v>87000</v>
      </c>
      <c r="X90" s="32">
        <f t="shared" si="85"/>
        <v>75.019383992418369</v>
      </c>
      <c r="Y90" s="32">
        <f>U90/M90*100</f>
        <v>75.020403554910672</v>
      </c>
      <c r="Z90" s="32"/>
      <c r="AA90" s="32">
        <f>W90/O90*100</f>
        <v>75</v>
      </c>
      <c r="AB90" s="32">
        <f t="shared" si="90"/>
        <v>99.99999885156474</v>
      </c>
      <c r="AC90" s="32">
        <f>U90/Q90*100</f>
        <v>106.39871254019293</v>
      </c>
      <c r="AD90" s="39"/>
    </row>
    <row r="91" spans="1:30" s="7" customFormat="1" ht="150" hidden="1" x14ac:dyDescent="0.3">
      <c r="A91" s="67" t="s">
        <v>331</v>
      </c>
      <c r="B91" s="68" t="s">
        <v>329</v>
      </c>
      <c r="C91" s="79" t="s">
        <v>29</v>
      </c>
      <c r="D91" s="32">
        <v>150000</v>
      </c>
      <c r="E91" s="32"/>
      <c r="F91" s="33">
        <v>675000</v>
      </c>
      <c r="G91" s="32"/>
      <c r="H91" s="32"/>
      <c r="I91" s="32">
        <v>375000</v>
      </c>
      <c r="J91" s="32">
        <v>0</v>
      </c>
      <c r="K91" s="32">
        <v>0</v>
      </c>
      <c r="L91" s="33">
        <f t="shared" si="91"/>
        <v>675000</v>
      </c>
      <c r="M91" s="31">
        <v>675000</v>
      </c>
      <c r="N91" s="31">
        <v>0</v>
      </c>
      <c r="O91" s="31">
        <v>0</v>
      </c>
      <c r="P91" s="32">
        <f t="shared" si="84"/>
        <v>675000</v>
      </c>
      <c r="Q91" s="33">
        <v>675000</v>
      </c>
      <c r="R91" s="33">
        <v>0</v>
      </c>
      <c r="S91" s="33">
        <f t="shared" si="92"/>
        <v>0</v>
      </c>
      <c r="T91" s="32">
        <f t="shared" si="88"/>
        <v>675000</v>
      </c>
      <c r="U91" s="32">
        <v>675000</v>
      </c>
      <c r="V91" s="32">
        <v>0</v>
      </c>
      <c r="W91" s="32">
        <v>0</v>
      </c>
      <c r="X91" s="32">
        <f t="shared" si="85"/>
        <v>100</v>
      </c>
      <c r="Y91" s="32">
        <f>U91/M91*100</f>
        <v>100</v>
      </c>
      <c r="Z91" s="32"/>
      <c r="AA91" s="32"/>
      <c r="AB91" s="32">
        <f t="shared" si="90"/>
        <v>100</v>
      </c>
      <c r="AC91" s="32">
        <f>U91/Q91*100</f>
        <v>100</v>
      </c>
      <c r="AD91" s="43" t="s">
        <v>419</v>
      </c>
    </row>
    <row r="92" spans="1:30" s="7" customFormat="1" ht="31.5" hidden="1" customHeight="1" x14ac:dyDescent="0.3">
      <c r="A92" s="1" t="s">
        <v>135</v>
      </c>
      <c r="B92" s="16" t="s">
        <v>235</v>
      </c>
      <c r="C92" s="46"/>
      <c r="D92" s="2">
        <f>SUM(D93:D95)</f>
        <v>6047500</v>
      </c>
      <c r="E92" s="2">
        <f t="shared" ref="E92:W92" si="93">SUM(E93:E95)</f>
        <v>9700800</v>
      </c>
      <c r="F92" s="2">
        <f t="shared" si="93"/>
        <v>22366411</v>
      </c>
      <c r="G92" s="2">
        <f t="shared" si="93"/>
        <v>7063500</v>
      </c>
      <c r="H92" s="2">
        <f t="shared" si="93"/>
        <v>7739600</v>
      </c>
      <c r="I92" s="2">
        <f t="shared" si="93"/>
        <v>1406900</v>
      </c>
      <c r="J92" s="2">
        <f t="shared" si="93"/>
        <v>0</v>
      </c>
      <c r="K92" s="2">
        <f t="shared" si="93"/>
        <v>13909011</v>
      </c>
      <c r="L92" s="2">
        <f>SUM(L93:L95)</f>
        <v>29906865</v>
      </c>
      <c r="M92" s="2">
        <f>SUM(M93:M95)</f>
        <v>3043600</v>
      </c>
      <c r="N92" s="2">
        <f>SUM(N93:N95)</f>
        <v>0</v>
      </c>
      <c r="O92" s="2">
        <f>SUM(O93:O95)</f>
        <v>26863265</v>
      </c>
      <c r="P92" s="2">
        <f t="shared" si="93"/>
        <v>21649326.710000001</v>
      </c>
      <c r="Q92" s="2">
        <f t="shared" si="93"/>
        <v>2171300</v>
      </c>
      <c r="R92" s="2">
        <f t="shared" si="93"/>
        <v>0</v>
      </c>
      <c r="S92" s="2">
        <f t="shared" si="93"/>
        <v>19478026.710000001</v>
      </c>
      <c r="T92" s="2">
        <f t="shared" si="93"/>
        <v>21503376.710000001</v>
      </c>
      <c r="U92" s="2">
        <f t="shared" si="93"/>
        <v>2025350</v>
      </c>
      <c r="V92" s="2">
        <f t="shared" si="93"/>
        <v>0</v>
      </c>
      <c r="W92" s="2">
        <f t="shared" si="93"/>
        <v>19478026.710000001</v>
      </c>
      <c r="X92" s="2">
        <f t="shared" si="85"/>
        <v>71.901139454101923</v>
      </c>
      <c r="Y92" s="2">
        <f>U92/M92*100</f>
        <v>66.544552503614142</v>
      </c>
      <c r="Z92" s="2">
        <v>0</v>
      </c>
      <c r="AA92" s="2">
        <f>W92/O92*100</f>
        <v>72.508039175431577</v>
      </c>
      <c r="AB92" s="2">
        <f t="shared" si="90"/>
        <v>96.141382316546014</v>
      </c>
      <c r="AC92" s="2">
        <f>U92/Q92*100</f>
        <v>93.278220420945985</v>
      </c>
      <c r="AD92" s="39"/>
    </row>
    <row r="93" spans="1:30" s="7" customFormat="1" ht="42" hidden="1" customHeight="1" x14ac:dyDescent="0.3">
      <c r="A93" s="67" t="s">
        <v>237</v>
      </c>
      <c r="B93" s="18" t="s">
        <v>72</v>
      </c>
      <c r="C93" s="79" t="s">
        <v>29</v>
      </c>
      <c r="D93" s="32">
        <v>5226500</v>
      </c>
      <c r="E93" s="32">
        <v>9049800</v>
      </c>
      <c r="F93" s="33">
        <v>20243411</v>
      </c>
      <c r="G93" s="32">
        <v>6412500</v>
      </c>
      <c r="H93" s="32">
        <v>7088800</v>
      </c>
      <c r="I93" s="32">
        <v>0</v>
      </c>
      <c r="J93" s="32">
        <v>0</v>
      </c>
      <c r="K93" s="32">
        <v>13843911</v>
      </c>
      <c r="L93" s="33">
        <f>SUM(M93:O93)</f>
        <v>26733065</v>
      </c>
      <c r="M93" s="31">
        <v>0</v>
      </c>
      <c r="N93" s="31">
        <v>0</v>
      </c>
      <c r="O93" s="31">
        <v>26733065</v>
      </c>
      <c r="P93" s="32">
        <f t="shared" si="84"/>
        <v>19380376.710000001</v>
      </c>
      <c r="Q93" s="33">
        <v>0</v>
      </c>
      <c r="R93" s="33">
        <v>0</v>
      </c>
      <c r="S93" s="33">
        <f>W93</f>
        <v>19380376.710000001</v>
      </c>
      <c r="T93" s="32">
        <f>SUM(U93:W93)</f>
        <v>19380376.710000001</v>
      </c>
      <c r="U93" s="32">
        <v>0</v>
      </c>
      <c r="V93" s="32">
        <v>0</v>
      </c>
      <c r="W93" s="32">
        <v>19380376.710000001</v>
      </c>
      <c r="X93" s="32">
        <f t="shared" si="85"/>
        <v>72.49590239652656</v>
      </c>
      <c r="Y93" s="32"/>
      <c r="Z93" s="32"/>
      <c r="AA93" s="32">
        <f>W93/O93*100</f>
        <v>72.49590239652656</v>
      </c>
      <c r="AB93" s="32">
        <f t="shared" si="90"/>
        <v>95.736715072375901</v>
      </c>
      <c r="AC93" s="32"/>
      <c r="AD93" s="39"/>
    </row>
    <row r="94" spans="1:30" s="7" customFormat="1" ht="182.25" hidden="1" customHeight="1" x14ac:dyDescent="0.3">
      <c r="A94" s="67" t="s">
        <v>238</v>
      </c>
      <c r="B94" s="68" t="s">
        <v>224</v>
      </c>
      <c r="C94" s="79" t="s">
        <v>29</v>
      </c>
      <c r="D94" s="32">
        <v>651000</v>
      </c>
      <c r="E94" s="32">
        <v>651000</v>
      </c>
      <c r="F94" s="33">
        <v>1953000</v>
      </c>
      <c r="G94" s="32">
        <v>651000</v>
      </c>
      <c r="H94" s="32">
        <v>650800</v>
      </c>
      <c r="I94" s="32">
        <v>1236900</v>
      </c>
      <c r="J94" s="32">
        <v>0</v>
      </c>
      <c r="K94" s="32">
        <v>65100</v>
      </c>
      <c r="L94" s="33">
        <f>SUM(M94:O94)</f>
        <v>2603800</v>
      </c>
      <c r="M94" s="31">
        <v>2473600</v>
      </c>
      <c r="N94" s="31">
        <v>0</v>
      </c>
      <c r="O94" s="31">
        <v>130200</v>
      </c>
      <c r="P94" s="32">
        <f t="shared" si="84"/>
        <v>1698950</v>
      </c>
      <c r="Q94" s="33">
        <v>1601300</v>
      </c>
      <c r="R94" s="33">
        <v>0</v>
      </c>
      <c r="S94" s="33">
        <f t="shared" ref="S94:S95" si="94">W94</f>
        <v>97650</v>
      </c>
      <c r="T94" s="32">
        <f t="shared" ref="T94:T116" si="95">SUM(U94:W94)</f>
        <v>1953000</v>
      </c>
      <c r="U94" s="32">
        <v>1855350</v>
      </c>
      <c r="V94" s="32">
        <v>0</v>
      </c>
      <c r="W94" s="32">
        <v>97650</v>
      </c>
      <c r="X94" s="32">
        <f t="shared" si="85"/>
        <v>75.005760811122201</v>
      </c>
      <c r="Y94" s="32">
        <f>U94/M94*100</f>
        <v>75.006064036222512</v>
      </c>
      <c r="Z94" s="32"/>
      <c r="AA94" s="32">
        <f>W94/O94*100</f>
        <v>75</v>
      </c>
      <c r="AB94" s="32">
        <f t="shared" si="90"/>
        <v>100</v>
      </c>
      <c r="AC94" s="32">
        <f>U94/Q94*100</f>
        <v>115.86523449697121</v>
      </c>
      <c r="AD94" s="39"/>
    </row>
    <row r="95" spans="1:30" s="7" customFormat="1" ht="150" hidden="1" x14ac:dyDescent="0.3">
      <c r="A95" s="67" t="s">
        <v>332</v>
      </c>
      <c r="B95" s="68" t="s">
        <v>329</v>
      </c>
      <c r="C95" s="79" t="s">
        <v>29</v>
      </c>
      <c r="D95" s="32">
        <v>170000</v>
      </c>
      <c r="E95" s="32"/>
      <c r="F95" s="33">
        <f t="shared" ref="F95:F106" si="96">D95+E95</f>
        <v>170000</v>
      </c>
      <c r="G95" s="32"/>
      <c r="H95" s="32"/>
      <c r="I95" s="32">
        <v>170000</v>
      </c>
      <c r="J95" s="32">
        <v>0</v>
      </c>
      <c r="K95" s="32">
        <v>0</v>
      </c>
      <c r="L95" s="33">
        <f>SUM(M95:O95)</f>
        <v>570000</v>
      </c>
      <c r="M95" s="31">
        <v>570000</v>
      </c>
      <c r="N95" s="31">
        <v>0</v>
      </c>
      <c r="O95" s="31">
        <v>0</v>
      </c>
      <c r="P95" s="32">
        <f t="shared" si="84"/>
        <v>570000</v>
      </c>
      <c r="Q95" s="33">
        <v>570000</v>
      </c>
      <c r="R95" s="33">
        <v>0</v>
      </c>
      <c r="S95" s="33">
        <f t="shared" si="94"/>
        <v>0</v>
      </c>
      <c r="T95" s="32">
        <f t="shared" si="95"/>
        <v>170000</v>
      </c>
      <c r="U95" s="32">
        <v>170000</v>
      </c>
      <c r="V95" s="32">
        <v>0</v>
      </c>
      <c r="W95" s="32">
        <v>0</v>
      </c>
      <c r="X95" s="32">
        <f t="shared" si="85"/>
        <v>29.82456140350877</v>
      </c>
      <c r="Y95" s="32">
        <f>U95/M95*100</f>
        <v>29.82456140350877</v>
      </c>
      <c r="Z95" s="32"/>
      <c r="AA95" s="32"/>
      <c r="AB95" s="32">
        <f t="shared" si="90"/>
        <v>100</v>
      </c>
      <c r="AC95" s="32">
        <f>U95/Q95*100</f>
        <v>29.82456140350877</v>
      </c>
      <c r="AD95" s="43" t="s">
        <v>419</v>
      </c>
    </row>
    <row r="96" spans="1:30" s="7" customFormat="1" ht="62.25" hidden="1" customHeight="1" x14ac:dyDescent="0.3">
      <c r="A96" s="1" t="s">
        <v>136</v>
      </c>
      <c r="B96" s="16" t="s">
        <v>236</v>
      </c>
      <c r="C96" s="46"/>
      <c r="D96" s="2">
        <f>D100+D98+D97</f>
        <v>25467880</v>
      </c>
      <c r="E96" s="2">
        <f t="shared" ref="E96:K96" si="97">E100+E98+E97</f>
        <v>32567340</v>
      </c>
      <c r="F96" s="2">
        <f t="shared" si="97"/>
        <v>88229119</v>
      </c>
      <c r="G96" s="2">
        <f t="shared" si="97"/>
        <v>31358500</v>
      </c>
      <c r="H96" s="2">
        <f t="shared" si="97"/>
        <v>30801560</v>
      </c>
      <c r="I96" s="2">
        <f t="shared" si="97"/>
        <v>4834150</v>
      </c>
      <c r="J96" s="2">
        <f t="shared" si="97"/>
        <v>0</v>
      </c>
      <c r="K96" s="2">
        <f t="shared" si="97"/>
        <v>52590633</v>
      </c>
      <c r="L96" s="2">
        <f>SUM(L97:L100)</f>
        <v>123725539</v>
      </c>
      <c r="M96" s="2">
        <f t="shared" ref="M96:W96" si="98">SUM(M97:M100)</f>
        <v>14110745</v>
      </c>
      <c r="N96" s="2">
        <f t="shared" si="98"/>
        <v>0</v>
      </c>
      <c r="O96" s="2">
        <f t="shared" si="98"/>
        <v>109614794</v>
      </c>
      <c r="P96" s="2">
        <f t="shared" si="98"/>
        <v>84170699.670000002</v>
      </c>
      <c r="Q96" s="2">
        <f t="shared" si="98"/>
        <v>6750000</v>
      </c>
      <c r="R96" s="2">
        <f t="shared" si="98"/>
        <v>0</v>
      </c>
      <c r="S96" s="2">
        <f t="shared" si="98"/>
        <v>77420699.670000002</v>
      </c>
      <c r="T96" s="2">
        <f t="shared" si="98"/>
        <v>85133563.590000004</v>
      </c>
      <c r="U96" s="2">
        <f t="shared" si="98"/>
        <v>7712863.9199999999</v>
      </c>
      <c r="V96" s="2">
        <f t="shared" si="98"/>
        <v>0</v>
      </c>
      <c r="W96" s="2">
        <f t="shared" si="98"/>
        <v>77420699.670000002</v>
      </c>
      <c r="X96" s="2">
        <f t="shared" si="85"/>
        <v>68.808399848635943</v>
      </c>
      <c r="Y96" s="2">
        <f>U96/M96*100</f>
        <v>54.659508906156262</v>
      </c>
      <c r="Z96" s="2">
        <v>0</v>
      </c>
      <c r="AA96" s="2">
        <f>W96/O96*0</f>
        <v>0</v>
      </c>
      <c r="AB96" s="2">
        <f t="shared" si="90"/>
        <v>96.491458324547025</v>
      </c>
      <c r="AC96" s="2">
        <f>U96/Q96*100</f>
        <v>114.26465066666667</v>
      </c>
      <c r="AD96" s="39"/>
    </row>
    <row r="97" spans="1:30" s="7" customFormat="1" ht="42.75" hidden="1" customHeight="1" x14ac:dyDescent="0.3">
      <c r="A97" s="67" t="s">
        <v>239</v>
      </c>
      <c r="B97" s="18" t="s">
        <v>72</v>
      </c>
      <c r="C97" s="79" t="s">
        <v>29</v>
      </c>
      <c r="D97" s="32">
        <v>23052074</v>
      </c>
      <c r="E97" s="32">
        <v>30305067</v>
      </c>
      <c r="F97" s="33">
        <v>79994656</v>
      </c>
      <c r="G97" s="32">
        <v>29172116</v>
      </c>
      <c r="H97" s="32">
        <v>28615423</v>
      </c>
      <c r="I97" s="32">
        <v>0</v>
      </c>
      <c r="J97" s="32">
        <v>0</v>
      </c>
      <c r="K97" s="32">
        <v>52396704</v>
      </c>
      <c r="L97" s="33">
        <f>SUM(M97:O97)</f>
        <v>109163681</v>
      </c>
      <c r="M97" s="31">
        <v>0</v>
      </c>
      <c r="N97" s="31">
        <v>0</v>
      </c>
      <c r="O97" s="31">
        <v>109163681</v>
      </c>
      <c r="P97" s="32">
        <f t="shared" si="84"/>
        <v>77117577.769999996</v>
      </c>
      <c r="Q97" s="33">
        <v>0</v>
      </c>
      <c r="R97" s="33">
        <v>0</v>
      </c>
      <c r="S97" s="33">
        <f>W97</f>
        <v>77117577.769999996</v>
      </c>
      <c r="T97" s="32">
        <f>SUM(U97:W97)</f>
        <v>77117577.769999996</v>
      </c>
      <c r="U97" s="32">
        <v>0</v>
      </c>
      <c r="V97" s="32">
        <v>0</v>
      </c>
      <c r="W97" s="32">
        <v>77117577.769999996</v>
      </c>
      <c r="X97" s="32">
        <f t="shared" si="85"/>
        <v>70.64398805862912</v>
      </c>
      <c r="Y97" s="32"/>
      <c r="Z97" s="32"/>
      <c r="AA97" s="32">
        <f>W97/O97*100</f>
        <v>70.64398805862912</v>
      </c>
      <c r="AB97" s="32">
        <f t="shared" si="90"/>
        <v>96.40341196041895</v>
      </c>
      <c r="AC97" s="2"/>
      <c r="AD97" s="39"/>
    </row>
    <row r="98" spans="1:30" s="7" customFormat="1" ht="187.5" hidden="1" x14ac:dyDescent="0.3">
      <c r="A98" s="67" t="s">
        <v>240</v>
      </c>
      <c r="B98" s="68" t="s">
        <v>224</v>
      </c>
      <c r="C98" s="79" t="s">
        <v>29</v>
      </c>
      <c r="D98" s="32">
        <v>1615806</v>
      </c>
      <c r="E98" s="32">
        <v>2262273</v>
      </c>
      <c r="F98" s="33">
        <v>6064463</v>
      </c>
      <c r="G98" s="32">
        <v>2186384</v>
      </c>
      <c r="H98" s="32">
        <v>2186137</v>
      </c>
      <c r="I98" s="32">
        <v>3684150</v>
      </c>
      <c r="J98" s="32">
        <v>0</v>
      </c>
      <c r="K98" s="32">
        <v>193929</v>
      </c>
      <c r="L98" s="33">
        <f>SUM(M98:O98)</f>
        <v>8250600</v>
      </c>
      <c r="M98" s="31">
        <v>7838100</v>
      </c>
      <c r="N98" s="31">
        <v>0</v>
      </c>
      <c r="O98" s="31">
        <v>412500</v>
      </c>
      <c r="P98" s="32">
        <f t="shared" si="84"/>
        <v>4603121.9000000004</v>
      </c>
      <c r="Q98" s="33">
        <v>4300000</v>
      </c>
      <c r="R98" s="33">
        <v>0</v>
      </c>
      <c r="S98" s="33">
        <f t="shared" ref="S98:S100" si="99">W98</f>
        <v>303121.90000000002</v>
      </c>
      <c r="T98" s="32">
        <f t="shared" ref="T98:T100" si="100">SUM(U98:W98)</f>
        <v>6055985.8200000003</v>
      </c>
      <c r="U98" s="32">
        <v>5752863.9199999999</v>
      </c>
      <c r="V98" s="32">
        <v>0</v>
      </c>
      <c r="W98" s="32">
        <v>303121.90000000002</v>
      </c>
      <c r="X98" s="32">
        <f t="shared" si="85"/>
        <v>73.400550505417797</v>
      </c>
      <c r="Y98" s="32">
        <f>U98/M98*100</f>
        <v>73.39615365968794</v>
      </c>
      <c r="Z98" s="32"/>
      <c r="AA98" s="32">
        <f>W98/O98*100</f>
        <v>73.484096969696978</v>
      </c>
      <c r="AB98" s="32">
        <f t="shared" si="90"/>
        <v>99.860215488164414</v>
      </c>
      <c r="AC98" s="32">
        <f>U98/Q98*100</f>
        <v>133.7875330232558</v>
      </c>
      <c r="AD98" s="43"/>
    </row>
    <row r="99" spans="1:30" s="7" customFormat="1" ht="56.25" hidden="1" x14ac:dyDescent="0.3">
      <c r="A99" s="67" t="s">
        <v>333</v>
      </c>
      <c r="B99" s="68" t="s">
        <v>411</v>
      </c>
      <c r="C99" s="79" t="s">
        <v>29</v>
      </c>
      <c r="D99" s="32"/>
      <c r="E99" s="32"/>
      <c r="F99" s="33">
        <v>0</v>
      </c>
      <c r="G99" s="32"/>
      <c r="H99" s="32"/>
      <c r="I99" s="32"/>
      <c r="J99" s="32"/>
      <c r="K99" s="32"/>
      <c r="L99" s="33">
        <f>SUM(M99:O99)</f>
        <v>3861258</v>
      </c>
      <c r="M99" s="31">
        <v>3822645</v>
      </c>
      <c r="N99" s="31">
        <v>0</v>
      </c>
      <c r="O99" s="31">
        <v>38613</v>
      </c>
      <c r="P99" s="32">
        <f t="shared" si="84"/>
        <v>0</v>
      </c>
      <c r="Q99" s="33">
        <v>0</v>
      </c>
      <c r="R99" s="33">
        <v>0</v>
      </c>
      <c r="S99" s="33">
        <f t="shared" si="99"/>
        <v>0</v>
      </c>
      <c r="T99" s="32">
        <f t="shared" si="100"/>
        <v>0</v>
      </c>
      <c r="U99" s="32">
        <v>0</v>
      </c>
      <c r="V99" s="32">
        <v>0</v>
      </c>
      <c r="W99" s="32">
        <v>0</v>
      </c>
      <c r="X99" s="32">
        <f t="shared" si="85"/>
        <v>0</v>
      </c>
      <c r="Y99" s="32">
        <f>U99/M99*100</f>
        <v>0</v>
      </c>
      <c r="Z99" s="32"/>
      <c r="AA99" s="32">
        <f>W99/O99*100</f>
        <v>0</v>
      </c>
      <c r="AB99" s="32"/>
      <c r="AC99" s="32"/>
      <c r="AD99" s="43"/>
    </row>
    <row r="100" spans="1:30" s="7" customFormat="1" ht="150" hidden="1" x14ac:dyDescent="0.3">
      <c r="A100" s="67" t="s">
        <v>413</v>
      </c>
      <c r="B100" s="68" t="s">
        <v>329</v>
      </c>
      <c r="C100" s="79" t="s">
        <v>29</v>
      </c>
      <c r="D100" s="32">
        <v>800000</v>
      </c>
      <c r="E100" s="32"/>
      <c r="F100" s="33">
        <v>2170000</v>
      </c>
      <c r="G100" s="32"/>
      <c r="H100" s="32"/>
      <c r="I100" s="32">
        <v>1150000</v>
      </c>
      <c r="J100" s="32">
        <v>0</v>
      </c>
      <c r="K100" s="32">
        <v>0</v>
      </c>
      <c r="L100" s="33">
        <f>SUM(M100:O100)</f>
        <v>2450000</v>
      </c>
      <c r="M100" s="31">
        <v>2450000</v>
      </c>
      <c r="N100" s="31">
        <v>0</v>
      </c>
      <c r="O100" s="31">
        <v>0</v>
      </c>
      <c r="P100" s="32">
        <f t="shared" si="84"/>
        <v>2450000</v>
      </c>
      <c r="Q100" s="33">
        <v>2450000</v>
      </c>
      <c r="R100" s="33">
        <v>0</v>
      </c>
      <c r="S100" s="33">
        <f t="shared" si="99"/>
        <v>0</v>
      </c>
      <c r="T100" s="32">
        <f t="shared" si="100"/>
        <v>1960000</v>
      </c>
      <c r="U100" s="32">
        <v>1960000</v>
      </c>
      <c r="V100" s="32">
        <v>0</v>
      </c>
      <c r="W100" s="32">
        <v>0</v>
      </c>
      <c r="X100" s="32">
        <f t="shared" si="85"/>
        <v>80</v>
      </c>
      <c r="Y100" s="32">
        <f>U100/M100*100</f>
        <v>80</v>
      </c>
      <c r="Z100" s="32"/>
      <c r="AA100" s="32"/>
      <c r="AB100" s="32">
        <f t="shared" si="90"/>
        <v>90.322580645161281</v>
      </c>
      <c r="AC100" s="32">
        <f>U100/Q100*100</f>
        <v>80</v>
      </c>
      <c r="AD100" s="43" t="s">
        <v>419</v>
      </c>
    </row>
    <row r="101" spans="1:30" s="7" customFormat="1" ht="42.75" hidden="1" customHeight="1" x14ac:dyDescent="0.3">
      <c r="A101" s="1" t="s">
        <v>242</v>
      </c>
      <c r="B101" s="16" t="s">
        <v>241</v>
      </c>
      <c r="C101" s="46"/>
      <c r="D101" s="2">
        <f>SUM(D102:D104)</f>
        <v>33238050</v>
      </c>
      <c r="E101" s="2">
        <f t="shared" ref="E101:W101" si="101">SUM(E102:E104)</f>
        <v>69222550</v>
      </c>
      <c r="F101" s="2">
        <f t="shared" si="101"/>
        <v>134196324</v>
      </c>
      <c r="G101" s="2">
        <f t="shared" si="101"/>
        <v>33800200</v>
      </c>
      <c r="H101" s="2">
        <f t="shared" si="101"/>
        <v>42401800</v>
      </c>
      <c r="I101" s="2">
        <f t="shared" si="101"/>
        <v>6805900</v>
      </c>
      <c r="J101" s="2">
        <f t="shared" si="101"/>
        <v>0</v>
      </c>
      <c r="K101" s="2">
        <f t="shared" si="101"/>
        <v>94808180</v>
      </c>
      <c r="L101" s="2">
        <f>SUM(L102:L104)</f>
        <v>169458447</v>
      </c>
      <c r="M101" s="2">
        <f>SUM(M102:M104)</f>
        <v>21830595</v>
      </c>
      <c r="N101" s="2">
        <f>SUM(N102:N104)</f>
        <v>0</v>
      </c>
      <c r="O101" s="2">
        <f>SUM(O102:O104)</f>
        <v>147627852</v>
      </c>
      <c r="P101" s="2">
        <f t="shared" si="101"/>
        <v>121692928.34999999</v>
      </c>
      <c r="Q101" s="2">
        <f t="shared" si="101"/>
        <v>16623995</v>
      </c>
      <c r="R101" s="2">
        <f t="shared" si="101"/>
        <v>0</v>
      </c>
      <c r="S101" s="2">
        <f t="shared" si="101"/>
        <v>105068933.34999999</v>
      </c>
      <c r="T101" s="2">
        <f t="shared" si="101"/>
        <v>118261748.25</v>
      </c>
      <c r="U101" s="2">
        <f t="shared" si="101"/>
        <v>13192814.9</v>
      </c>
      <c r="V101" s="2">
        <f t="shared" si="101"/>
        <v>0</v>
      </c>
      <c r="W101" s="2">
        <f t="shared" si="101"/>
        <v>105068933.34999999</v>
      </c>
      <c r="X101" s="2">
        <f t="shared" si="85"/>
        <v>69.788051492056923</v>
      </c>
      <c r="Y101" s="2">
        <f>U101/M101*100</f>
        <v>60.432685870449255</v>
      </c>
      <c r="Z101" s="2">
        <v>0</v>
      </c>
      <c r="AA101" s="2">
        <f>W101/O101*100</f>
        <v>71.171484192562801</v>
      </c>
      <c r="AB101" s="2">
        <f t="shared" si="90"/>
        <v>88.125922324072008</v>
      </c>
      <c r="AC101" s="2">
        <f>U101/Q101*100</f>
        <v>79.360075000022562</v>
      </c>
      <c r="AD101" s="39"/>
    </row>
    <row r="102" spans="1:30" s="7" customFormat="1" ht="56.25" hidden="1" x14ac:dyDescent="0.3">
      <c r="A102" s="67" t="s">
        <v>243</v>
      </c>
      <c r="B102" s="18" t="s">
        <v>72</v>
      </c>
      <c r="C102" s="79" t="s">
        <v>29</v>
      </c>
      <c r="D102" s="32">
        <v>30738843</v>
      </c>
      <c r="E102" s="32">
        <v>64889196</v>
      </c>
      <c r="F102" s="33">
        <v>116815029</v>
      </c>
      <c r="G102" s="32">
        <v>31232629</v>
      </c>
      <c r="H102" s="32">
        <v>39226532</v>
      </c>
      <c r="I102" s="32">
        <v>0</v>
      </c>
      <c r="J102" s="32">
        <v>0</v>
      </c>
      <c r="K102" s="32">
        <v>94481519</v>
      </c>
      <c r="L102" s="33">
        <f>SUM(M102:O102)</f>
        <v>146541915</v>
      </c>
      <c r="M102" s="31">
        <v>0</v>
      </c>
      <c r="N102" s="31">
        <v>0</v>
      </c>
      <c r="O102" s="31">
        <v>146541915</v>
      </c>
      <c r="P102" s="32">
        <f t="shared" si="84"/>
        <v>104375717.70999999</v>
      </c>
      <c r="Q102" s="33">
        <v>0</v>
      </c>
      <c r="R102" s="33">
        <v>0</v>
      </c>
      <c r="S102" s="33">
        <f>W102</f>
        <v>104375717.70999999</v>
      </c>
      <c r="T102" s="32">
        <f t="shared" si="95"/>
        <v>104375717.70999999</v>
      </c>
      <c r="U102" s="32">
        <v>0</v>
      </c>
      <c r="V102" s="32">
        <v>0</v>
      </c>
      <c r="W102" s="32">
        <v>104375717.70999999</v>
      </c>
      <c r="X102" s="32">
        <f t="shared" si="85"/>
        <v>71.22584532213871</v>
      </c>
      <c r="Y102" s="32"/>
      <c r="Z102" s="32"/>
      <c r="AA102" s="32">
        <f>W102/O102*100</f>
        <v>71.22584532213871</v>
      </c>
      <c r="AB102" s="32">
        <f t="shared" si="90"/>
        <v>89.351274920284439</v>
      </c>
      <c r="AC102" s="2"/>
      <c r="AD102" s="43"/>
    </row>
    <row r="103" spans="1:30" s="7" customFormat="1" ht="166.5" hidden="1" customHeight="1" x14ac:dyDescent="0.3">
      <c r="A103" s="67" t="s">
        <v>244</v>
      </c>
      <c r="B103" s="68" t="s">
        <v>224</v>
      </c>
      <c r="C103" s="79" t="s">
        <v>29</v>
      </c>
      <c r="D103" s="32">
        <v>2199207</v>
      </c>
      <c r="E103" s="32">
        <v>4333354</v>
      </c>
      <c r="F103" s="33">
        <v>16182900</v>
      </c>
      <c r="G103" s="32">
        <v>2567571</v>
      </c>
      <c r="H103" s="32">
        <v>3175268</v>
      </c>
      <c r="I103" s="32">
        <v>6205900</v>
      </c>
      <c r="J103" s="32">
        <v>0</v>
      </c>
      <c r="K103" s="32">
        <v>326661</v>
      </c>
      <c r="L103" s="33">
        <f>SUM(M103:O103)</f>
        <v>21718137</v>
      </c>
      <c r="M103" s="31">
        <v>20632200</v>
      </c>
      <c r="N103" s="31">
        <v>0</v>
      </c>
      <c r="O103" s="31">
        <v>1085937</v>
      </c>
      <c r="P103" s="32">
        <f t="shared" si="84"/>
        <v>16118815.640000001</v>
      </c>
      <c r="Q103" s="33">
        <f>11046972.02+4378627.98</f>
        <v>15425600</v>
      </c>
      <c r="R103" s="33">
        <v>0</v>
      </c>
      <c r="S103" s="33">
        <f t="shared" ref="S103:S104" si="102">W103</f>
        <v>693215.64</v>
      </c>
      <c r="T103" s="32">
        <f t="shared" si="95"/>
        <v>12687635.540000001</v>
      </c>
      <c r="U103" s="32">
        <v>11994419.9</v>
      </c>
      <c r="V103" s="32">
        <v>0</v>
      </c>
      <c r="W103" s="32">
        <v>693215.64</v>
      </c>
      <c r="X103" s="32">
        <f t="shared" si="85"/>
        <v>58.419539116085332</v>
      </c>
      <c r="Y103" s="32">
        <f>U103/M103*100</f>
        <v>58.134468936904447</v>
      </c>
      <c r="Z103" s="32"/>
      <c r="AA103" s="32">
        <f>W103/O103*100</f>
        <v>63.835714226515904</v>
      </c>
      <c r="AB103" s="32">
        <f t="shared" si="90"/>
        <v>78.401495034882501</v>
      </c>
      <c r="AC103" s="32">
        <f>U103/Q103*100</f>
        <v>77.756585805414375</v>
      </c>
      <c r="AD103" s="43" t="s">
        <v>420</v>
      </c>
    </row>
    <row r="104" spans="1:30" s="7" customFormat="1" ht="59.25" hidden="1" customHeight="1" x14ac:dyDescent="0.3">
      <c r="A104" s="67" t="s">
        <v>334</v>
      </c>
      <c r="B104" s="68" t="s">
        <v>329</v>
      </c>
      <c r="C104" s="79" t="s">
        <v>29</v>
      </c>
      <c r="D104" s="32">
        <v>300000</v>
      </c>
      <c r="E104" s="32"/>
      <c r="F104" s="33">
        <v>1198395</v>
      </c>
      <c r="G104" s="32"/>
      <c r="H104" s="32"/>
      <c r="I104" s="32">
        <v>600000</v>
      </c>
      <c r="J104" s="32">
        <v>0</v>
      </c>
      <c r="K104" s="32">
        <v>0</v>
      </c>
      <c r="L104" s="33">
        <f>SUM(M104:O104)</f>
        <v>1198395</v>
      </c>
      <c r="M104" s="31">
        <v>1198395</v>
      </c>
      <c r="N104" s="31">
        <v>0</v>
      </c>
      <c r="O104" s="31">
        <v>0</v>
      </c>
      <c r="P104" s="32">
        <f t="shared" si="84"/>
        <v>1198395</v>
      </c>
      <c r="Q104" s="33">
        <v>1198395</v>
      </c>
      <c r="R104" s="33">
        <v>0</v>
      </c>
      <c r="S104" s="33">
        <f t="shared" si="102"/>
        <v>0</v>
      </c>
      <c r="T104" s="32">
        <f t="shared" si="95"/>
        <v>1198395</v>
      </c>
      <c r="U104" s="32">
        <v>1198395</v>
      </c>
      <c r="V104" s="32">
        <v>0</v>
      </c>
      <c r="W104" s="32">
        <v>0</v>
      </c>
      <c r="X104" s="32">
        <f t="shared" si="85"/>
        <v>100</v>
      </c>
      <c r="Y104" s="32">
        <f>U104/M104*100</f>
        <v>100</v>
      </c>
      <c r="Z104" s="32"/>
      <c r="AA104" s="32"/>
      <c r="AB104" s="32">
        <f t="shared" si="90"/>
        <v>100</v>
      </c>
      <c r="AC104" s="32">
        <f>U104/Q104*100</f>
        <v>100</v>
      </c>
      <c r="AD104" s="39"/>
    </row>
    <row r="105" spans="1:30" s="7" customFormat="1" ht="58.5" hidden="1" customHeight="1" x14ac:dyDescent="0.3">
      <c r="A105" s="1" t="s">
        <v>246</v>
      </c>
      <c r="B105" s="16" t="s">
        <v>245</v>
      </c>
      <c r="C105" s="46"/>
      <c r="D105" s="2">
        <f>SUM(D106:D108)</f>
        <v>515000</v>
      </c>
      <c r="E105" s="2">
        <f t="shared" ref="E105:W105" si="103">SUM(E106:E108)</f>
        <v>2488358</v>
      </c>
      <c r="F105" s="2">
        <f t="shared" si="103"/>
        <v>4879358</v>
      </c>
      <c r="G105" s="2">
        <f t="shared" si="103"/>
        <v>140000</v>
      </c>
      <c r="H105" s="2">
        <f t="shared" si="103"/>
        <v>618000</v>
      </c>
      <c r="I105" s="2">
        <f t="shared" si="103"/>
        <v>805188</v>
      </c>
      <c r="J105" s="2">
        <f t="shared" si="103"/>
        <v>0</v>
      </c>
      <c r="K105" s="2">
        <f t="shared" si="103"/>
        <v>2458170</v>
      </c>
      <c r="L105" s="2">
        <f>SUM(L106:L108)</f>
        <v>5457358</v>
      </c>
      <c r="M105" s="2">
        <f>SUM(M106:M108)</f>
        <v>805188</v>
      </c>
      <c r="N105" s="2">
        <f>SUM(N106:N108)</f>
        <v>0</v>
      </c>
      <c r="O105" s="2">
        <f>SUM(O106:O108)</f>
        <v>4652170</v>
      </c>
      <c r="P105" s="2">
        <f t="shared" si="103"/>
        <v>4586503.4800000004</v>
      </c>
      <c r="Q105" s="2">
        <f t="shared" si="103"/>
        <v>805188</v>
      </c>
      <c r="R105" s="2">
        <f t="shared" si="103"/>
        <v>0</v>
      </c>
      <c r="S105" s="2">
        <f t="shared" si="103"/>
        <v>3781315.48</v>
      </c>
      <c r="T105" s="2">
        <f t="shared" si="103"/>
        <v>4586503.4800000004</v>
      </c>
      <c r="U105" s="2">
        <f t="shared" si="103"/>
        <v>805188</v>
      </c>
      <c r="V105" s="2">
        <f t="shared" si="103"/>
        <v>0</v>
      </c>
      <c r="W105" s="2">
        <f t="shared" si="103"/>
        <v>3781315.48</v>
      </c>
      <c r="X105" s="2">
        <f t="shared" si="85"/>
        <v>84.042561986954141</v>
      </c>
      <c r="Y105" s="2">
        <f>U105/M105*100</f>
        <v>100</v>
      </c>
      <c r="Z105" s="2"/>
      <c r="AA105" s="2">
        <f t="shared" ref="AA105:AA116" si="104">W105/O105*100</f>
        <v>81.280681488423681</v>
      </c>
      <c r="AB105" s="2">
        <f t="shared" si="90"/>
        <v>93.998093191768277</v>
      </c>
      <c r="AC105" s="32">
        <f t="shared" ref="AC105:AC110" si="105">U105/Q105*100</f>
        <v>100</v>
      </c>
      <c r="AD105" s="39"/>
    </row>
    <row r="106" spans="1:30" s="7" customFormat="1" ht="37.5" hidden="1" x14ac:dyDescent="0.3">
      <c r="A106" s="67" t="s">
        <v>248</v>
      </c>
      <c r="B106" s="18" t="s">
        <v>84</v>
      </c>
      <c r="C106" s="79" t="s">
        <v>29</v>
      </c>
      <c r="D106" s="32">
        <v>0</v>
      </c>
      <c r="E106" s="32">
        <v>608090</v>
      </c>
      <c r="F106" s="33">
        <f t="shared" si="96"/>
        <v>608090</v>
      </c>
      <c r="G106" s="32">
        <v>0</v>
      </c>
      <c r="H106" s="32">
        <v>0</v>
      </c>
      <c r="I106" s="32">
        <v>0</v>
      </c>
      <c r="J106" s="32">
        <v>0</v>
      </c>
      <c r="K106" s="32">
        <v>608090</v>
      </c>
      <c r="L106" s="33">
        <f>SUM(M106:O106)</f>
        <v>608090</v>
      </c>
      <c r="M106" s="31">
        <v>0</v>
      </c>
      <c r="N106" s="31">
        <v>0</v>
      </c>
      <c r="O106" s="31">
        <v>608090</v>
      </c>
      <c r="P106" s="32">
        <f t="shared" si="84"/>
        <v>608036.03</v>
      </c>
      <c r="Q106" s="33">
        <v>0</v>
      </c>
      <c r="R106" s="33">
        <v>0</v>
      </c>
      <c r="S106" s="33">
        <f>W106</f>
        <v>608036.03</v>
      </c>
      <c r="T106" s="32">
        <f t="shared" si="95"/>
        <v>608036.03</v>
      </c>
      <c r="U106" s="32">
        <v>0</v>
      </c>
      <c r="V106" s="32">
        <v>0</v>
      </c>
      <c r="W106" s="32">
        <v>608036.03</v>
      </c>
      <c r="X106" s="32">
        <f t="shared" si="85"/>
        <v>99.991124669045703</v>
      </c>
      <c r="Y106" s="32"/>
      <c r="Z106" s="32"/>
      <c r="AA106" s="32">
        <f t="shared" si="104"/>
        <v>99.991124669045703</v>
      </c>
      <c r="AB106" s="32">
        <f t="shared" si="90"/>
        <v>99.991124669045703</v>
      </c>
      <c r="AC106" s="32"/>
      <c r="AD106" s="43"/>
    </row>
    <row r="107" spans="1:30" s="7" customFormat="1" ht="56.25" hidden="1" x14ac:dyDescent="0.3">
      <c r="A107" s="67" t="s">
        <v>249</v>
      </c>
      <c r="B107" s="68" t="s">
        <v>247</v>
      </c>
      <c r="C107" s="79" t="s">
        <v>29</v>
      </c>
      <c r="D107" s="32">
        <v>0</v>
      </c>
      <c r="E107" s="32">
        <v>1150268</v>
      </c>
      <c r="F107" s="33">
        <v>1150268</v>
      </c>
      <c r="G107" s="32">
        <v>0</v>
      </c>
      <c r="H107" s="32">
        <v>0</v>
      </c>
      <c r="I107" s="32">
        <v>805188</v>
      </c>
      <c r="J107" s="32">
        <v>0</v>
      </c>
      <c r="K107" s="32">
        <v>345080</v>
      </c>
      <c r="L107" s="33">
        <f>SUM(M107:O107)</f>
        <v>1150268</v>
      </c>
      <c r="M107" s="31">
        <v>805188</v>
      </c>
      <c r="N107" s="31">
        <v>0</v>
      </c>
      <c r="O107" s="31">
        <v>345080</v>
      </c>
      <c r="P107" s="32">
        <f t="shared" si="84"/>
        <v>1150267.45</v>
      </c>
      <c r="Q107" s="33">
        <v>805188</v>
      </c>
      <c r="R107" s="33">
        <v>0</v>
      </c>
      <c r="S107" s="33">
        <f t="shared" ref="S107:S108" si="106">W107</f>
        <v>345079.45</v>
      </c>
      <c r="T107" s="32">
        <f t="shared" si="95"/>
        <v>1150267.45</v>
      </c>
      <c r="U107" s="32">
        <v>805188</v>
      </c>
      <c r="V107" s="32">
        <v>0</v>
      </c>
      <c r="W107" s="32">
        <v>345079.45</v>
      </c>
      <c r="X107" s="32">
        <f t="shared" si="85"/>
        <v>99.999952185056003</v>
      </c>
      <c r="Y107" s="32">
        <f>U107/M107*100</f>
        <v>100</v>
      </c>
      <c r="Z107" s="32"/>
      <c r="AA107" s="32">
        <f t="shared" si="104"/>
        <v>99.999840616668607</v>
      </c>
      <c r="AB107" s="32">
        <f t="shared" si="90"/>
        <v>99.999952185056003</v>
      </c>
      <c r="AC107" s="32">
        <f t="shared" si="105"/>
        <v>100</v>
      </c>
      <c r="AD107" s="43"/>
    </row>
    <row r="108" spans="1:30" s="7" customFormat="1" ht="29.25" hidden="1" customHeight="1" x14ac:dyDescent="0.3">
      <c r="A108" s="67" t="s">
        <v>251</v>
      </c>
      <c r="B108" s="18" t="s">
        <v>250</v>
      </c>
      <c r="C108" s="79" t="s">
        <v>29</v>
      </c>
      <c r="D108" s="32">
        <v>515000</v>
      </c>
      <c r="E108" s="32">
        <v>730000</v>
      </c>
      <c r="F108" s="33">
        <v>3121000</v>
      </c>
      <c r="G108" s="32">
        <v>140000</v>
      </c>
      <c r="H108" s="32">
        <v>618000</v>
      </c>
      <c r="I108" s="32">
        <v>0</v>
      </c>
      <c r="J108" s="32">
        <v>0</v>
      </c>
      <c r="K108" s="32">
        <v>1505000</v>
      </c>
      <c r="L108" s="33">
        <f>SUM(M108:O108)</f>
        <v>3699000</v>
      </c>
      <c r="M108" s="31">
        <v>0</v>
      </c>
      <c r="N108" s="31">
        <v>0</v>
      </c>
      <c r="O108" s="31">
        <v>3699000</v>
      </c>
      <c r="P108" s="32">
        <f t="shared" si="84"/>
        <v>2828200</v>
      </c>
      <c r="Q108" s="33">
        <v>0</v>
      </c>
      <c r="R108" s="33">
        <v>0</v>
      </c>
      <c r="S108" s="33">
        <f t="shared" si="106"/>
        <v>2828200</v>
      </c>
      <c r="T108" s="32">
        <f t="shared" si="95"/>
        <v>2828200</v>
      </c>
      <c r="U108" s="32">
        <v>0</v>
      </c>
      <c r="V108" s="32">
        <v>0</v>
      </c>
      <c r="W108" s="32">
        <v>2828200</v>
      </c>
      <c r="X108" s="32">
        <f t="shared" si="85"/>
        <v>76.458502297918358</v>
      </c>
      <c r="Y108" s="32"/>
      <c r="Z108" s="32"/>
      <c r="AA108" s="32">
        <f t="shared" si="104"/>
        <v>76.458502297918358</v>
      </c>
      <c r="AB108" s="32">
        <f t="shared" si="90"/>
        <v>90.618391541172699</v>
      </c>
      <c r="AC108" s="32"/>
      <c r="AD108" s="39"/>
    </row>
    <row r="109" spans="1:30" s="7" customFormat="1" ht="43.15" hidden="1" customHeight="1" x14ac:dyDescent="0.3">
      <c r="A109" s="1" t="s">
        <v>137</v>
      </c>
      <c r="B109" s="16" t="s">
        <v>252</v>
      </c>
      <c r="C109" s="46"/>
      <c r="D109" s="2">
        <f>D110</f>
        <v>0</v>
      </c>
      <c r="E109" s="2">
        <f t="shared" ref="E109:W109" si="107">E110</f>
        <v>284000</v>
      </c>
      <c r="F109" s="2">
        <f t="shared" si="107"/>
        <v>1059118</v>
      </c>
      <c r="G109" s="2">
        <f t="shared" si="107"/>
        <v>710118</v>
      </c>
      <c r="H109" s="2">
        <f t="shared" si="107"/>
        <v>284000</v>
      </c>
      <c r="I109" s="2">
        <f t="shared" si="107"/>
        <v>263500</v>
      </c>
      <c r="J109" s="2">
        <f t="shared" si="107"/>
        <v>0</v>
      </c>
      <c r="K109" s="2">
        <f t="shared" si="107"/>
        <v>46500</v>
      </c>
      <c r="L109" s="2">
        <f>L110</f>
        <v>1278118</v>
      </c>
      <c r="M109" s="2">
        <f>M110</f>
        <v>1086400</v>
      </c>
      <c r="N109" s="2">
        <f>N110</f>
        <v>0</v>
      </c>
      <c r="O109" s="2">
        <f>O110</f>
        <v>191718</v>
      </c>
      <c r="P109" s="2">
        <f t="shared" si="107"/>
        <v>1181350</v>
      </c>
      <c r="Q109" s="2">
        <f t="shared" si="107"/>
        <v>1086400</v>
      </c>
      <c r="R109" s="2">
        <f t="shared" si="107"/>
        <v>0</v>
      </c>
      <c r="S109" s="2">
        <f t="shared" si="107"/>
        <v>94950</v>
      </c>
      <c r="T109" s="2">
        <f t="shared" si="107"/>
        <v>633000</v>
      </c>
      <c r="U109" s="2">
        <f t="shared" si="107"/>
        <v>538050</v>
      </c>
      <c r="V109" s="2">
        <f t="shared" si="107"/>
        <v>0</v>
      </c>
      <c r="W109" s="2">
        <f t="shared" si="107"/>
        <v>94950</v>
      </c>
      <c r="X109" s="2">
        <f t="shared" si="85"/>
        <v>49.525943613969915</v>
      </c>
      <c r="Y109" s="2">
        <f>U109/M109*100</f>
        <v>49.525957290132553</v>
      </c>
      <c r="Z109" s="2"/>
      <c r="AA109" s="2">
        <f t="shared" si="104"/>
        <v>49.525866115857667</v>
      </c>
      <c r="AB109" s="2">
        <f t="shared" si="90"/>
        <v>59.766711546777607</v>
      </c>
      <c r="AC109" s="2">
        <f t="shared" si="105"/>
        <v>49.525957290132553</v>
      </c>
      <c r="AD109" s="39"/>
    </row>
    <row r="110" spans="1:30" s="7" customFormat="1" ht="63" hidden="1" customHeight="1" x14ac:dyDescent="0.3">
      <c r="A110" s="67" t="s">
        <v>254</v>
      </c>
      <c r="B110" s="18" t="s">
        <v>253</v>
      </c>
      <c r="C110" s="79" t="s">
        <v>29</v>
      </c>
      <c r="D110" s="32">
        <v>0</v>
      </c>
      <c r="E110" s="32">
        <v>284000</v>
      </c>
      <c r="F110" s="33">
        <v>1059118</v>
      </c>
      <c r="G110" s="32">
        <v>710118</v>
      </c>
      <c r="H110" s="32">
        <v>284000</v>
      </c>
      <c r="I110" s="32">
        <v>263500</v>
      </c>
      <c r="J110" s="32">
        <v>0</v>
      </c>
      <c r="K110" s="32">
        <v>46500</v>
      </c>
      <c r="L110" s="33">
        <f>SUM(M110:O110)</f>
        <v>1278118</v>
      </c>
      <c r="M110" s="31">
        <v>1086400</v>
      </c>
      <c r="N110" s="31">
        <v>0</v>
      </c>
      <c r="O110" s="31">
        <v>191718</v>
      </c>
      <c r="P110" s="32">
        <f t="shared" si="84"/>
        <v>1181350</v>
      </c>
      <c r="Q110" s="33">
        <v>1086400</v>
      </c>
      <c r="R110" s="33">
        <v>0</v>
      </c>
      <c r="S110" s="33">
        <f>W110</f>
        <v>94950</v>
      </c>
      <c r="T110" s="32">
        <f>SUM(U110:W110)</f>
        <v>633000</v>
      </c>
      <c r="U110" s="32">
        <v>538050</v>
      </c>
      <c r="V110" s="32">
        <v>0</v>
      </c>
      <c r="W110" s="32">
        <v>94950</v>
      </c>
      <c r="X110" s="32">
        <f t="shared" si="85"/>
        <v>49.525943613969915</v>
      </c>
      <c r="Y110" s="32">
        <f>U110/M110*100</f>
        <v>49.525957290132553</v>
      </c>
      <c r="Z110" s="32"/>
      <c r="AA110" s="32">
        <f t="shared" si="104"/>
        <v>49.525866115857667</v>
      </c>
      <c r="AB110" s="32">
        <f t="shared" si="90"/>
        <v>59.766711546777607</v>
      </c>
      <c r="AC110" s="32">
        <f t="shared" si="105"/>
        <v>49.525957290132553</v>
      </c>
      <c r="AD110" s="43" t="s">
        <v>421</v>
      </c>
    </row>
    <row r="111" spans="1:30" s="7" customFormat="1" ht="55.9" hidden="1" customHeight="1" x14ac:dyDescent="0.3">
      <c r="A111" s="1" t="s">
        <v>138</v>
      </c>
      <c r="B111" s="16" t="s">
        <v>255</v>
      </c>
      <c r="C111" s="46"/>
      <c r="D111" s="2">
        <f>D112</f>
        <v>0</v>
      </c>
      <c r="E111" s="2">
        <f t="shared" ref="E111:W111" si="108">E112</f>
        <v>0</v>
      </c>
      <c r="F111" s="2">
        <f t="shared" si="108"/>
        <v>250000</v>
      </c>
      <c r="G111" s="2">
        <f t="shared" si="108"/>
        <v>0</v>
      </c>
      <c r="H111" s="2">
        <f t="shared" si="108"/>
        <v>413040</v>
      </c>
      <c r="I111" s="2">
        <f t="shared" si="108"/>
        <v>0</v>
      </c>
      <c r="J111" s="2">
        <f t="shared" si="108"/>
        <v>0</v>
      </c>
      <c r="K111" s="2">
        <f t="shared" si="108"/>
        <v>0</v>
      </c>
      <c r="L111" s="2">
        <f>L112</f>
        <v>413040</v>
      </c>
      <c r="M111" s="2">
        <f>M112</f>
        <v>0</v>
      </c>
      <c r="N111" s="2">
        <f>N112</f>
        <v>0</v>
      </c>
      <c r="O111" s="2">
        <f>O112</f>
        <v>413040</v>
      </c>
      <c r="P111" s="2">
        <f t="shared" si="108"/>
        <v>250000</v>
      </c>
      <c r="Q111" s="2">
        <f t="shared" si="108"/>
        <v>0</v>
      </c>
      <c r="R111" s="2">
        <f t="shared" si="108"/>
        <v>0</v>
      </c>
      <c r="S111" s="2">
        <f t="shared" si="108"/>
        <v>250000</v>
      </c>
      <c r="T111" s="2">
        <f t="shared" si="108"/>
        <v>250000</v>
      </c>
      <c r="U111" s="2">
        <f t="shared" si="108"/>
        <v>0</v>
      </c>
      <c r="V111" s="2">
        <f t="shared" si="108"/>
        <v>0</v>
      </c>
      <c r="W111" s="2">
        <f t="shared" si="108"/>
        <v>250000</v>
      </c>
      <c r="X111" s="2">
        <f t="shared" si="85"/>
        <v>60.526825489056748</v>
      </c>
      <c r="Y111" s="2"/>
      <c r="Z111" s="2"/>
      <c r="AA111" s="2">
        <f t="shared" si="104"/>
        <v>60.526825489056748</v>
      </c>
      <c r="AB111" s="32"/>
      <c r="AC111" s="32"/>
      <c r="AD111" s="39"/>
    </row>
    <row r="112" spans="1:30" s="7" customFormat="1" ht="51.75" hidden="1" customHeight="1" x14ac:dyDescent="0.3">
      <c r="A112" s="67" t="s">
        <v>256</v>
      </c>
      <c r="B112" s="18" t="s">
        <v>257</v>
      </c>
      <c r="C112" s="79" t="s">
        <v>29</v>
      </c>
      <c r="D112" s="32">
        <v>0</v>
      </c>
      <c r="E112" s="32">
        <v>0</v>
      </c>
      <c r="F112" s="33">
        <v>250000</v>
      </c>
      <c r="G112" s="32">
        <v>0</v>
      </c>
      <c r="H112" s="32">
        <v>413040</v>
      </c>
      <c r="I112" s="32">
        <v>0</v>
      </c>
      <c r="J112" s="32">
        <v>0</v>
      </c>
      <c r="K112" s="32">
        <v>0</v>
      </c>
      <c r="L112" s="33">
        <f t="shared" si="91"/>
        <v>413040</v>
      </c>
      <c r="M112" s="31">
        <v>0</v>
      </c>
      <c r="N112" s="31">
        <v>0</v>
      </c>
      <c r="O112" s="31">
        <v>413040</v>
      </c>
      <c r="P112" s="32">
        <f t="shared" si="84"/>
        <v>250000</v>
      </c>
      <c r="Q112" s="33">
        <v>0</v>
      </c>
      <c r="R112" s="33">
        <v>0</v>
      </c>
      <c r="S112" s="33">
        <f>W112</f>
        <v>250000</v>
      </c>
      <c r="T112" s="32">
        <f t="shared" si="95"/>
        <v>250000</v>
      </c>
      <c r="U112" s="32">
        <v>0</v>
      </c>
      <c r="V112" s="32">
        <v>0</v>
      </c>
      <c r="W112" s="32">
        <v>250000</v>
      </c>
      <c r="X112" s="32">
        <f t="shared" si="85"/>
        <v>60.526825489056748</v>
      </c>
      <c r="Y112" s="32"/>
      <c r="Z112" s="32"/>
      <c r="AA112" s="32">
        <f t="shared" si="104"/>
        <v>60.526825489056748</v>
      </c>
      <c r="AB112" s="32"/>
      <c r="AC112" s="32"/>
      <c r="AD112" s="39"/>
    </row>
    <row r="113" spans="1:30" s="8" customFormat="1" ht="69" hidden="1" customHeight="1" x14ac:dyDescent="0.3">
      <c r="A113" s="1" t="s">
        <v>369</v>
      </c>
      <c r="B113" s="16" t="s">
        <v>370</v>
      </c>
      <c r="C113" s="46"/>
      <c r="D113" s="2"/>
      <c r="E113" s="2"/>
      <c r="F113" s="3">
        <f>F114</f>
        <v>3036675</v>
      </c>
      <c r="G113" s="3">
        <f t="shared" ref="G113:K113" si="109">G114</f>
        <v>0</v>
      </c>
      <c r="H113" s="3">
        <f t="shared" si="109"/>
        <v>0</v>
      </c>
      <c r="I113" s="3">
        <f t="shared" si="109"/>
        <v>0</v>
      </c>
      <c r="J113" s="3">
        <f t="shared" si="109"/>
        <v>0</v>
      </c>
      <c r="K113" s="3">
        <f t="shared" si="109"/>
        <v>0</v>
      </c>
      <c r="L113" s="3">
        <f>L114</f>
        <v>3394947</v>
      </c>
      <c r="M113" s="3">
        <f>M114</f>
        <v>0</v>
      </c>
      <c r="N113" s="3">
        <f>N114</f>
        <v>0</v>
      </c>
      <c r="O113" s="3">
        <f>O114</f>
        <v>3394947</v>
      </c>
      <c r="P113" s="3">
        <f t="shared" ref="P113:W113" si="110">P114</f>
        <v>0</v>
      </c>
      <c r="Q113" s="3">
        <f t="shared" si="110"/>
        <v>0</v>
      </c>
      <c r="R113" s="3">
        <f t="shared" si="110"/>
        <v>0</v>
      </c>
      <c r="S113" s="3">
        <f t="shared" si="110"/>
        <v>0</v>
      </c>
      <c r="T113" s="3">
        <f t="shared" si="110"/>
        <v>3036674.43</v>
      </c>
      <c r="U113" s="3">
        <f t="shared" si="110"/>
        <v>0</v>
      </c>
      <c r="V113" s="3">
        <f t="shared" si="110"/>
        <v>0</v>
      </c>
      <c r="W113" s="3">
        <f t="shared" si="110"/>
        <v>3036674.43</v>
      </c>
      <c r="X113" s="2">
        <f t="shared" si="85"/>
        <v>89.446887683371784</v>
      </c>
      <c r="Y113" s="32"/>
      <c r="Z113" s="32"/>
      <c r="AA113" s="32">
        <f t="shared" si="104"/>
        <v>89.446887683371784</v>
      </c>
      <c r="AB113" s="32"/>
      <c r="AC113" s="32"/>
      <c r="AD113" s="38"/>
    </row>
    <row r="114" spans="1:30" s="7" customFormat="1" ht="51.75" hidden="1" customHeight="1" x14ac:dyDescent="0.3">
      <c r="A114" s="67" t="s">
        <v>372</v>
      </c>
      <c r="B114" s="18" t="s">
        <v>371</v>
      </c>
      <c r="C114" s="79" t="s">
        <v>29</v>
      </c>
      <c r="D114" s="32"/>
      <c r="E114" s="32"/>
      <c r="F114" s="33">
        <v>3036675</v>
      </c>
      <c r="G114" s="32"/>
      <c r="H114" s="32"/>
      <c r="I114" s="32">
        <v>0</v>
      </c>
      <c r="J114" s="32">
        <v>0</v>
      </c>
      <c r="K114" s="32">
        <v>0</v>
      </c>
      <c r="L114" s="33">
        <f>SUM(M114:O114)</f>
        <v>3394947</v>
      </c>
      <c r="M114" s="31">
        <v>0</v>
      </c>
      <c r="N114" s="31">
        <v>0</v>
      </c>
      <c r="O114" s="31">
        <v>3394947</v>
      </c>
      <c r="P114" s="33">
        <f>SUM(Q114:S114)</f>
        <v>0</v>
      </c>
      <c r="Q114" s="33">
        <v>0</v>
      </c>
      <c r="R114" s="33">
        <v>0</v>
      </c>
      <c r="S114" s="33">
        <v>0</v>
      </c>
      <c r="T114" s="32">
        <f>SUM(U114:W114)</f>
        <v>3036674.43</v>
      </c>
      <c r="U114" s="32">
        <v>0</v>
      </c>
      <c r="V114" s="32">
        <v>0</v>
      </c>
      <c r="W114" s="32">
        <v>3036674.43</v>
      </c>
      <c r="X114" s="32">
        <f t="shared" si="85"/>
        <v>89.446887683371784</v>
      </c>
      <c r="Y114" s="32"/>
      <c r="Z114" s="32"/>
      <c r="AA114" s="32">
        <f t="shared" si="104"/>
        <v>89.446887683371784</v>
      </c>
      <c r="AB114" s="32"/>
      <c r="AC114" s="32"/>
      <c r="AD114" s="39"/>
    </row>
    <row r="115" spans="1:30" s="8" customFormat="1" ht="43.5" hidden="1" customHeight="1" x14ac:dyDescent="0.3">
      <c r="A115" s="1" t="s">
        <v>139</v>
      </c>
      <c r="B115" s="16" t="s">
        <v>69</v>
      </c>
      <c r="C115" s="46"/>
      <c r="D115" s="2">
        <f>D116</f>
        <v>8344000</v>
      </c>
      <c r="E115" s="2">
        <f t="shared" ref="E115:W115" si="111">E116</f>
        <v>5710100</v>
      </c>
      <c r="F115" s="2">
        <f t="shared" si="111"/>
        <v>18629920</v>
      </c>
      <c r="G115" s="2">
        <f t="shared" si="111"/>
        <v>4586200</v>
      </c>
      <c r="H115" s="2">
        <f t="shared" si="111"/>
        <v>4205300</v>
      </c>
      <c r="I115" s="2">
        <f>I116</f>
        <v>0</v>
      </c>
      <c r="J115" s="2">
        <f t="shared" si="111"/>
        <v>0</v>
      </c>
      <c r="K115" s="2">
        <f>K116</f>
        <v>14026100</v>
      </c>
      <c r="L115" s="2">
        <f>L116</f>
        <v>22639700</v>
      </c>
      <c r="M115" s="2">
        <f>M116</f>
        <v>0</v>
      </c>
      <c r="N115" s="2">
        <f>N116</f>
        <v>0</v>
      </c>
      <c r="O115" s="2">
        <f>O116</f>
        <v>22639700</v>
      </c>
      <c r="P115" s="2">
        <f t="shared" si="111"/>
        <v>17030930.760000002</v>
      </c>
      <c r="Q115" s="2">
        <f t="shared" si="111"/>
        <v>0</v>
      </c>
      <c r="R115" s="2">
        <f t="shared" si="111"/>
        <v>0</v>
      </c>
      <c r="S115" s="2">
        <f t="shared" si="111"/>
        <v>17030930.760000002</v>
      </c>
      <c r="T115" s="2">
        <f t="shared" si="111"/>
        <v>17030930.760000002</v>
      </c>
      <c r="U115" s="2">
        <f t="shared" si="111"/>
        <v>0</v>
      </c>
      <c r="V115" s="2">
        <f t="shared" si="111"/>
        <v>0</v>
      </c>
      <c r="W115" s="2">
        <f t="shared" si="111"/>
        <v>17030930.760000002</v>
      </c>
      <c r="X115" s="2">
        <f t="shared" si="85"/>
        <v>75.225955997650146</v>
      </c>
      <c r="Y115" s="2"/>
      <c r="Z115" s="2"/>
      <c r="AA115" s="2">
        <f t="shared" si="104"/>
        <v>75.225955997650146</v>
      </c>
      <c r="AB115" s="2">
        <f>T115/F115*100</f>
        <v>91.417090143167556</v>
      </c>
      <c r="AC115" s="32"/>
      <c r="AD115" s="38"/>
    </row>
    <row r="116" spans="1:30" s="7" customFormat="1" ht="22.15" hidden="1" customHeight="1" x14ac:dyDescent="0.3">
      <c r="A116" s="67" t="s">
        <v>140</v>
      </c>
      <c r="B116" s="18" t="s">
        <v>258</v>
      </c>
      <c r="C116" s="79" t="s">
        <v>29</v>
      </c>
      <c r="D116" s="32">
        <v>8344000</v>
      </c>
      <c r="E116" s="32">
        <v>5710100</v>
      </c>
      <c r="F116" s="33">
        <v>18629920</v>
      </c>
      <c r="G116" s="32">
        <v>4586200</v>
      </c>
      <c r="H116" s="32">
        <v>4205300</v>
      </c>
      <c r="I116" s="32">
        <v>0</v>
      </c>
      <c r="J116" s="32">
        <v>0</v>
      </c>
      <c r="K116" s="32">
        <v>14026100</v>
      </c>
      <c r="L116" s="31">
        <f>M116+O116</f>
        <v>22639700</v>
      </c>
      <c r="M116" s="31">
        <v>0</v>
      </c>
      <c r="N116" s="31">
        <v>0</v>
      </c>
      <c r="O116" s="31">
        <v>22639700</v>
      </c>
      <c r="P116" s="32">
        <f t="shared" si="84"/>
        <v>17030930.760000002</v>
      </c>
      <c r="Q116" s="31">
        <v>0</v>
      </c>
      <c r="R116" s="31">
        <v>0</v>
      </c>
      <c r="S116" s="31">
        <f>W116</f>
        <v>17030930.760000002</v>
      </c>
      <c r="T116" s="32">
        <f t="shared" si="95"/>
        <v>17030930.760000002</v>
      </c>
      <c r="U116" s="32">
        <v>0</v>
      </c>
      <c r="V116" s="32">
        <v>0</v>
      </c>
      <c r="W116" s="32">
        <v>17030930.760000002</v>
      </c>
      <c r="X116" s="32">
        <f t="shared" si="85"/>
        <v>75.225955997650146</v>
      </c>
      <c r="Y116" s="32"/>
      <c r="Z116" s="32"/>
      <c r="AA116" s="32">
        <f t="shared" si="104"/>
        <v>75.225955997650146</v>
      </c>
      <c r="AB116" s="32">
        <f>T116/F116*100</f>
        <v>91.417090143167556</v>
      </c>
      <c r="AC116" s="32"/>
      <c r="AD116" s="39"/>
    </row>
    <row r="117" spans="1:30" s="8" customFormat="1" ht="31.5" hidden="1" customHeight="1" x14ac:dyDescent="0.3">
      <c r="A117" s="95" t="s">
        <v>12</v>
      </c>
      <c r="B117" s="96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  <c r="Y117" s="96"/>
      <c r="Z117" s="96"/>
      <c r="AA117" s="96"/>
      <c r="AB117" s="96"/>
      <c r="AC117" s="84"/>
      <c r="AD117" s="38"/>
    </row>
    <row r="118" spans="1:30" s="7" customFormat="1" ht="46.5" hidden="1" customHeight="1" x14ac:dyDescent="0.3">
      <c r="A118" s="1" t="s">
        <v>174</v>
      </c>
      <c r="B118" s="85" t="s">
        <v>34</v>
      </c>
      <c r="C118" s="85"/>
      <c r="D118" s="3">
        <f t="shared" ref="D118:W118" si="112">D119+D140+D142+D146+D152</f>
        <v>617358326</v>
      </c>
      <c r="E118" s="3">
        <f t="shared" si="112"/>
        <v>1084597137</v>
      </c>
      <c r="F118" s="3">
        <f t="shared" si="112"/>
        <v>2298199311</v>
      </c>
      <c r="G118" s="3">
        <f t="shared" si="112"/>
        <v>585395009</v>
      </c>
      <c r="H118" s="3">
        <f t="shared" si="112"/>
        <v>1001658234</v>
      </c>
      <c r="I118" s="3">
        <f t="shared" si="112"/>
        <v>1358940682</v>
      </c>
      <c r="J118" s="3">
        <f t="shared" si="112"/>
        <v>0</v>
      </c>
      <c r="K118" s="3">
        <f t="shared" si="112"/>
        <v>358014625</v>
      </c>
      <c r="L118" s="3">
        <f t="shared" si="112"/>
        <v>3245914787</v>
      </c>
      <c r="M118" s="3">
        <f t="shared" si="112"/>
        <v>2528956186</v>
      </c>
      <c r="N118" s="3">
        <f t="shared" si="112"/>
        <v>0</v>
      </c>
      <c r="O118" s="3">
        <f t="shared" si="112"/>
        <v>716958601</v>
      </c>
      <c r="P118" s="3">
        <f t="shared" si="112"/>
        <v>2092724025.2400002</v>
      </c>
      <c r="Q118" s="3">
        <f t="shared" si="112"/>
        <v>1632437267.3399999</v>
      </c>
      <c r="R118" s="3">
        <f t="shared" si="112"/>
        <v>0</v>
      </c>
      <c r="S118" s="3">
        <f t="shared" si="112"/>
        <v>469699525.66999996</v>
      </c>
      <c r="T118" s="3">
        <f t="shared" si="112"/>
        <v>2059788545.0299997</v>
      </c>
      <c r="U118" s="3">
        <f t="shared" si="112"/>
        <v>1589769019.3599999</v>
      </c>
      <c r="V118" s="3">
        <f t="shared" si="112"/>
        <v>0</v>
      </c>
      <c r="W118" s="3">
        <f t="shared" si="112"/>
        <v>470019525.66999996</v>
      </c>
      <c r="X118" s="2">
        <f t="shared" ref="X118:Y120" si="113">T118/L118*100</f>
        <v>63.457874904157173</v>
      </c>
      <c r="Y118" s="2">
        <f t="shared" si="113"/>
        <v>62.86265567433599</v>
      </c>
      <c r="Z118" s="2"/>
      <c r="AA118" s="2">
        <f>W118/O118*100</f>
        <v>65.557415032670761</v>
      </c>
      <c r="AB118" s="2">
        <f t="shared" ref="AB118:AB133" si="114">T118/F118*100</f>
        <v>89.626192783677141</v>
      </c>
      <c r="AC118" s="2">
        <f>U118/Q118*100</f>
        <v>97.386224338683078</v>
      </c>
      <c r="AD118" s="39"/>
    </row>
    <row r="119" spans="1:30" s="8" customFormat="1" ht="37.5" hidden="1" x14ac:dyDescent="0.3">
      <c r="A119" s="1" t="s">
        <v>175</v>
      </c>
      <c r="B119" s="66" t="s">
        <v>88</v>
      </c>
      <c r="C119" s="17"/>
      <c r="D119" s="30">
        <f t="shared" ref="D119:W119" si="115">D120+D135</f>
        <v>575359852</v>
      </c>
      <c r="E119" s="30">
        <f t="shared" si="115"/>
        <v>1019550450</v>
      </c>
      <c r="F119" s="30">
        <f t="shared" si="115"/>
        <v>2143258123</v>
      </c>
      <c r="G119" s="30">
        <f t="shared" si="115"/>
        <v>538032447</v>
      </c>
      <c r="H119" s="30">
        <f t="shared" si="115"/>
        <v>961396454</v>
      </c>
      <c r="I119" s="30">
        <f t="shared" si="115"/>
        <v>1340443089</v>
      </c>
      <c r="J119" s="30">
        <f t="shared" si="115"/>
        <v>0</v>
      </c>
      <c r="K119" s="30">
        <f t="shared" si="115"/>
        <v>272354085</v>
      </c>
      <c r="L119" s="30">
        <f t="shared" si="115"/>
        <v>3052896175</v>
      </c>
      <c r="M119" s="30">
        <f t="shared" si="115"/>
        <v>2495638762</v>
      </c>
      <c r="N119" s="30">
        <f t="shared" si="115"/>
        <v>0</v>
      </c>
      <c r="O119" s="30">
        <f t="shared" si="115"/>
        <v>557257413</v>
      </c>
      <c r="P119" s="30">
        <f t="shared" si="115"/>
        <v>1940504784.1200001</v>
      </c>
      <c r="Q119" s="30">
        <f t="shared" si="115"/>
        <v>1600706940</v>
      </c>
      <c r="R119" s="30">
        <f t="shared" si="115"/>
        <v>0</v>
      </c>
      <c r="S119" s="30">
        <f t="shared" si="115"/>
        <v>349210611.88999999</v>
      </c>
      <c r="T119" s="30">
        <f t="shared" si="115"/>
        <v>1909383019.9399998</v>
      </c>
      <c r="U119" s="30">
        <f t="shared" si="115"/>
        <v>1560172408.05</v>
      </c>
      <c r="V119" s="30">
        <f t="shared" si="115"/>
        <v>0</v>
      </c>
      <c r="W119" s="30">
        <f t="shared" si="115"/>
        <v>349210611.88999999</v>
      </c>
      <c r="X119" s="2">
        <f t="shared" si="113"/>
        <v>62.543332969389297</v>
      </c>
      <c r="Y119" s="2">
        <f t="shared" si="113"/>
        <v>62.515955105605137</v>
      </c>
      <c r="Z119" s="2"/>
      <c r="AA119" s="2">
        <f>W119/O119*100</f>
        <v>62.665942837803037</v>
      </c>
      <c r="AB119" s="2">
        <f t="shared" si="114"/>
        <v>89.087870445924807</v>
      </c>
      <c r="AC119" s="2">
        <f>U119/Q119*100</f>
        <v>97.467710613536781</v>
      </c>
      <c r="AD119" s="38"/>
    </row>
    <row r="120" spans="1:30" s="8" customFormat="1" ht="43.5" hidden="1" customHeight="1" x14ac:dyDescent="0.3">
      <c r="A120" s="1" t="s">
        <v>176</v>
      </c>
      <c r="B120" s="66" t="s">
        <v>259</v>
      </c>
      <c r="C120" s="17"/>
      <c r="D120" s="30">
        <f t="shared" ref="D120:W120" si="116">SUM(D121:D134)</f>
        <v>575359852</v>
      </c>
      <c r="E120" s="30">
        <f t="shared" si="116"/>
        <v>1014497150</v>
      </c>
      <c r="F120" s="30">
        <f t="shared" si="116"/>
        <v>2129841428</v>
      </c>
      <c r="G120" s="30">
        <f t="shared" si="116"/>
        <v>524581547</v>
      </c>
      <c r="H120" s="30">
        <f t="shared" si="116"/>
        <v>961396454</v>
      </c>
      <c r="I120" s="30">
        <f t="shared" si="116"/>
        <v>1335440289</v>
      </c>
      <c r="J120" s="30">
        <f t="shared" si="116"/>
        <v>0</v>
      </c>
      <c r="K120" s="30">
        <f t="shared" si="116"/>
        <v>272303585</v>
      </c>
      <c r="L120" s="30">
        <f t="shared" si="116"/>
        <v>2991512046</v>
      </c>
      <c r="M120" s="30">
        <f t="shared" si="116"/>
        <v>2475987320</v>
      </c>
      <c r="N120" s="30">
        <f t="shared" si="116"/>
        <v>0</v>
      </c>
      <c r="O120" s="30">
        <f t="shared" si="116"/>
        <v>515524726</v>
      </c>
      <c r="P120" s="30">
        <f t="shared" si="116"/>
        <v>1937713753.21</v>
      </c>
      <c r="Q120" s="30">
        <f t="shared" si="116"/>
        <v>1589847740</v>
      </c>
      <c r="R120" s="30">
        <f t="shared" si="116"/>
        <v>0</v>
      </c>
      <c r="S120" s="30">
        <f t="shared" si="116"/>
        <v>347866013.20999998</v>
      </c>
      <c r="T120" s="30">
        <f t="shared" si="116"/>
        <v>1901498233.9099998</v>
      </c>
      <c r="U120" s="30">
        <f t="shared" si="116"/>
        <v>1553632220.7</v>
      </c>
      <c r="V120" s="30">
        <f t="shared" si="116"/>
        <v>0</v>
      </c>
      <c r="W120" s="30">
        <f t="shared" si="116"/>
        <v>347866013.20999998</v>
      </c>
      <c r="X120" s="2">
        <f t="shared" si="113"/>
        <v>63.563114728303518</v>
      </c>
      <c r="Y120" s="2">
        <f t="shared" si="113"/>
        <v>62.747987768370315</v>
      </c>
      <c r="Z120" s="2"/>
      <c r="AA120" s="2">
        <f>W120/O120*100</f>
        <v>67.478046282885757</v>
      </c>
      <c r="AB120" s="2">
        <f t="shared" si="114"/>
        <v>89.278864093444611</v>
      </c>
      <c r="AC120" s="2">
        <f>U120/Q120*100</f>
        <v>97.722076247377004</v>
      </c>
      <c r="AD120" s="38"/>
    </row>
    <row r="121" spans="1:30" s="7" customFormat="1" ht="48" hidden="1" customHeight="1" x14ac:dyDescent="0.3">
      <c r="A121" s="67" t="s">
        <v>266</v>
      </c>
      <c r="B121" s="18" t="s">
        <v>72</v>
      </c>
      <c r="C121" s="34" t="s">
        <v>7</v>
      </c>
      <c r="D121" s="31">
        <v>128224525</v>
      </c>
      <c r="E121" s="31">
        <v>142922200</v>
      </c>
      <c r="F121" s="33">
        <v>408360857</v>
      </c>
      <c r="G121" s="31">
        <v>121370197</v>
      </c>
      <c r="H121" s="31">
        <v>126302381</v>
      </c>
      <c r="I121" s="31">
        <v>0</v>
      </c>
      <c r="J121" s="31">
        <v>0</v>
      </c>
      <c r="K121" s="31">
        <v>270483173</v>
      </c>
      <c r="L121" s="31">
        <f>M121+O121</f>
        <v>511062831</v>
      </c>
      <c r="M121" s="31">
        <v>0</v>
      </c>
      <c r="N121" s="31">
        <v>0</v>
      </c>
      <c r="O121" s="31">
        <v>511062831</v>
      </c>
      <c r="P121" s="32">
        <f t="shared" si="84"/>
        <v>345764576.63</v>
      </c>
      <c r="Q121" s="31">
        <v>0</v>
      </c>
      <c r="R121" s="31">
        <v>0</v>
      </c>
      <c r="S121" s="31">
        <f>W121</f>
        <v>345764576.63</v>
      </c>
      <c r="T121" s="31">
        <f>U121+W121</f>
        <v>345764576.63</v>
      </c>
      <c r="U121" s="31">
        <v>0</v>
      </c>
      <c r="V121" s="31">
        <v>0</v>
      </c>
      <c r="W121" s="31">
        <v>345764576.63</v>
      </c>
      <c r="X121" s="32">
        <f t="shared" ref="X121:X133" si="117">T121/L121*100</f>
        <v>67.655981937375515</v>
      </c>
      <c r="Y121" s="2"/>
      <c r="Z121" s="2"/>
      <c r="AA121" s="32">
        <f>W121/O121*100</f>
        <v>67.655981937375515</v>
      </c>
      <c r="AB121" s="32">
        <f t="shared" si="114"/>
        <v>84.67133191220627</v>
      </c>
      <c r="AC121" s="2"/>
      <c r="AD121" s="39"/>
    </row>
    <row r="122" spans="1:30" s="7" customFormat="1" ht="173.25" hidden="1" customHeight="1" x14ac:dyDescent="0.3">
      <c r="A122" s="67" t="s">
        <v>267</v>
      </c>
      <c r="B122" s="68" t="s">
        <v>224</v>
      </c>
      <c r="C122" s="34" t="s">
        <v>7</v>
      </c>
      <c r="D122" s="31">
        <v>1060000</v>
      </c>
      <c r="E122" s="31">
        <v>1831000</v>
      </c>
      <c r="F122" s="33">
        <v>3180000</v>
      </c>
      <c r="G122" s="31">
        <v>386000</v>
      </c>
      <c r="H122" s="31">
        <v>1133500</v>
      </c>
      <c r="I122" s="31">
        <v>2826000</v>
      </c>
      <c r="J122" s="31">
        <v>0</v>
      </c>
      <c r="K122" s="31">
        <v>0</v>
      </c>
      <c r="L122" s="31">
        <f t="shared" ref="L122:L139" si="118">M122+O122</f>
        <v>12483400</v>
      </c>
      <c r="M122" s="31">
        <v>12483400</v>
      </c>
      <c r="N122" s="31">
        <v>0</v>
      </c>
      <c r="O122" s="31">
        <v>0</v>
      </c>
      <c r="P122" s="32">
        <f t="shared" si="84"/>
        <v>3180000</v>
      </c>
      <c r="Q122" s="31">
        <v>3180000</v>
      </c>
      <c r="R122" s="31">
        <v>0</v>
      </c>
      <c r="S122" s="31">
        <f t="shared" ref="S122:S134" si="119">W122</f>
        <v>0</v>
      </c>
      <c r="T122" s="31">
        <f t="shared" ref="T122:T134" si="120">U122+W122</f>
        <v>3180000</v>
      </c>
      <c r="U122" s="31">
        <v>3180000</v>
      </c>
      <c r="V122" s="31">
        <v>0</v>
      </c>
      <c r="W122" s="31">
        <v>0</v>
      </c>
      <c r="X122" s="32">
        <f t="shared" si="117"/>
        <v>25.473829245237678</v>
      </c>
      <c r="Y122" s="32">
        <f t="shared" ref="Y122:Y130" si="121">U122/M122*100</f>
        <v>25.473829245237678</v>
      </c>
      <c r="Z122" s="32"/>
      <c r="AA122" s="32"/>
      <c r="AB122" s="32">
        <f t="shared" si="114"/>
        <v>100</v>
      </c>
      <c r="AC122" s="32">
        <f t="shared" ref="AC122:AC130" si="122">U122/Q122*100</f>
        <v>100</v>
      </c>
      <c r="AD122" s="39"/>
    </row>
    <row r="123" spans="1:30" s="7" customFormat="1" ht="54.75" hidden="1" customHeight="1" x14ac:dyDescent="0.3">
      <c r="A123" s="67" t="s">
        <v>268</v>
      </c>
      <c r="B123" s="18" t="s">
        <v>337</v>
      </c>
      <c r="C123" s="34" t="s">
        <v>7</v>
      </c>
      <c r="D123" s="31">
        <v>14685000</v>
      </c>
      <c r="E123" s="31">
        <v>41462600</v>
      </c>
      <c r="F123" s="33">
        <v>43463600</v>
      </c>
      <c r="G123" s="31">
        <v>14929600</v>
      </c>
      <c r="H123" s="31">
        <v>52424900</v>
      </c>
      <c r="I123" s="31">
        <v>38083485</v>
      </c>
      <c r="J123" s="31">
        <v>0</v>
      </c>
      <c r="K123" s="31">
        <v>0</v>
      </c>
      <c r="L123" s="31">
        <f t="shared" si="118"/>
        <v>72547500</v>
      </c>
      <c r="M123" s="31">
        <v>72547500</v>
      </c>
      <c r="N123" s="31">
        <v>0</v>
      </c>
      <c r="O123" s="31">
        <v>0</v>
      </c>
      <c r="P123" s="32">
        <f t="shared" si="84"/>
        <v>42981000</v>
      </c>
      <c r="Q123" s="31">
        <v>42981000</v>
      </c>
      <c r="R123" s="31">
        <v>0</v>
      </c>
      <c r="S123" s="31">
        <f t="shared" si="119"/>
        <v>0</v>
      </c>
      <c r="T123" s="31">
        <f t="shared" si="120"/>
        <v>42754811.600000001</v>
      </c>
      <c r="U123" s="31">
        <v>42754811.600000001</v>
      </c>
      <c r="V123" s="31">
        <v>0</v>
      </c>
      <c r="W123" s="31">
        <v>0</v>
      </c>
      <c r="X123" s="32">
        <f t="shared" si="117"/>
        <v>58.933542299872499</v>
      </c>
      <c r="Y123" s="32">
        <f t="shared" si="121"/>
        <v>58.933542299872499</v>
      </c>
      <c r="Z123" s="32"/>
      <c r="AA123" s="32"/>
      <c r="AB123" s="32">
        <f t="shared" si="114"/>
        <v>98.369236786644464</v>
      </c>
      <c r="AC123" s="32">
        <f t="shared" si="122"/>
        <v>99.473747935134142</v>
      </c>
      <c r="AD123" s="43"/>
    </row>
    <row r="124" spans="1:30" s="7" customFormat="1" ht="157.5" hidden="1" customHeight="1" x14ac:dyDescent="0.3">
      <c r="A124" s="67" t="s">
        <v>269</v>
      </c>
      <c r="B124" s="18" t="s">
        <v>260</v>
      </c>
      <c r="C124" s="34" t="s">
        <v>7</v>
      </c>
      <c r="D124" s="31">
        <v>1800000</v>
      </c>
      <c r="E124" s="31">
        <v>1800000</v>
      </c>
      <c r="F124" s="33">
        <f t="shared" ref="F124" si="123">E124+D124</f>
        <v>3600000</v>
      </c>
      <c r="G124" s="31">
        <v>0</v>
      </c>
      <c r="H124" s="31">
        <v>0</v>
      </c>
      <c r="I124" s="31">
        <v>3600000</v>
      </c>
      <c r="J124" s="31">
        <v>0</v>
      </c>
      <c r="K124" s="31">
        <v>0</v>
      </c>
      <c r="L124" s="31">
        <f t="shared" si="118"/>
        <v>6840000</v>
      </c>
      <c r="M124" s="31">
        <v>6840000</v>
      </c>
      <c r="N124" s="31">
        <v>0</v>
      </c>
      <c r="O124" s="31">
        <v>0</v>
      </c>
      <c r="P124" s="32">
        <f t="shared" si="84"/>
        <v>3600000</v>
      </c>
      <c r="Q124" s="31">
        <v>3600000</v>
      </c>
      <c r="R124" s="31">
        <v>0</v>
      </c>
      <c r="S124" s="31">
        <f t="shared" si="119"/>
        <v>0</v>
      </c>
      <c r="T124" s="31">
        <f t="shared" si="120"/>
        <v>3600000</v>
      </c>
      <c r="U124" s="31">
        <v>3600000</v>
      </c>
      <c r="V124" s="31">
        <v>0</v>
      </c>
      <c r="W124" s="31">
        <v>0</v>
      </c>
      <c r="X124" s="32">
        <f t="shared" si="117"/>
        <v>52.631578947368418</v>
      </c>
      <c r="Y124" s="32">
        <f t="shared" si="121"/>
        <v>52.631578947368418</v>
      </c>
      <c r="Z124" s="32"/>
      <c r="AA124" s="32"/>
      <c r="AB124" s="32">
        <f t="shared" si="114"/>
        <v>100</v>
      </c>
      <c r="AC124" s="32">
        <f t="shared" si="122"/>
        <v>100</v>
      </c>
      <c r="AD124" s="43"/>
    </row>
    <row r="125" spans="1:30" s="7" customFormat="1" ht="63.75" hidden="1" customHeight="1" x14ac:dyDescent="0.3">
      <c r="A125" s="67" t="s">
        <v>270</v>
      </c>
      <c r="B125" s="18" t="s">
        <v>261</v>
      </c>
      <c r="C125" s="34" t="s">
        <v>7</v>
      </c>
      <c r="D125" s="31">
        <v>258464400</v>
      </c>
      <c r="E125" s="31">
        <v>559022200</v>
      </c>
      <c r="F125" s="33">
        <v>1040109300</v>
      </c>
      <c r="G125" s="31">
        <v>231026200</v>
      </c>
      <c r="H125" s="31">
        <v>456415000</v>
      </c>
      <c r="I125" s="31">
        <v>817486600</v>
      </c>
      <c r="J125" s="31">
        <v>0</v>
      </c>
      <c r="K125" s="31">
        <v>0</v>
      </c>
      <c r="L125" s="31">
        <f t="shared" si="118"/>
        <v>1479870800</v>
      </c>
      <c r="M125" s="31">
        <v>1479870800</v>
      </c>
      <c r="N125" s="31">
        <v>0</v>
      </c>
      <c r="O125" s="31">
        <v>0</v>
      </c>
      <c r="P125" s="32">
        <f t="shared" si="84"/>
        <v>971401000</v>
      </c>
      <c r="Q125" s="31">
        <v>971401000</v>
      </c>
      <c r="R125" s="31">
        <v>0</v>
      </c>
      <c r="S125" s="31">
        <f t="shared" si="119"/>
        <v>0</v>
      </c>
      <c r="T125" s="31">
        <f t="shared" si="120"/>
        <v>931325460.38999999</v>
      </c>
      <c r="U125" s="31">
        <v>931325460.38999999</v>
      </c>
      <c r="V125" s="31">
        <v>0</v>
      </c>
      <c r="W125" s="31">
        <v>0</v>
      </c>
      <c r="X125" s="32">
        <f t="shared" si="117"/>
        <v>62.932889843491743</v>
      </c>
      <c r="Y125" s="32">
        <f t="shared" si="121"/>
        <v>62.932889843491743</v>
      </c>
      <c r="Z125" s="32"/>
      <c r="AA125" s="32"/>
      <c r="AB125" s="32">
        <f t="shared" si="114"/>
        <v>89.541114610743307</v>
      </c>
      <c r="AC125" s="32">
        <f t="shared" si="122"/>
        <v>95.874459712312415</v>
      </c>
      <c r="AD125" s="39"/>
    </row>
    <row r="126" spans="1:30" s="8" customFormat="1" ht="102" hidden="1" customHeight="1" x14ac:dyDescent="0.3">
      <c r="A126" s="67" t="s">
        <v>271</v>
      </c>
      <c r="B126" s="18" t="s">
        <v>262</v>
      </c>
      <c r="C126" s="34" t="s">
        <v>7</v>
      </c>
      <c r="D126" s="31">
        <v>133082415</v>
      </c>
      <c r="E126" s="31">
        <v>249044750</v>
      </c>
      <c r="F126" s="33">
        <v>531167217</v>
      </c>
      <c r="G126" s="31">
        <v>146881750</v>
      </c>
      <c r="H126" s="31">
        <v>265462485</v>
      </c>
      <c r="I126" s="31">
        <v>385280467</v>
      </c>
      <c r="J126" s="31">
        <v>0</v>
      </c>
      <c r="K126" s="31">
        <v>0</v>
      </c>
      <c r="L126" s="31">
        <f t="shared" si="118"/>
        <v>748372700</v>
      </c>
      <c r="M126" s="31">
        <v>748372700</v>
      </c>
      <c r="N126" s="31">
        <v>0</v>
      </c>
      <c r="O126" s="31">
        <v>0</v>
      </c>
      <c r="P126" s="32">
        <f t="shared" si="84"/>
        <v>474109300</v>
      </c>
      <c r="Q126" s="31">
        <v>474109300</v>
      </c>
      <c r="R126" s="31">
        <v>0</v>
      </c>
      <c r="S126" s="31">
        <f t="shared" si="119"/>
        <v>0</v>
      </c>
      <c r="T126" s="31">
        <f t="shared" si="120"/>
        <v>477087609.74000001</v>
      </c>
      <c r="U126" s="31">
        <v>477087609.74000001</v>
      </c>
      <c r="V126" s="31">
        <v>0</v>
      </c>
      <c r="W126" s="31">
        <v>0</v>
      </c>
      <c r="X126" s="32">
        <f t="shared" si="117"/>
        <v>63.750001802577785</v>
      </c>
      <c r="Y126" s="32">
        <f t="shared" si="121"/>
        <v>63.750001802577785</v>
      </c>
      <c r="Z126" s="32"/>
      <c r="AA126" s="32"/>
      <c r="AB126" s="32">
        <f t="shared" si="114"/>
        <v>89.81872270554679</v>
      </c>
      <c r="AC126" s="32">
        <f t="shared" si="122"/>
        <v>100.62819053327998</v>
      </c>
      <c r="AD126" s="38"/>
    </row>
    <row r="127" spans="1:30" s="8" customFormat="1" ht="192.75" hidden="1" customHeight="1" x14ac:dyDescent="0.3">
      <c r="A127" s="67" t="s">
        <v>272</v>
      </c>
      <c r="B127" s="18" t="s">
        <v>346</v>
      </c>
      <c r="C127" s="34" t="s">
        <v>7</v>
      </c>
      <c r="D127" s="31">
        <v>12220000</v>
      </c>
      <c r="E127" s="31"/>
      <c r="F127" s="33">
        <v>40426277</v>
      </c>
      <c r="G127" s="31"/>
      <c r="H127" s="31"/>
      <c r="I127" s="31">
        <v>34381497</v>
      </c>
      <c r="J127" s="31">
        <v>0</v>
      </c>
      <c r="K127" s="31">
        <v>0</v>
      </c>
      <c r="L127" s="31">
        <f t="shared" si="118"/>
        <v>72672600</v>
      </c>
      <c r="M127" s="31">
        <v>72672600</v>
      </c>
      <c r="N127" s="31">
        <v>0</v>
      </c>
      <c r="O127" s="31">
        <v>0</v>
      </c>
      <c r="P127" s="32">
        <f t="shared" si="84"/>
        <v>33704000</v>
      </c>
      <c r="Q127" s="31">
        <v>33704000</v>
      </c>
      <c r="R127" s="31">
        <v>0</v>
      </c>
      <c r="S127" s="31">
        <f t="shared" si="119"/>
        <v>0</v>
      </c>
      <c r="T127" s="31">
        <f t="shared" si="120"/>
        <v>39301260.700000003</v>
      </c>
      <c r="U127" s="31">
        <v>39301260.700000003</v>
      </c>
      <c r="V127" s="31">
        <v>0</v>
      </c>
      <c r="W127" s="31">
        <v>0</v>
      </c>
      <c r="X127" s="32">
        <f t="shared" si="117"/>
        <v>54.079888018317781</v>
      </c>
      <c r="Y127" s="32">
        <f t="shared" si="121"/>
        <v>54.079888018317781</v>
      </c>
      <c r="Z127" s="32"/>
      <c r="AA127" s="32"/>
      <c r="AB127" s="32">
        <f t="shared" si="114"/>
        <v>97.217116233582431</v>
      </c>
      <c r="AC127" s="32">
        <f t="shared" si="122"/>
        <v>116.60711102539759</v>
      </c>
      <c r="AD127" s="38"/>
    </row>
    <row r="128" spans="1:30" s="8" customFormat="1" ht="57.75" hidden="1" customHeight="1" x14ac:dyDescent="0.3">
      <c r="A128" s="67" t="s">
        <v>273</v>
      </c>
      <c r="B128" s="18" t="s">
        <v>263</v>
      </c>
      <c r="C128" s="34" t="s">
        <v>7</v>
      </c>
      <c r="D128" s="31">
        <v>825000</v>
      </c>
      <c r="E128" s="31">
        <v>840000</v>
      </c>
      <c r="F128" s="33">
        <v>2488800</v>
      </c>
      <c r="G128" s="31">
        <v>823800</v>
      </c>
      <c r="H128" s="31">
        <v>893700</v>
      </c>
      <c r="I128" s="31">
        <v>1665000</v>
      </c>
      <c r="J128" s="31">
        <v>0</v>
      </c>
      <c r="K128" s="31">
        <v>0</v>
      </c>
      <c r="L128" s="31">
        <f t="shared" si="118"/>
        <v>3382500</v>
      </c>
      <c r="M128" s="31">
        <v>3382500</v>
      </c>
      <c r="N128" s="31">
        <v>0</v>
      </c>
      <c r="O128" s="31">
        <v>0</v>
      </c>
      <c r="P128" s="32">
        <f t="shared" si="84"/>
        <v>2199000</v>
      </c>
      <c r="Q128" s="31">
        <v>2199000</v>
      </c>
      <c r="R128" s="31">
        <v>0</v>
      </c>
      <c r="S128" s="31">
        <f t="shared" si="119"/>
        <v>0</v>
      </c>
      <c r="T128" s="31">
        <f t="shared" si="120"/>
        <v>2432306.0499999998</v>
      </c>
      <c r="U128" s="31">
        <v>2432306.0499999998</v>
      </c>
      <c r="V128" s="31">
        <v>0</v>
      </c>
      <c r="W128" s="31">
        <v>0</v>
      </c>
      <c r="X128" s="32">
        <f t="shared" si="117"/>
        <v>71.908530672579445</v>
      </c>
      <c r="Y128" s="32">
        <f t="shared" si="121"/>
        <v>71.908530672579445</v>
      </c>
      <c r="Z128" s="32"/>
      <c r="AA128" s="32"/>
      <c r="AB128" s="32">
        <f t="shared" si="114"/>
        <v>97.730072725811638</v>
      </c>
      <c r="AC128" s="32">
        <f t="shared" si="122"/>
        <v>110.60964301955434</v>
      </c>
      <c r="AD128" s="38"/>
    </row>
    <row r="129" spans="1:33" s="8" customFormat="1" ht="116.25" hidden="1" customHeight="1" x14ac:dyDescent="0.3">
      <c r="A129" s="67" t="s">
        <v>274</v>
      </c>
      <c r="B129" s="18" t="s">
        <v>264</v>
      </c>
      <c r="C129" s="34" t="s">
        <v>7</v>
      </c>
      <c r="D129" s="31">
        <v>23968000</v>
      </c>
      <c r="E129" s="31">
        <v>16051000</v>
      </c>
      <c r="F129" s="33">
        <v>47773145</v>
      </c>
      <c r="G129" s="31">
        <v>8909000</v>
      </c>
      <c r="H129" s="31">
        <v>56942000</v>
      </c>
      <c r="I129" s="31">
        <v>50089090</v>
      </c>
      <c r="J129" s="31">
        <v>0</v>
      </c>
      <c r="K129" s="31">
        <v>0</v>
      </c>
      <c r="L129" s="31">
        <f t="shared" si="118"/>
        <v>72032000</v>
      </c>
      <c r="M129" s="31">
        <v>72032000</v>
      </c>
      <c r="N129" s="31">
        <v>0</v>
      </c>
      <c r="O129" s="31">
        <v>0</v>
      </c>
      <c r="P129" s="32">
        <f t="shared" si="84"/>
        <v>51033000</v>
      </c>
      <c r="Q129" s="31">
        <v>51033000</v>
      </c>
      <c r="R129" s="31">
        <v>0</v>
      </c>
      <c r="S129" s="31">
        <f t="shared" si="119"/>
        <v>0</v>
      </c>
      <c r="T129" s="31">
        <f t="shared" si="120"/>
        <v>47715312.240000002</v>
      </c>
      <c r="U129" s="31">
        <v>47715312.240000002</v>
      </c>
      <c r="V129" s="31">
        <v>0</v>
      </c>
      <c r="W129" s="31">
        <v>0</v>
      </c>
      <c r="X129" s="32">
        <f t="shared" si="117"/>
        <v>66.241826188360733</v>
      </c>
      <c r="Y129" s="32">
        <f t="shared" si="121"/>
        <v>66.241826188360733</v>
      </c>
      <c r="Z129" s="32"/>
      <c r="AA129" s="32"/>
      <c r="AB129" s="32">
        <f t="shared" si="114"/>
        <v>99.878942950061173</v>
      </c>
      <c r="AC129" s="32">
        <f t="shared" si="122"/>
        <v>93.498936452883427</v>
      </c>
      <c r="AD129" s="43"/>
    </row>
    <row r="130" spans="1:33" s="8" customFormat="1" ht="44.25" hidden="1" customHeight="1" x14ac:dyDescent="0.3">
      <c r="A130" s="67" t="s">
        <v>275</v>
      </c>
      <c r="B130" s="18" t="s">
        <v>265</v>
      </c>
      <c r="C130" s="34" t="s">
        <v>7</v>
      </c>
      <c r="D130" s="31">
        <v>0</v>
      </c>
      <c r="E130" s="31">
        <v>145400</v>
      </c>
      <c r="F130" s="33">
        <v>218070</v>
      </c>
      <c r="G130" s="31">
        <v>0</v>
      </c>
      <c r="H130" s="31">
        <v>0</v>
      </c>
      <c r="I130" s="31">
        <v>145400</v>
      </c>
      <c r="J130" s="31">
        <v>0</v>
      </c>
      <c r="K130" s="31">
        <v>0</v>
      </c>
      <c r="L130" s="31">
        <f t="shared" si="118"/>
        <v>218070</v>
      </c>
      <c r="M130" s="31">
        <v>218070</v>
      </c>
      <c r="N130" s="31">
        <v>0</v>
      </c>
      <c r="O130" s="31">
        <v>0</v>
      </c>
      <c r="P130" s="32">
        <f t="shared" si="84"/>
        <v>72690</v>
      </c>
      <c r="Q130" s="31">
        <v>72690</v>
      </c>
      <c r="R130" s="31">
        <v>0</v>
      </c>
      <c r="S130" s="31">
        <f t="shared" si="119"/>
        <v>0</v>
      </c>
      <c r="T130" s="31">
        <f t="shared" si="120"/>
        <v>72690</v>
      </c>
      <c r="U130" s="31">
        <v>72690</v>
      </c>
      <c r="V130" s="31">
        <v>0</v>
      </c>
      <c r="W130" s="31">
        <v>0</v>
      </c>
      <c r="X130" s="32">
        <f t="shared" si="117"/>
        <v>33.333333333333329</v>
      </c>
      <c r="Y130" s="32">
        <f t="shared" si="121"/>
        <v>33.333333333333329</v>
      </c>
      <c r="Z130" s="32"/>
      <c r="AA130" s="32"/>
      <c r="AB130" s="32">
        <f t="shared" si="114"/>
        <v>33.333333333333329</v>
      </c>
      <c r="AC130" s="32">
        <f t="shared" si="122"/>
        <v>100</v>
      </c>
      <c r="AD130" s="43"/>
    </row>
    <row r="131" spans="1:33" s="8" customFormat="1" ht="35.25" hidden="1" customHeight="1" x14ac:dyDescent="0.3">
      <c r="A131" s="72" t="s">
        <v>335</v>
      </c>
      <c r="B131" s="75" t="s">
        <v>250</v>
      </c>
      <c r="C131" s="34" t="s">
        <v>7</v>
      </c>
      <c r="D131" s="31">
        <v>530512</v>
      </c>
      <c r="E131" s="31">
        <v>1178000</v>
      </c>
      <c r="F131" s="33">
        <v>2039412</v>
      </c>
      <c r="G131" s="31">
        <v>255000</v>
      </c>
      <c r="H131" s="31">
        <v>1822488</v>
      </c>
      <c r="I131" s="31">
        <v>0</v>
      </c>
      <c r="J131" s="31">
        <v>0</v>
      </c>
      <c r="K131" s="31">
        <v>1705412</v>
      </c>
      <c r="L131" s="31">
        <f t="shared" si="118"/>
        <v>3804900</v>
      </c>
      <c r="M131" s="31">
        <v>0</v>
      </c>
      <c r="N131" s="31">
        <v>0</v>
      </c>
      <c r="O131" s="31">
        <v>3804900</v>
      </c>
      <c r="P131" s="32">
        <f t="shared" si="84"/>
        <v>1954436.58</v>
      </c>
      <c r="Q131" s="31">
        <v>0</v>
      </c>
      <c r="R131" s="31">
        <v>0</v>
      </c>
      <c r="S131" s="31">
        <f t="shared" si="119"/>
        <v>1954436.58</v>
      </c>
      <c r="T131" s="31">
        <f>U131+W131</f>
        <v>1954436.58</v>
      </c>
      <c r="U131" s="31">
        <v>0</v>
      </c>
      <c r="V131" s="31">
        <v>0</v>
      </c>
      <c r="W131" s="31">
        <v>1954436.58</v>
      </c>
      <c r="X131" s="32">
        <f t="shared" si="117"/>
        <v>51.366306079003387</v>
      </c>
      <c r="Y131" s="32"/>
      <c r="Z131" s="32"/>
      <c r="AA131" s="32">
        <f>W131/O131*100</f>
        <v>51.366306079003387</v>
      </c>
      <c r="AB131" s="32">
        <f t="shared" si="114"/>
        <v>95.833337256032621</v>
      </c>
      <c r="AC131" s="32"/>
      <c r="AD131" s="43"/>
    </row>
    <row r="132" spans="1:33" s="8" customFormat="1" ht="56.25" hidden="1" x14ac:dyDescent="0.3">
      <c r="A132" s="67" t="s">
        <v>345</v>
      </c>
      <c r="B132" s="68" t="s">
        <v>329</v>
      </c>
      <c r="C132" s="34" t="s">
        <v>7</v>
      </c>
      <c r="D132" s="31">
        <v>450000</v>
      </c>
      <c r="E132" s="31">
        <v>200000</v>
      </c>
      <c r="F132" s="33">
        <v>4967750</v>
      </c>
      <c r="G132" s="31">
        <v>0</v>
      </c>
      <c r="H132" s="31">
        <v>0</v>
      </c>
      <c r="I132" s="31">
        <v>1882750</v>
      </c>
      <c r="J132" s="31">
        <v>0</v>
      </c>
      <c r="K132" s="31">
        <v>0</v>
      </c>
      <c r="L132" s="31">
        <f t="shared" si="118"/>
        <v>5667750</v>
      </c>
      <c r="M132" s="31">
        <v>5667750</v>
      </c>
      <c r="N132" s="31">
        <v>0</v>
      </c>
      <c r="O132" s="31">
        <v>0</v>
      </c>
      <c r="P132" s="32">
        <f t="shared" si="84"/>
        <v>5667750</v>
      </c>
      <c r="Q132" s="31">
        <v>5667750</v>
      </c>
      <c r="R132" s="31">
        <v>0</v>
      </c>
      <c r="S132" s="31">
        <f t="shared" si="119"/>
        <v>0</v>
      </c>
      <c r="T132" s="31">
        <f t="shared" si="120"/>
        <v>4662704</v>
      </c>
      <c r="U132" s="31">
        <v>4662704</v>
      </c>
      <c r="V132" s="31">
        <v>0</v>
      </c>
      <c r="W132" s="31">
        <v>0</v>
      </c>
      <c r="X132" s="32">
        <f t="shared" si="117"/>
        <v>82.267284195668481</v>
      </c>
      <c r="Y132" s="32">
        <f>U132/M132*100</f>
        <v>82.267284195668481</v>
      </c>
      <c r="Z132" s="32"/>
      <c r="AA132" s="32"/>
      <c r="AB132" s="32">
        <f t="shared" si="114"/>
        <v>93.859473604750647</v>
      </c>
      <c r="AC132" s="32">
        <f>U132/Q132*100</f>
        <v>82.267284195668481</v>
      </c>
      <c r="AD132" s="43"/>
    </row>
    <row r="133" spans="1:33" s="8" customFormat="1" ht="75" hidden="1" x14ac:dyDescent="0.3">
      <c r="A133" s="67" t="s">
        <v>347</v>
      </c>
      <c r="B133" s="18" t="s">
        <v>390</v>
      </c>
      <c r="C133" s="34" t="s">
        <v>7</v>
      </c>
      <c r="D133" s="31"/>
      <c r="E133" s="31"/>
      <c r="F133" s="33">
        <v>1900000</v>
      </c>
      <c r="G133" s="31"/>
      <c r="H133" s="31"/>
      <c r="I133" s="31">
        <v>0</v>
      </c>
      <c r="J133" s="31">
        <v>0</v>
      </c>
      <c r="K133" s="31">
        <v>0</v>
      </c>
      <c r="L133" s="31">
        <f t="shared" si="118"/>
        <v>1900000</v>
      </c>
      <c r="M133" s="31">
        <v>1900000</v>
      </c>
      <c r="N133" s="31">
        <v>0</v>
      </c>
      <c r="O133" s="31">
        <v>0</v>
      </c>
      <c r="P133" s="32">
        <f t="shared" si="84"/>
        <v>1900000</v>
      </c>
      <c r="Q133" s="31">
        <v>1900000</v>
      </c>
      <c r="R133" s="31">
        <v>0</v>
      </c>
      <c r="S133" s="31">
        <f t="shared" si="119"/>
        <v>0</v>
      </c>
      <c r="T133" s="31">
        <f t="shared" si="120"/>
        <v>1500065.98</v>
      </c>
      <c r="U133" s="31">
        <v>1500065.98</v>
      </c>
      <c r="V133" s="31">
        <v>0</v>
      </c>
      <c r="W133" s="31">
        <v>0</v>
      </c>
      <c r="X133" s="32">
        <f t="shared" si="117"/>
        <v>78.950841052631588</v>
      </c>
      <c r="Y133" s="32">
        <f>U133/M133*100</f>
        <v>78.950841052631588</v>
      </c>
      <c r="Z133" s="32"/>
      <c r="AA133" s="32"/>
      <c r="AB133" s="32">
        <f t="shared" si="114"/>
        <v>78.950841052631588</v>
      </c>
      <c r="AC133" s="32">
        <f>U133/Q133*100</f>
        <v>78.950841052631588</v>
      </c>
      <c r="AD133" s="38"/>
    </row>
    <row r="134" spans="1:33" s="8" customFormat="1" ht="176.25" hidden="1" customHeight="1" x14ac:dyDescent="0.3">
      <c r="A134" s="67" t="s">
        <v>348</v>
      </c>
      <c r="B134" s="18" t="s">
        <v>224</v>
      </c>
      <c r="C134" s="34" t="s">
        <v>7</v>
      </c>
      <c r="D134" s="31">
        <v>50000</v>
      </c>
      <c r="E134" s="31"/>
      <c r="F134" s="33">
        <v>147000</v>
      </c>
      <c r="G134" s="31"/>
      <c r="H134" s="31"/>
      <c r="I134" s="31">
        <v>0</v>
      </c>
      <c r="J134" s="31">
        <v>0</v>
      </c>
      <c r="K134" s="31">
        <v>115000</v>
      </c>
      <c r="L134" s="31">
        <f t="shared" si="118"/>
        <v>656995</v>
      </c>
      <c r="M134" s="31">
        <v>0</v>
      </c>
      <c r="N134" s="31">
        <v>0</v>
      </c>
      <c r="O134" s="31">
        <v>656995</v>
      </c>
      <c r="P134" s="32">
        <f t="shared" si="84"/>
        <v>147000</v>
      </c>
      <c r="Q134" s="31">
        <v>0</v>
      </c>
      <c r="R134" s="31">
        <v>0</v>
      </c>
      <c r="S134" s="31">
        <f t="shared" si="119"/>
        <v>147000</v>
      </c>
      <c r="T134" s="31">
        <f t="shared" si="120"/>
        <v>147000</v>
      </c>
      <c r="U134" s="31">
        <v>0</v>
      </c>
      <c r="V134" s="31">
        <v>0</v>
      </c>
      <c r="W134" s="31">
        <v>147000</v>
      </c>
      <c r="X134" s="32">
        <f t="shared" ref="X134:X154" si="124">T134/L134*100</f>
        <v>22.374599502279317</v>
      </c>
      <c r="Y134" s="32"/>
      <c r="Z134" s="32"/>
      <c r="AA134" s="32">
        <f t="shared" ref="AA134:AA139" si="125">W134/O134*100</f>
        <v>22.374599502279317</v>
      </c>
      <c r="AB134" s="32">
        <f>T134/F134*100</f>
        <v>100</v>
      </c>
      <c r="AC134" s="32"/>
      <c r="AD134" s="38"/>
      <c r="AF134" s="42"/>
      <c r="AG134" s="42"/>
    </row>
    <row r="135" spans="1:33" s="8" customFormat="1" ht="38.25" hidden="1" customHeight="1" x14ac:dyDescent="0.3">
      <c r="A135" s="1" t="s">
        <v>177</v>
      </c>
      <c r="B135" s="16" t="s">
        <v>276</v>
      </c>
      <c r="C135" s="17"/>
      <c r="D135" s="30">
        <f t="shared" ref="D135:W135" si="126">SUM(D136:D139)</f>
        <v>0</v>
      </c>
      <c r="E135" s="30">
        <f t="shared" si="126"/>
        <v>5053300</v>
      </c>
      <c r="F135" s="30">
        <f t="shared" si="126"/>
        <v>13416695</v>
      </c>
      <c r="G135" s="30">
        <f t="shared" si="126"/>
        <v>13450900</v>
      </c>
      <c r="H135" s="30">
        <f t="shared" si="126"/>
        <v>0</v>
      </c>
      <c r="I135" s="30">
        <f t="shared" si="126"/>
        <v>5002800</v>
      </c>
      <c r="J135" s="30">
        <f t="shared" si="126"/>
        <v>0</v>
      </c>
      <c r="K135" s="30">
        <f t="shared" si="126"/>
        <v>50500</v>
      </c>
      <c r="L135" s="30">
        <f t="shared" si="126"/>
        <v>61384129</v>
      </c>
      <c r="M135" s="30">
        <f t="shared" si="126"/>
        <v>19651442</v>
      </c>
      <c r="N135" s="30">
        <f t="shared" si="126"/>
        <v>0</v>
      </c>
      <c r="O135" s="30">
        <f t="shared" si="126"/>
        <v>41732687</v>
      </c>
      <c r="P135" s="30">
        <f t="shared" si="126"/>
        <v>2791030.91</v>
      </c>
      <c r="Q135" s="30">
        <f t="shared" si="126"/>
        <v>10859200</v>
      </c>
      <c r="R135" s="30">
        <f t="shared" si="126"/>
        <v>0</v>
      </c>
      <c r="S135" s="30">
        <f t="shared" si="126"/>
        <v>1344598.6800000002</v>
      </c>
      <c r="T135" s="30">
        <f t="shared" si="126"/>
        <v>7884786.0299999984</v>
      </c>
      <c r="U135" s="30">
        <f t="shared" si="126"/>
        <v>6540187.3499999996</v>
      </c>
      <c r="V135" s="30">
        <f t="shared" si="126"/>
        <v>0</v>
      </c>
      <c r="W135" s="30">
        <f t="shared" si="126"/>
        <v>1344598.6800000002</v>
      </c>
      <c r="X135" s="2">
        <f t="shared" si="124"/>
        <v>12.844991300601494</v>
      </c>
      <c r="Y135" s="2">
        <f t="shared" ref="Y135:Y137" si="127">U135/M135*100</f>
        <v>33.280953886233895</v>
      </c>
      <c r="Z135" s="32"/>
      <c r="AA135" s="2">
        <f t="shared" si="125"/>
        <v>3.2219317198530737</v>
      </c>
      <c r="AB135" s="2">
        <f>T135/F135*100</f>
        <v>58.768467420627793</v>
      </c>
      <c r="AC135" s="32">
        <f t="shared" ref="AC135:AC141" si="128">U135/Q135*100</f>
        <v>60.227156236186829</v>
      </c>
      <c r="AD135" s="38"/>
    </row>
    <row r="136" spans="1:33" s="8" customFormat="1" ht="31.5" hidden="1" customHeight="1" x14ac:dyDescent="0.3">
      <c r="A136" s="99" t="s">
        <v>277</v>
      </c>
      <c r="B136" s="114" t="s">
        <v>411</v>
      </c>
      <c r="C136" s="34" t="s">
        <v>7</v>
      </c>
      <c r="D136" s="31">
        <v>0</v>
      </c>
      <c r="E136" s="31">
        <v>0</v>
      </c>
      <c r="F136" s="33">
        <v>6385708</v>
      </c>
      <c r="G136" s="31">
        <v>1000000</v>
      </c>
      <c r="H136" s="31">
        <v>0</v>
      </c>
      <c r="I136" s="31">
        <v>0</v>
      </c>
      <c r="J136" s="31">
        <v>0</v>
      </c>
      <c r="K136" s="31">
        <v>0</v>
      </c>
      <c r="L136" s="31">
        <f t="shared" si="118"/>
        <v>6385708</v>
      </c>
      <c r="M136" s="31">
        <v>6321900</v>
      </c>
      <c r="N136" s="31">
        <v>0</v>
      </c>
      <c r="O136" s="31">
        <v>63808</v>
      </c>
      <c r="P136" s="32">
        <f t="shared" si="84"/>
        <v>1514000</v>
      </c>
      <c r="Q136" s="31">
        <v>1500000</v>
      </c>
      <c r="R136" s="31">
        <v>0</v>
      </c>
      <c r="S136" s="31">
        <f>W136</f>
        <v>14000</v>
      </c>
      <c r="T136" s="31">
        <f>SUM(U136:W136)</f>
        <v>1399976</v>
      </c>
      <c r="U136" s="31">
        <v>1385976</v>
      </c>
      <c r="V136" s="31">
        <v>0</v>
      </c>
      <c r="W136" s="31">
        <v>14000</v>
      </c>
      <c r="X136" s="32">
        <f t="shared" si="124"/>
        <v>21.923583101513564</v>
      </c>
      <c r="Y136" s="32">
        <f t="shared" si="127"/>
        <v>21.923409101694112</v>
      </c>
      <c r="Z136" s="32"/>
      <c r="AA136" s="32">
        <f t="shared" si="125"/>
        <v>21.940822467402207</v>
      </c>
      <c r="AB136" s="32"/>
      <c r="AC136" s="32">
        <f t="shared" si="128"/>
        <v>92.398400000000009</v>
      </c>
      <c r="AD136" s="38"/>
    </row>
    <row r="137" spans="1:33" s="8" customFormat="1" ht="29.25" hidden="1" customHeight="1" x14ac:dyDescent="0.3">
      <c r="A137" s="100"/>
      <c r="B137" s="115"/>
      <c r="C137" s="34" t="s">
        <v>3</v>
      </c>
      <c r="D137" s="31"/>
      <c r="E137" s="31"/>
      <c r="F137" s="33">
        <v>5654954</v>
      </c>
      <c r="G137" s="31"/>
      <c r="H137" s="31"/>
      <c r="I137" s="31"/>
      <c r="J137" s="31"/>
      <c r="K137" s="31"/>
      <c r="L137" s="31">
        <f t="shared" si="118"/>
        <v>13467242</v>
      </c>
      <c r="M137" s="31">
        <v>13329542</v>
      </c>
      <c r="N137" s="31">
        <v>0</v>
      </c>
      <c r="O137" s="31">
        <v>137700</v>
      </c>
      <c r="P137" s="32"/>
      <c r="Q137" s="31">
        <v>9359200</v>
      </c>
      <c r="R137" s="31">
        <v>0</v>
      </c>
      <c r="S137" s="31">
        <f>W137</f>
        <v>53567.77</v>
      </c>
      <c r="T137" s="31">
        <f>SUM(U137:W137)</f>
        <v>5207779.1199999992</v>
      </c>
      <c r="U137" s="31">
        <v>5154211.3499999996</v>
      </c>
      <c r="V137" s="31">
        <v>0</v>
      </c>
      <c r="W137" s="31">
        <v>53567.77</v>
      </c>
      <c r="X137" s="32">
        <f t="shared" si="124"/>
        <v>38.66997504017526</v>
      </c>
      <c r="Y137" s="32">
        <f t="shared" si="127"/>
        <v>38.667580251444491</v>
      </c>
      <c r="Z137" s="32"/>
      <c r="AA137" s="32">
        <f t="shared" si="125"/>
        <v>38.901793754538851</v>
      </c>
      <c r="AB137" s="32"/>
      <c r="AC137" s="32">
        <f t="shared" si="128"/>
        <v>55.071067505769719</v>
      </c>
      <c r="AD137" s="38"/>
    </row>
    <row r="138" spans="1:33" s="8" customFormat="1" hidden="1" x14ac:dyDescent="0.3">
      <c r="A138" s="99" t="s">
        <v>278</v>
      </c>
      <c r="B138" s="114" t="s">
        <v>250</v>
      </c>
      <c r="C138" s="34" t="s">
        <v>4</v>
      </c>
      <c r="D138" s="31">
        <v>0</v>
      </c>
      <c r="E138" s="31">
        <v>4954400</v>
      </c>
      <c r="F138" s="33">
        <v>849825</v>
      </c>
      <c r="G138" s="31">
        <v>11560500</v>
      </c>
      <c r="H138" s="31">
        <v>0</v>
      </c>
      <c r="I138" s="31">
        <v>4904900</v>
      </c>
      <c r="J138" s="31">
        <v>0</v>
      </c>
      <c r="K138" s="31">
        <v>49500</v>
      </c>
      <c r="L138" s="31">
        <f t="shared" si="118"/>
        <v>29647000</v>
      </c>
      <c r="M138" s="31">
        <v>0</v>
      </c>
      <c r="N138" s="31">
        <v>0</v>
      </c>
      <c r="O138" s="31">
        <v>29647000</v>
      </c>
      <c r="P138" s="32">
        <f t="shared" si="84"/>
        <v>849824.27</v>
      </c>
      <c r="Q138" s="31">
        <v>0</v>
      </c>
      <c r="R138" s="31">
        <v>0</v>
      </c>
      <c r="S138" s="31">
        <f t="shared" ref="S138:S139" si="129">W138</f>
        <v>849824.27</v>
      </c>
      <c r="T138" s="31">
        <f t="shared" ref="T138:T139" si="130">SUM(U138:W138)</f>
        <v>849824.27</v>
      </c>
      <c r="U138" s="31">
        <v>0</v>
      </c>
      <c r="V138" s="31">
        <v>0</v>
      </c>
      <c r="W138" s="31">
        <v>849824.27</v>
      </c>
      <c r="X138" s="32">
        <f t="shared" si="124"/>
        <v>2.8664764394373798</v>
      </c>
      <c r="Y138" s="32"/>
      <c r="Z138" s="32"/>
      <c r="AA138" s="32">
        <f t="shared" si="125"/>
        <v>2.8664764394373798</v>
      </c>
      <c r="AB138" s="32"/>
      <c r="AC138" s="32"/>
      <c r="AD138" s="43"/>
    </row>
    <row r="139" spans="1:33" s="8" customFormat="1" hidden="1" x14ac:dyDescent="0.3">
      <c r="A139" s="100"/>
      <c r="B139" s="115"/>
      <c r="C139" s="34" t="s">
        <v>3</v>
      </c>
      <c r="D139" s="31">
        <v>0</v>
      </c>
      <c r="E139" s="31">
        <v>98900</v>
      </c>
      <c r="F139" s="33">
        <v>526208</v>
      </c>
      <c r="G139" s="31">
        <v>890400</v>
      </c>
      <c r="H139" s="31">
        <v>0</v>
      </c>
      <c r="I139" s="31">
        <v>97900</v>
      </c>
      <c r="J139" s="31">
        <v>0</v>
      </c>
      <c r="K139" s="31">
        <v>1000</v>
      </c>
      <c r="L139" s="31">
        <f t="shared" si="118"/>
        <v>11884179</v>
      </c>
      <c r="M139" s="31">
        <v>0</v>
      </c>
      <c r="N139" s="31">
        <v>0</v>
      </c>
      <c r="O139" s="31">
        <v>11884179</v>
      </c>
      <c r="P139" s="32">
        <f t="shared" si="84"/>
        <v>427206.64</v>
      </c>
      <c r="Q139" s="31">
        <v>0</v>
      </c>
      <c r="R139" s="31">
        <v>0</v>
      </c>
      <c r="S139" s="31">
        <f t="shared" si="129"/>
        <v>427206.64</v>
      </c>
      <c r="T139" s="31">
        <f t="shared" si="130"/>
        <v>427206.64</v>
      </c>
      <c r="U139" s="31">
        <v>0</v>
      </c>
      <c r="V139" s="31">
        <v>0</v>
      </c>
      <c r="W139" s="31">
        <v>427206.64</v>
      </c>
      <c r="X139" s="32">
        <f t="shared" si="124"/>
        <v>3.5947509710178549</v>
      </c>
      <c r="Y139" s="32"/>
      <c r="Z139" s="32"/>
      <c r="AA139" s="32">
        <f t="shared" si="125"/>
        <v>3.5947509710178549</v>
      </c>
      <c r="AB139" s="32">
        <f>T139/F139*100</f>
        <v>81.185888469958641</v>
      </c>
      <c r="AC139" s="32"/>
      <c r="AD139" s="43"/>
    </row>
    <row r="140" spans="1:33" s="8" customFormat="1" ht="81.75" hidden="1" customHeight="1" x14ac:dyDescent="0.3">
      <c r="A140" s="1" t="s">
        <v>178</v>
      </c>
      <c r="B140" s="16" t="s">
        <v>89</v>
      </c>
      <c r="C140" s="17"/>
      <c r="D140" s="30">
        <f>D141</f>
        <v>0</v>
      </c>
      <c r="E140" s="30">
        <f t="shared" ref="E140" si="131">E141</f>
        <v>0</v>
      </c>
      <c r="F140" s="30">
        <f t="shared" ref="F140:K140" si="132">SUM(F141:F141)</f>
        <v>720000</v>
      </c>
      <c r="G140" s="30">
        <f t="shared" si="132"/>
        <v>320000</v>
      </c>
      <c r="H140" s="30">
        <f t="shared" si="132"/>
        <v>0</v>
      </c>
      <c r="I140" s="30">
        <f t="shared" si="132"/>
        <v>0</v>
      </c>
      <c r="J140" s="30">
        <f t="shared" si="132"/>
        <v>0</v>
      </c>
      <c r="K140" s="30">
        <f t="shared" si="132"/>
        <v>400000</v>
      </c>
      <c r="L140" s="30">
        <f>SUM(L141:L141)</f>
        <v>1320000</v>
      </c>
      <c r="M140" s="30">
        <f>SUM(M141:M141)</f>
        <v>1000000</v>
      </c>
      <c r="N140" s="30">
        <f>SUM(N141:N141)</f>
        <v>0</v>
      </c>
      <c r="O140" s="30">
        <f>SUM(O141:O141)</f>
        <v>320000</v>
      </c>
      <c r="P140" s="30">
        <f t="shared" ref="P140:W140" si="133">SUM(P141:P141)</f>
        <v>1000000</v>
      </c>
      <c r="Q140" s="30">
        <f t="shared" si="133"/>
        <v>1000000</v>
      </c>
      <c r="R140" s="30">
        <f t="shared" si="133"/>
        <v>0</v>
      </c>
      <c r="S140" s="30">
        <f t="shared" si="133"/>
        <v>0</v>
      </c>
      <c r="T140" s="30">
        <f t="shared" si="133"/>
        <v>720000</v>
      </c>
      <c r="U140" s="30">
        <f t="shared" si="133"/>
        <v>400000</v>
      </c>
      <c r="V140" s="30">
        <f t="shared" si="133"/>
        <v>0</v>
      </c>
      <c r="W140" s="30">
        <f t="shared" si="133"/>
        <v>320000</v>
      </c>
      <c r="X140" s="2">
        <f t="shared" si="124"/>
        <v>54.54545454545454</v>
      </c>
      <c r="Y140" s="2"/>
      <c r="Z140" s="32"/>
      <c r="AA140" s="2">
        <f>W140/O140*100</f>
        <v>100</v>
      </c>
      <c r="AB140" s="2">
        <f t="shared" ref="AB140:AB154" si="134">T140/F140*100</f>
        <v>100</v>
      </c>
      <c r="AC140" s="2">
        <f t="shared" si="128"/>
        <v>40</v>
      </c>
      <c r="AD140" s="38"/>
    </row>
    <row r="141" spans="1:33" s="8" customFormat="1" ht="60" hidden="1" customHeight="1" x14ac:dyDescent="0.3">
      <c r="A141" s="67" t="s">
        <v>196</v>
      </c>
      <c r="B141" s="18" t="s">
        <v>279</v>
      </c>
      <c r="C141" s="34" t="s">
        <v>7</v>
      </c>
      <c r="D141" s="31">
        <v>0</v>
      </c>
      <c r="E141" s="31">
        <v>0</v>
      </c>
      <c r="F141" s="33">
        <v>720000</v>
      </c>
      <c r="G141" s="31">
        <v>320000</v>
      </c>
      <c r="H141" s="31">
        <v>0</v>
      </c>
      <c r="I141" s="31">
        <v>0</v>
      </c>
      <c r="J141" s="31">
        <v>0</v>
      </c>
      <c r="K141" s="31">
        <v>400000</v>
      </c>
      <c r="L141" s="31">
        <f>M141+O141</f>
        <v>1320000</v>
      </c>
      <c r="M141" s="31">
        <v>1000000</v>
      </c>
      <c r="N141" s="31">
        <v>0</v>
      </c>
      <c r="O141" s="31">
        <v>320000</v>
      </c>
      <c r="P141" s="32">
        <f t="shared" si="84"/>
        <v>1000000</v>
      </c>
      <c r="Q141" s="31">
        <v>1000000</v>
      </c>
      <c r="R141" s="31">
        <v>0</v>
      </c>
      <c r="S141" s="31">
        <v>0</v>
      </c>
      <c r="T141" s="31">
        <f>U141+W141</f>
        <v>720000</v>
      </c>
      <c r="U141" s="31">
        <v>400000</v>
      </c>
      <c r="V141" s="31">
        <v>0</v>
      </c>
      <c r="W141" s="31">
        <v>320000</v>
      </c>
      <c r="X141" s="32">
        <f t="shared" si="124"/>
        <v>54.54545454545454</v>
      </c>
      <c r="Y141" s="32"/>
      <c r="Z141" s="32"/>
      <c r="AA141" s="32">
        <f>W141/O141*100</f>
        <v>100</v>
      </c>
      <c r="AB141" s="32">
        <f t="shared" si="134"/>
        <v>100</v>
      </c>
      <c r="AC141" s="32">
        <f t="shared" si="128"/>
        <v>40</v>
      </c>
      <c r="AD141" s="38"/>
    </row>
    <row r="142" spans="1:33" s="8" customFormat="1" ht="36" hidden="1" customHeight="1" x14ac:dyDescent="0.3">
      <c r="A142" s="1" t="s">
        <v>179</v>
      </c>
      <c r="B142" s="16" t="s">
        <v>90</v>
      </c>
      <c r="C142" s="17"/>
      <c r="D142" s="30">
        <f>SUM(D143:D145)</f>
        <v>3543000</v>
      </c>
      <c r="E142" s="30">
        <f t="shared" ref="E142:W142" si="135">SUM(E143:E145)</f>
        <v>17375120</v>
      </c>
      <c r="F142" s="30">
        <f t="shared" si="135"/>
        <v>36994415</v>
      </c>
      <c r="G142" s="30">
        <f t="shared" si="135"/>
        <v>14750607</v>
      </c>
      <c r="H142" s="30">
        <f t="shared" si="135"/>
        <v>3197327</v>
      </c>
      <c r="I142" s="30">
        <f t="shared" si="135"/>
        <v>17247443</v>
      </c>
      <c r="J142" s="30">
        <f t="shared" si="135"/>
        <v>0</v>
      </c>
      <c r="K142" s="30">
        <f t="shared" si="135"/>
        <v>2699037</v>
      </c>
      <c r="L142" s="30">
        <f>SUM(L143:L145)</f>
        <v>39987258</v>
      </c>
      <c r="M142" s="30">
        <f>SUM(M143:M145)</f>
        <v>29634215</v>
      </c>
      <c r="N142" s="30">
        <f>SUM(N143:N145)</f>
        <v>0</v>
      </c>
      <c r="O142" s="30">
        <f>SUM(O143:O145)</f>
        <v>10353043</v>
      </c>
      <c r="P142" s="30">
        <f t="shared" si="135"/>
        <v>38145252.009999998</v>
      </c>
      <c r="Q142" s="30">
        <f t="shared" si="135"/>
        <v>28578815</v>
      </c>
      <c r="R142" s="30">
        <f t="shared" si="135"/>
        <v>0</v>
      </c>
      <c r="S142" s="30">
        <f t="shared" si="135"/>
        <v>9566437.0099999998</v>
      </c>
      <c r="T142" s="30">
        <f t="shared" si="135"/>
        <v>36829694.799999997</v>
      </c>
      <c r="U142" s="30">
        <f t="shared" si="135"/>
        <v>27263257.789999999</v>
      </c>
      <c r="V142" s="30">
        <f t="shared" si="135"/>
        <v>0</v>
      </c>
      <c r="W142" s="30">
        <f t="shared" si="135"/>
        <v>9566437.0099999998</v>
      </c>
      <c r="X142" s="2">
        <f t="shared" si="124"/>
        <v>92.10357659432411</v>
      </c>
      <c r="Y142" s="2">
        <f>U142/M142*100</f>
        <v>91.999257581143951</v>
      </c>
      <c r="Z142" s="32"/>
      <c r="AA142" s="2">
        <f>W142/O142*100</f>
        <v>92.402175959280768</v>
      </c>
      <c r="AB142" s="2">
        <f t="shared" si="134"/>
        <v>99.554743060540346</v>
      </c>
      <c r="AC142" s="2">
        <f>U142/Q142*100</f>
        <v>95.39673982283729</v>
      </c>
      <c r="AD142" s="38"/>
    </row>
    <row r="143" spans="1:33" s="8" customFormat="1" ht="51" hidden="1" customHeight="1" x14ac:dyDescent="0.3">
      <c r="A143" s="67" t="s">
        <v>180</v>
      </c>
      <c r="B143" s="18" t="s">
        <v>84</v>
      </c>
      <c r="C143" s="34" t="s">
        <v>7</v>
      </c>
      <c r="D143" s="31">
        <v>63000</v>
      </c>
      <c r="E143" s="31">
        <v>828574</v>
      </c>
      <c r="F143" s="33">
        <v>5910113</v>
      </c>
      <c r="G143" s="31">
        <v>3692350</v>
      </c>
      <c r="H143" s="31">
        <v>66400</v>
      </c>
      <c r="I143" s="31">
        <v>0</v>
      </c>
      <c r="J143" s="31">
        <v>0</v>
      </c>
      <c r="K143" s="31">
        <v>878710</v>
      </c>
      <c r="L143" s="31">
        <f>M143+O143</f>
        <v>5976513</v>
      </c>
      <c r="M143" s="31">
        <v>0</v>
      </c>
      <c r="N143" s="31">
        <v>0</v>
      </c>
      <c r="O143" s="31">
        <v>5976513</v>
      </c>
      <c r="P143" s="32">
        <f t="shared" si="84"/>
        <v>5748149.5</v>
      </c>
      <c r="Q143" s="31">
        <v>0</v>
      </c>
      <c r="R143" s="31">
        <v>0</v>
      </c>
      <c r="S143" s="31">
        <f>W143</f>
        <v>5748149.5</v>
      </c>
      <c r="T143" s="31">
        <f>U143+W143</f>
        <v>5748149.5</v>
      </c>
      <c r="U143" s="31">
        <v>0</v>
      </c>
      <c r="V143" s="31">
        <v>0</v>
      </c>
      <c r="W143" s="31">
        <v>5748149.5</v>
      </c>
      <c r="X143" s="32">
        <f t="shared" si="124"/>
        <v>96.178984300711804</v>
      </c>
      <c r="Y143" s="32"/>
      <c r="Z143" s="32"/>
      <c r="AA143" s="32"/>
      <c r="AB143" s="32">
        <f t="shared" si="134"/>
        <v>97.259553243736633</v>
      </c>
      <c r="AC143" s="2"/>
      <c r="AD143" s="43"/>
    </row>
    <row r="144" spans="1:33" s="8" customFormat="1" ht="75" hidden="1" x14ac:dyDescent="0.3">
      <c r="A144" s="67" t="s">
        <v>181</v>
      </c>
      <c r="B144" s="68" t="s">
        <v>48</v>
      </c>
      <c r="C144" s="34" t="s">
        <v>7</v>
      </c>
      <c r="D144" s="31">
        <v>0</v>
      </c>
      <c r="E144" s="31">
        <v>5546546</v>
      </c>
      <c r="F144" s="33">
        <v>12727702</v>
      </c>
      <c r="G144" s="31">
        <v>6858257</v>
      </c>
      <c r="H144" s="31">
        <v>1920427</v>
      </c>
      <c r="I144" s="31">
        <v>4247443</v>
      </c>
      <c r="J144" s="31">
        <v>0</v>
      </c>
      <c r="K144" s="31">
        <v>1820327</v>
      </c>
      <c r="L144" s="31">
        <f>M144+O144</f>
        <v>14588645</v>
      </c>
      <c r="M144" s="31">
        <v>10212115</v>
      </c>
      <c r="N144" s="31">
        <v>0</v>
      </c>
      <c r="O144" s="31">
        <v>4376530</v>
      </c>
      <c r="P144" s="32">
        <f t="shared" si="84"/>
        <v>13197102.51</v>
      </c>
      <c r="Q144" s="31">
        <v>9378815</v>
      </c>
      <c r="R144" s="31">
        <v>0</v>
      </c>
      <c r="S144" s="31">
        <f t="shared" ref="S144:S145" si="136">W144</f>
        <v>3818287.51</v>
      </c>
      <c r="T144" s="31">
        <f t="shared" ref="T144:T145" si="137">U144+W144</f>
        <v>12727654.9</v>
      </c>
      <c r="U144" s="31">
        <v>8909367.3900000006</v>
      </c>
      <c r="V144" s="31">
        <v>0</v>
      </c>
      <c r="W144" s="31">
        <v>3818287.51</v>
      </c>
      <c r="X144" s="32">
        <f t="shared" si="124"/>
        <v>87.243571284379044</v>
      </c>
      <c r="Y144" s="32">
        <f>U144/M144*100</f>
        <v>87.243116533646557</v>
      </c>
      <c r="Z144" s="32"/>
      <c r="AA144" s="32">
        <f>W144/O144*100</f>
        <v>87.244632391415109</v>
      </c>
      <c r="AB144" s="32">
        <f t="shared" si="134"/>
        <v>99.999629941052987</v>
      </c>
      <c r="AC144" s="32">
        <f>U144/Q144*100</f>
        <v>94.99459569252619</v>
      </c>
      <c r="AD144" s="43"/>
    </row>
    <row r="145" spans="1:30" s="8" customFormat="1" ht="49.5" hidden="1" customHeight="1" x14ac:dyDescent="0.3">
      <c r="A145" s="67" t="s">
        <v>182</v>
      </c>
      <c r="B145" s="18" t="s">
        <v>91</v>
      </c>
      <c r="C145" s="34" t="s">
        <v>7</v>
      </c>
      <c r="D145" s="31">
        <v>3480000</v>
      </c>
      <c r="E145" s="31">
        <v>11000000</v>
      </c>
      <c r="F145" s="33">
        <v>18356600</v>
      </c>
      <c r="G145" s="31">
        <v>4200000</v>
      </c>
      <c r="H145" s="31">
        <v>1210500</v>
      </c>
      <c r="I145" s="31">
        <v>13000000</v>
      </c>
      <c r="J145" s="31">
        <v>0</v>
      </c>
      <c r="K145" s="31">
        <v>0</v>
      </c>
      <c r="L145" s="31">
        <f>M145+O145</f>
        <v>19422100</v>
      </c>
      <c r="M145" s="31">
        <v>19422100</v>
      </c>
      <c r="N145" s="31">
        <v>0</v>
      </c>
      <c r="O145" s="31">
        <v>0</v>
      </c>
      <c r="P145" s="32">
        <f t="shared" si="84"/>
        <v>19200000</v>
      </c>
      <c r="Q145" s="31">
        <v>19200000</v>
      </c>
      <c r="R145" s="31">
        <v>0</v>
      </c>
      <c r="S145" s="31">
        <f t="shared" si="136"/>
        <v>0</v>
      </c>
      <c r="T145" s="31">
        <f t="shared" si="137"/>
        <v>18353890.399999999</v>
      </c>
      <c r="U145" s="31">
        <v>18353890.399999999</v>
      </c>
      <c r="V145" s="31">
        <v>0</v>
      </c>
      <c r="W145" s="31">
        <v>0</v>
      </c>
      <c r="X145" s="32">
        <f t="shared" si="124"/>
        <v>94.500030377765526</v>
      </c>
      <c r="Y145" s="32">
        <f>U145/M145*100</f>
        <v>94.500030377765526</v>
      </c>
      <c r="Z145" s="32"/>
      <c r="AA145" s="32"/>
      <c r="AB145" s="32">
        <f t="shared" si="134"/>
        <v>99.985239096564712</v>
      </c>
      <c r="AC145" s="32">
        <f>U145/Q145*100</f>
        <v>95.593179166666658</v>
      </c>
      <c r="AD145" s="43"/>
    </row>
    <row r="146" spans="1:30" s="8" customFormat="1" ht="37.5" hidden="1" x14ac:dyDescent="0.3">
      <c r="A146" s="1" t="s">
        <v>183</v>
      </c>
      <c r="B146" s="16" t="s">
        <v>92</v>
      </c>
      <c r="C146" s="17"/>
      <c r="D146" s="30">
        <f t="shared" ref="D146:E146" si="138">SUM(D147:D150)</f>
        <v>7328085</v>
      </c>
      <c r="E146" s="30">
        <f t="shared" si="138"/>
        <v>11285517</v>
      </c>
      <c r="F146" s="30">
        <f>SUM(F147:F151)</f>
        <v>29818763</v>
      </c>
      <c r="G146" s="30">
        <f t="shared" ref="G146:W146" si="139">SUM(G147:G151)</f>
        <v>10776805</v>
      </c>
      <c r="H146" s="30">
        <f t="shared" si="139"/>
        <v>10127553</v>
      </c>
      <c r="I146" s="30">
        <f t="shared" si="139"/>
        <v>1250150</v>
      </c>
      <c r="J146" s="30">
        <f t="shared" si="139"/>
        <v>0</v>
      </c>
      <c r="K146" s="30">
        <f t="shared" si="139"/>
        <v>17354243</v>
      </c>
      <c r="L146" s="30">
        <f t="shared" si="139"/>
        <v>40300742</v>
      </c>
      <c r="M146" s="30">
        <f t="shared" si="139"/>
        <v>2683209</v>
      </c>
      <c r="N146" s="30">
        <f t="shared" si="139"/>
        <v>0</v>
      </c>
      <c r="O146" s="30">
        <f t="shared" si="139"/>
        <v>37617533</v>
      </c>
      <c r="P146" s="30">
        <f t="shared" si="139"/>
        <v>28611343.880000003</v>
      </c>
      <c r="Q146" s="30">
        <f t="shared" si="139"/>
        <v>2151512.34</v>
      </c>
      <c r="R146" s="30">
        <f t="shared" si="139"/>
        <v>0</v>
      </c>
      <c r="S146" s="30">
        <f t="shared" si="139"/>
        <v>26459831.540000003</v>
      </c>
      <c r="T146" s="30">
        <f t="shared" si="139"/>
        <v>28393185.060000002</v>
      </c>
      <c r="U146" s="30">
        <f t="shared" si="139"/>
        <v>1933353.52</v>
      </c>
      <c r="V146" s="30">
        <f t="shared" si="139"/>
        <v>0</v>
      </c>
      <c r="W146" s="30">
        <f t="shared" si="139"/>
        <v>26459831.540000003</v>
      </c>
      <c r="X146" s="2">
        <f t="shared" si="124"/>
        <v>70.453256319697545</v>
      </c>
      <c r="Y146" s="2">
        <f>U146/M146*100</f>
        <v>72.053780380134384</v>
      </c>
      <c r="Z146" s="32"/>
      <c r="AA146" s="2">
        <f>W146/O146*100</f>
        <v>70.339093050041328</v>
      </c>
      <c r="AB146" s="2">
        <f t="shared" si="134"/>
        <v>95.21919155398902</v>
      </c>
      <c r="AC146" s="2">
        <f>U146/Q146*100</f>
        <v>89.860210608878049</v>
      </c>
      <c r="AD146" s="38"/>
    </row>
    <row r="147" spans="1:30" s="8" customFormat="1" ht="46.5" hidden="1" customHeight="1" x14ac:dyDescent="0.3">
      <c r="A147" s="67" t="s">
        <v>184</v>
      </c>
      <c r="B147" s="18" t="s">
        <v>72</v>
      </c>
      <c r="C147" s="34" t="s">
        <v>7</v>
      </c>
      <c r="D147" s="31">
        <v>5902510</v>
      </c>
      <c r="E147" s="31">
        <v>8321950</v>
      </c>
      <c r="F147" s="33">
        <v>21700357</v>
      </c>
      <c r="G147" s="31">
        <v>7889000</v>
      </c>
      <c r="H147" s="31">
        <v>9176550</v>
      </c>
      <c r="I147" s="31">
        <v>0</v>
      </c>
      <c r="J147" s="31">
        <v>0</v>
      </c>
      <c r="K147" s="31">
        <v>13787246</v>
      </c>
      <c r="L147" s="31">
        <f t="shared" ref="L147:L151" si="140">M147+O147</f>
        <v>30634474</v>
      </c>
      <c r="M147" s="31">
        <v>0</v>
      </c>
      <c r="N147" s="31">
        <v>0</v>
      </c>
      <c r="O147" s="31">
        <v>30634474</v>
      </c>
      <c r="P147" s="32">
        <f t="shared" si="84"/>
        <v>21361968.34</v>
      </c>
      <c r="Q147" s="31">
        <v>0</v>
      </c>
      <c r="R147" s="31">
        <v>0</v>
      </c>
      <c r="S147" s="31">
        <f>W147</f>
        <v>21361968.34</v>
      </c>
      <c r="T147" s="31">
        <f>U147+W147</f>
        <v>21361968.34</v>
      </c>
      <c r="U147" s="31">
        <v>0</v>
      </c>
      <c r="V147" s="31">
        <v>0</v>
      </c>
      <c r="W147" s="31">
        <v>21361968.34</v>
      </c>
      <c r="X147" s="32">
        <f t="shared" si="124"/>
        <v>69.731794121877201</v>
      </c>
      <c r="Y147" s="32"/>
      <c r="Z147" s="32"/>
      <c r="AA147" s="32">
        <f>W147/O147*100</f>
        <v>69.731794121877201</v>
      </c>
      <c r="AB147" s="32">
        <f t="shared" si="134"/>
        <v>98.440630907592904</v>
      </c>
      <c r="AC147" s="32"/>
      <c r="AD147" s="38"/>
    </row>
    <row r="148" spans="1:30" s="8" customFormat="1" ht="48" hidden="1" customHeight="1" x14ac:dyDescent="0.3">
      <c r="A148" s="67" t="s">
        <v>185</v>
      </c>
      <c r="B148" s="18" t="s">
        <v>93</v>
      </c>
      <c r="C148" s="34" t="s">
        <v>7</v>
      </c>
      <c r="D148" s="31">
        <v>1056825</v>
      </c>
      <c r="E148" s="31">
        <v>2768167</v>
      </c>
      <c r="F148" s="33">
        <v>6712797</v>
      </c>
      <c r="G148" s="31">
        <v>2887805</v>
      </c>
      <c r="H148" s="31">
        <v>951003</v>
      </c>
      <c r="I148" s="31">
        <v>686000</v>
      </c>
      <c r="J148" s="31">
        <v>0</v>
      </c>
      <c r="K148" s="31">
        <v>3138992</v>
      </c>
      <c r="L148" s="31">
        <f t="shared" si="140"/>
        <v>7663800</v>
      </c>
      <c r="M148" s="31">
        <v>1761700</v>
      </c>
      <c r="N148" s="31">
        <v>0</v>
      </c>
      <c r="O148" s="31">
        <v>5902100</v>
      </c>
      <c r="P148" s="32">
        <f t="shared" ref="P148:P212" si="141">Q148+R148+S148</f>
        <v>5544126.0300000003</v>
      </c>
      <c r="Q148" s="31">
        <v>1230003.3400000001</v>
      </c>
      <c r="R148" s="31">
        <v>0</v>
      </c>
      <c r="S148" s="31">
        <f t="shared" ref="S148:S151" si="142">W148</f>
        <v>4314122.6900000004</v>
      </c>
      <c r="T148" s="31">
        <f t="shared" ref="T148:T151" si="143">U148+W148</f>
        <v>5625826.2100000009</v>
      </c>
      <c r="U148" s="31">
        <v>1311703.52</v>
      </c>
      <c r="V148" s="31">
        <v>0</v>
      </c>
      <c r="W148" s="31">
        <v>4314122.6900000004</v>
      </c>
      <c r="X148" s="32">
        <f t="shared" si="124"/>
        <v>73.407789999739052</v>
      </c>
      <c r="Y148" s="32">
        <f>U148/M148*100</f>
        <v>74.456690696486348</v>
      </c>
      <c r="Z148" s="32"/>
      <c r="AA148" s="32">
        <f>W148/O148*100</f>
        <v>73.094706799274846</v>
      </c>
      <c r="AB148" s="32">
        <f t="shared" si="134"/>
        <v>83.80748308045068</v>
      </c>
      <c r="AC148" s="32">
        <f>U148/Q148*100</f>
        <v>106.6422730201692</v>
      </c>
      <c r="AD148" s="43"/>
    </row>
    <row r="149" spans="1:30" s="8" customFormat="1" ht="26.25" hidden="1" customHeight="1" x14ac:dyDescent="0.3">
      <c r="A149" s="67" t="s">
        <v>186</v>
      </c>
      <c r="B149" s="18" t="s">
        <v>250</v>
      </c>
      <c r="C149" s="34" t="s">
        <v>7</v>
      </c>
      <c r="D149" s="31">
        <v>0</v>
      </c>
      <c r="E149" s="31"/>
      <c r="F149" s="33">
        <v>783959</v>
      </c>
      <c r="G149" s="31"/>
      <c r="H149" s="31"/>
      <c r="I149" s="31">
        <v>0</v>
      </c>
      <c r="J149" s="31">
        <v>0</v>
      </c>
      <c r="K149" s="31">
        <v>428005</v>
      </c>
      <c r="L149" s="31">
        <f t="shared" si="140"/>
        <v>1080959</v>
      </c>
      <c r="M149" s="31">
        <v>0</v>
      </c>
      <c r="N149" s="31">
        <v>0</v>
      </c>
      <c r="O149" s="31">
        <v>1080959</v>
      </c>
      <c r="P149" s="32">
        <f t="shared" si="141"/>
        <v>783740.51</v>
      </c>
      <c r="Q149" s="31">
        <v>0</v>
      </c>
      <c r="R149" s="31">
        <v>0</v>
      </c>
      <c r="S149" s="31">
        <f>W149</f>
        <v>783740.51</v>
      </c>
      <c r="T149" s="31">
        <f t="shared" si="143"/>
        <v>783740.51</v>
      </c>
      <c r="U149" s="31">
        <v>0</v>
      </c>
      <c r="V149" s="31">
        <v>0</v>
      </c>
      <c r="W149" s="31">
        <v>783740.51</v>
      </c>
      <c r="X149" s="32">
        <f t="shared" si="124"/>
        <v>72.504184710058382</v>
      </c>
      <c r="Y149" s="32"/>
      <c r="Z149" s="32"/>
      <c r="AA149" s="32">
        <f>W149/O149*100</f>
        <v>72.504184710058382</v>
      </c>
      <c r="AB149" s="32">
        <f t="shared" si="134"/>
        <v>99.972129920059587</v>
      </c>
      <c r="AC149" s="32"/>
      <c r="AD149" s="38"/>
    </row>
    <row r="150" spans="1:30" s="8" customFormat="1" ht="72" hidden="1" customHeight="1" x14ac:dyDescent="0.3">
      <c r="A150" s="67" t="s">
        <v>336</v>
      </c>
      <c r="B150" s="68" t="s">
        <v>329</v>
      </c>
      <c r="C150" s="34" t="s">
        <v>7</v>
      </c>
      <c r="D150" s="31">
        <v>368750</v>
      </c>
      <c r="E150" s="31">
        <v>195400</v>
      </c>
      <c r="F150" s="33">
        <v>564150</v>
      </c>
      <c r="G150" s="31">
        <v>0</v>
      </c>
      <c r="H150" s="31">
        <v>0</v>
      </c>
      <c r="I150" s="31">
        <v>564150</v>
      </c>
      <c r="J150" s="31">
        <v>0</v>
      </c>
      <c r="K150" s="31">
        <v>0</v>
      </c>
      <c r="L150" s="31">
        <f t="shared" si="140"/>
        <v>864009</v>
      </c>
      <c r="M150" s="31">
        <v>864009</v>
      </c>
      <c r="N150" s="31">
        <v>0</v>
      </c>
      <c r="O150" s="31">
        <v>0</v>
      </c>
      <c r="P150" s="32">
        <f t="shared" si="141"/>
        <v>864009</v>
      </c>
      <c r="Q150" s="31">
        <v>864009</v>
      </c>
      <c r="R150" s="31">
        <v>0</v>
      </c>
      <c r="S150" s="31">
        <f t="shared" si="142"/>
        <v>0</v>
      </c>
      <c r="T150" s="31">
        <f t="shared" si="143"/>
        <v>564150</v>
      </c>
      <c r="U150" s="31">
        <v>564150</v>
      </c>
      <c r="V150" s="31">
        <v>0</v>
      </c>
      <c r="W150" s="31">
        <v>0</v>
      </c>
      <c r="X150" s="32">
        <f t="shared" si="124"/>
        <v>65.294458738277029</v>
      </c>
      <c r="Y150" s="32">
        <f>U150/M150*100</f>
        <v>65.294458738277029</v>
      </c>
      <c r="Z150" s="32"/>
      <c r="AA150" s="32"/>
      <c r="AB150" s="32">
        <f t="shared" si="134"/>
        <v>100</v>
      </c>
      <c r="AC150" s="32">
        <f>U150/Q150*100</f>
        <v>65.294458738277029</v>
      </c>
      <c r="AD150" s="38"/>
    </row>
    <row r="151" spans="1:30" s="8" customFormat="1" ht="72" hidden="1" customHeight="1" x14ac:dyDescent="0.3">
      <c r="A151" s="67" t="s">
        <v>400</v>
      </c>
      <c r="B151" s="68" t="s">
        <v>401</v>
      </c>
      <c r="C151" s="34" t="s">
        <v>7</v>
      </c>
      <c r="D151" s="31"/>
      <c r="E151" s="31"/>
      <c r="F151" s="33">
        <v>57500</v>
      </c>
      <c r="G151" s="31"/>
      <c r="H151" s="31"/>
      <c r="I151" s="31"/>
      <c r="J151" s="31"/>
      <c r="K151" s="31"/>
      <c r="L151" s="31">
        <f t="shared" si="140"/>
        <v>57500</v>
      </c>
      <c r="M151" s="31">
        <v>57500</v>
      </c>
      <c r="N151" s="31">
        <v>0</v>
      </c>
      <c r="O151" s="31">
        <v>0</v>
      </c>
      <c r="P151" s="32">
        <f t="shared" si="141"/>
        <v>57500</v>
      </c>
      <c r="Q151" s="31">
        <v>57500</v>
      </c>
      <c r="R151" s="31">
        <v>0</v>
      </c>
      <c r="S151" s="31">
        <f t="shared" si="142"/>
        <v>0</v>
      </c>
      <c r="T151" s="31">
        <f t="shared" si="143"/>
        <v>57500</v>
      </c>
      <c r="U151" s="31">
        <v>57500</v>
      </c>
      <c r="V151" s="31">
        <v>0</v>
      </c>
      <c r="W151" s="31">
        <v>0</v>
      </c>
      <c r="X151" s="32">
        <f t="shared" si="124"/>
        <v>100</v>
      </c>
      <c r="Y151" s="32">
        <f>U151/M151*100</f>
        <v>100</v>
      </c>
      <c r="Z151" s="32"/>
      <c r="AA151" s="32"/>
      <c r="AB151" s="32">
        <f t="shared" si="134"/>
        <v>100</v>
      </c>
      <c r="AC151" s="32">
        <f>U151/Q151*100</f>
        <v>100</v>
      </c>
      <c r="AD151" s="38"/>
    </row>
    <row r="152" spans="1:30" s="8" customFormat="1" ht="56.25" hidden="1" customHeight="1" x14ac:dyDescent="0.3">
      <c r="A152" s="1" t="s">
        <v>187</v>
      </c>
      <c r="B152" s="16" t="s">
        <v>94</v>
      </c>
      <c r="C152" s="17"/>
      <c r="D152" s="30">
        <f>SUM(D153:D154)</f>
        <v>31127389</v>
      </c>
      <c r="E152" s="30">
        <f t="shared" ref="E152:W152" si="144">SUM(E153:E154)</f>
        <v>36386050</v>
      </c>
      <c r="F152" s="30">
        <f t="shared" si="144"/>
        <v>87408010</v>
      </c>
      <c r="G152" s="30">
        <f t="shared" si="144"/>
        <v>21515150</v>
      </c>
      <c r="H152" s="30">
        <f t="shared" si="144"/>
        <v>26936900</v>
      </c>
      <c r="I152" s="30">
        <f t="shared" si="144"/>
        <v>0</v>
      </c>
      <c r="J152" s="30">
        <f t="shared" si="144"/>
        <v>0</v>
      </c>
      <c r="K152" s="30">
        <f t="shared" si="144"/>
        <v>65207260</v>
      </c>
      <c r="L152" s="30">
        <f>SUM(L153:L154)</f>
        <v>111410612</v>
      </c>
      <c r="M152" s="30">
        <f>SUM(M153:M154)</f>
        <v>0</v>
      </c>
      <c r="N152" s="30">
        <f>SUM(N153:N154)</f>
        <v>0</v>
      </c>
      <c r="O152" s="30">
        <f>SUM(O153:O154)</f>
        <v>111410612</v>
      </c>
      <c r="P152" s="30">
        <f t="shared" si="144"/>
        <v>84462645.229999989</v>
      </c>
      <c r="Q152" s="30">
        <f t="shared" si="144"/>
        <v>0</v>
      </c>
      <c r="R152" s="30">
        <f t="shared" si="144"/>
        <v>0</v>
      </c>
      <c r="S152" s="30">
        <f t="shared" si="144"/>
        <v>84462645.229999989</v>
      </c>
      <c r="T152" s="30">
        <f t="shared" si="144"/>
        <v>84462645.229999989</v>
      </c>
      <c r="U152" s="30">
        <f t="shared" si="144"/>
        <v>0</v>
      </c>
      <c r="V152" s="30">
        <f t="shared" si="144"/>
        <v>0</v>
      </c>
      <c r="W152" s="30">
        <f t="shared" si="144"/>
        <v>84462645.229999989</v>
      </c>
      <c r="X152" s="2">
        <f t="shared" si="124"/>
        <v>75.81202877693552</v>
      </c>
      <c r="Y152" s="2"/>
      <c r="Z152" s="2"/>
      <c r="AA152" s="2">
        <f>W152/O152*100</f>
        <v>75.81202877693552</v>
      </c>
      <c r="AB152" s="2">
        <f t="shared" si="134"/>
        <v>96.630326248132164</v>
      </c>
      <c r="AC152" s="32"/>
      <c r="AD152" s="38"/>
    </row>
    <row r="153" spans="1:30" s="8" customFormat="1" ht="54" hidden="1" customHeight="1" x14ac:dyDescent="0.3">
      <c r="A153" s="67" t="s">
        <v>188</v>
      </c>
      <c r="B153" s="18" t="s">
        <v>280</v>
      </c>
      <c r="C153" s="34" t="s">
        <v>7</v>
      </c>
      <c r="D153" s="31">
        <v>15517729</v>
      </c>
      <c r="E153" s="31">
        <v>15555050</v>
      </c>
      <c r="F153" s="33">
        <v>38135270</v>
      </c>
      <c r="G153" s="31">
        <v>8381150</v>
      </c>
      <c r="H153" s="31">
        <v>15293900</v>
      </c>
      <c r="I153" s="31">
        <v>0</v>
      </c>
      <c r="J153" s="31">
        <v>0</v>
      </c>
      <c r="K153" s="31">
        <v>28839950</v>
      </c>
      <c r="L153" s="31">
        <f>M153+O153</f>
        <v>50565660</v>
      </c>
      <c r="M153" s="31">
        <v>0</v>
      </c>
      <c r="N153" s="31">
        <v>0</v>
      </c>
      <c r="O153" s="31">
        <v>50565660</v>
      </c>
      <c r="P153" s="32">
        <f t="shared" si="141"/>
        <v>37910040.219999999</v>
      </c>
      <c r="Q153" s="31">
        <v>0</v>
      </c>
      <c r="R153" s="31">
        <v>0</v>
      </c>
      <c r="S153" s="31">
        <f>W153</f>
        <v>37910040.219999999</v>
      </c>
      <c r="T153" s="31">
        <f>U153+W153</f>
        <v>37910040.219999999</v>
      </c>
      <c r="U153" s="31">
        <v>0</v>
      </c>
      <c r="V153" s="31">
        <v>0</v>
      </c>
      <c r="W153" s="31">
        <v>37910040.219999999</v>
      </c>
      <c r="X153" s="32">
        <f t="shared" si="124"/>
        <v>74.971908247613101</v>
      </c>
      <c r="Y153" s="32"/>
      <c r="Z153" s="32"/>
      <c r="AA153" s="32">
        <f>W153/O153*100</f>
        <v>74.971908247613101</v>
      </c>
      <c r="AB153" s="32">
        <f t="shared" si="134"/>
        <v>99.409392460050753</v>
      </c>
      <c r="AC153" s="32"/>
      <c r="AD153" s="38"/>
    </row>
    <row r="154" spans="1:30" s="8" customFormat="1" ht="48.75" hidden="1" customHeight="1" x14ac:dyDescent="0.3">
      <c r="A154" s="67" t="s">
        <v>189</v>
      </c>
      <c r="B154" s="18" t="s">
        <v>281</v>
      </c>
      <c r="C154" s="34" t="s">
        <v>7</v>
      </c>
      <c r="D154" s="31">
        <v>15609660</v>
      </c>
      <c r="E154" s="31">
        <v>20831000</v>
      </c>
      <c r="F154" s="33">
        <v>49272740</v>
      </c>
      <c r="G154" s="31">
        <v>13134000</v>
      </c>
      <c r="H154" s="31">
        <v>11643000</v>
      </c>
      <c r="I154" s="31">
        <v>0</v>
      </c>
      <c r="J154" s="31">
        <v>0</v>
      </c>
      <c r="K154" s="31">
        <v>36367310</v>
      </c>
      <c r="L154" s="31">
        <f>M154+O154</f>
        <v>60844952</v>
      </c>
      <c r="M154" s="31">
        <v>0</v>
      </c>
      <c r="N154" s="31">
        <v>0</v>
      </c>
      <c r="O154" s="31">
        <v>60844952</v>
      </c>
      <c r="P154" s="32">
        <f t="shared" si="141"/>
        <v>46552605.009999998</v>
      </c>
      <c r="Q154" s="31">
        <v>0</v>
      </c>
      <c r="R154" s="31">
        <v>0</v>
      </c>
      <c r="S154" s="31">
        <f>W154</f>
        <v>46552605.009999998</v>
      </c>
      <c r="T154" s="31">
        <f t="shared" ref="T154" si="145">U154+W154</f>
        <v>46552605.009999998</v>
      </c>
      <c r="U154" s="31">
        <v>0</v>
      </c>
      <c r="V154" s="31">
        <v>0</v>
      </c>
      <c r="W154" s="31">
        <v>46552605.009999998</v>
      </c>
      <c r="X154" s="32">
        <f t="shared" si="124"/>
        <v>76.510217330765585</v>
      </c>
      <c r="Y154" s="32"/>
      <c r="Z154" s="32"/>
      <c r="AA154" s="32">
        <f>W154/O154*100</f>
        <v>76.510217330765585</v>
      </c>
      <c r="AB154" s="32">
        <f t="shared" si="134"/>
        <v>94.479432258080223</v>
      </c>
      <c r="AC154" s="32"/>
      <c r="AD154" s="38"/>
    </row>
    <row r="155" spans="1:30" s="7" customFormat="1" ht="32.25" hidden="1" customHeight="1" x14ac:dyDescent="0.3">
      <c r="A155" s="95" t="s">
        <v>36</v>
      </c>
      <c r="B155" s="96"/>
      <c r="C155" s="96"/>
      <c r="D155" s="96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  <c r="R155" s="96"/>
      <c r="S155" s="96"/>
      <c r="T155" s="96"/>
      <c r="U155" s="96"/>
      <c r="V155" s="96"/>
      <c r="W155" s="96"/>
      <c r="X155" s="96"/>
      <c r="Y155" s="96"/>
      <c r="Z155" s="96"/>
      <c r="AA155" s="96"/>
      <c r="AB155" s="96"/>
      <c r="AC155" s="84"/>
      <c r="AD155" s="39"/>
    </row>
    <row r="156" spans="1:30" s="7" customFormat="1" ht="48.75" hidden="1" customHeight="1" x14ac:dyDescent="0.3">
      <c r="A156" s="1" t="s">
        <v>55</v>
      </c>
      <c r="B156" s="85" t="s">
        <v>37</v>
      </c>
      <c r="C156" s="85"/>
      <c r="D156" s="3">
        <f t="shared" ref="D156:E156" si="146">D157+D161+D171</f>
        <v>52088867</v>
      </c>
      <c r="E156" s="3">
        <f t="shared" si="146"/>
        <v>47095754</v>
      </c>
      <c r="F156" s="3">
        <f>F157+F161+F171</f>
        <v>300569834.39999998</v>
      </c>
      <c r="G156" s="3">
        <f t="shared" ref="G156:K156" si="147">G157+G161+G171</f>
        <v>77765113</v>
      </c>
      <c r="H156" s="3">
        <f t="shared" si="147"/>
        <v>144199316</v>
      </c>
      <c r="I156" s="3">
        <f t="shared" si="147"/>
        <v>110902644</v>
      </c>
      <c r="J156" s="3">
        <f t="shared" si="147"/>
        <v>4504356</v>
      </c>
      <c r="K156" s="3">
        <f t="shared" si="147"/>
        <v>62232806.969999999</v>
      </c>
      <c r="L156" s="3">
        <f>L157+L161+L171</f>
        <v>891100311.67999995</v>
      </c>
      <c r="M156" s="3">
        <f>M157+M161+M171</f>
        <v>681924059.71000004</v>
      </c>
      <c r="N156" s="3">
        <f>N157+N161+N171</f>
        <v>13855606.970000001</v>
      </c>
      <c r="O156" s="3">
        <f>O157+O161+O171</f>
        <v>195320645</v>
      </c>
      <c r="P156" s="3">
        <f t="shared" ref="P156:W156" si="148">P157+P161+P171</f>
        <v>223111937.26000002</v>
      </c>
      <c r="Q156" s="3">
        <f t="shared" si="148"/>
        <v>127572819.3</v>
      </c>
      <c r="R156" s="3">
        <f t="shared" si="148"/>
        <v>14615278.970000001</v>
      </c>
      <c r="S156" s="3">
        <f t="shared" si="148"/>
        <v>80923838.989999995</v>
      </c>
      <c r="T156" s="3">
        <f t="shared" si="148"/>
        <v>255351317.68000001</v>
      </c>
      <c r="U156" s="3">
        <f t="shared" si="148"/>
        <v>162091215.72</v>
      </c>
      <c r="V156" s="3">
        <f t="shared" si="148"/>
        <v>12336262.970000001</v>
      </c>
      <c r="W156" s="3">
        <f t="shared" si="148"/>
        <v>80923838.989999995</v>
      </c>
      <c r="X156" s="2">
        <f>T156/L156*100</f>
        <v>28.655732057660682</v>
      </c>
      <c r="Y156" s="2">
        <f>U156/M156*100</f>
        <v>23.769687168529014</v>
      </c>
      <c r="Z156" s="2">
        <f>V156/N156*100</f>
        <v>89.034446464238869</v>
      </c>
      <c r="AA156" s="2">
        <f>W156/O156*100</f>
        <v>41.43127777916154</v>
      </c>
      <c r="AB156" s="2">
        <f t="shared" ref="AB156:AB164" si="149">T156/F156*100</f>
        <v>84.955736888811359</v>
      </c>
      <c r="AC156" s="2">
        <f t="shared" ref="AC156:AC163" si="150">U156/Q156*100</f>
        <v>127.05779852589649</v>
      </c>
      <c r="AD156" s="39"/>
    </row>
    <row r="157" spans="1:30" s="7" customFormat="1" ht="48.75" hidden="1" customHeight="1" x14ac:dyDescent="0.3">
      <c r="A157" s="1" t="s">
        <v>25</v>
      </c>
      <c r="B157" s="66" t="s">
        <v>95</v>
      </c>
      <c r="C157" s="66"/>
      <c r="D157" s="3">
        <f t="shared" ref="D157:E157" si="151">SUM(D158:D160)</f>
        <v>26085035</v>
      </c>
      <c r="E157" s="3">
        <f t="shared" si="151"/>
        <v>20287400</v>
      </c>
      <c r="F157" s="3">
        <f t="shared" ref="F157:K157" si="152">SUM(F158:F160)</f>
        <v>69185361</v>
      </c>
      <c r="G157" s="3">
        <f t="shared" si="152"/>
        <v>24125200</v>
      </c>
      <c r="H157" s="3">
        <f t="shared" si="152"/>
        <v>25271500</v>
      </c>
      <c r="I157" s="3">
        <f t="shared" si="152"/>
        <v>0</v>
      </c>
      <c r="J157" s="3">
        <f t="shared" si="152"/>
        <v>0</v>
      </c>
      <c r="K157" s="3">
        <f t="shared" si="152"/>
        <v>47298033</v>
      </c>
      <c r="L157" s="3">
        <f>SUM(L158:L160)</f>
        <v>96381965</v>
      </c>
      <c r="M157" s="3">
        <f>SUM(M158:M160)</f>
        <v>0</v>
      </c>
      <c r="N157" s="3">
        <f>SUM(N158:N160)</f>
        <v>0</v>
      </c>
      <c r="O157" s="3">
        <f>SUM(O158:O160)</f>
        <v>96381965</v>
      </c>
      <c r="P157" s="3">
        <f t="shared" ref="P157:W157" si="153">SUM(P158:P160)</f>
        <v>60417202.939999998</v>
      </c>
      <c r="Q157" s="3">
        <f t="shared" si="153"/>
        <v>0</v>
      </c>
      <c r="R157" s="3">
        <f t="shared" si="153"/>
        <v>0</v>
      </c>
      <c r="S157" s="3">
        <f t="shared" si="153"/>
        <v>60417202.939999998</v>
      </c>
      <c r="T157" s="3">
        <f t="shared" si="153"/>
        <v>60417202.939999998</v>
      </c>
      <c r="U157" s="3">
        <f t="shared" si="153"/>
        <v>0</v>
      </c>
      <c r="V157" s="3">
        <f t="shared" si="153"/>
        <v>0</v>
      </c>
      <c r="W157" s="3">
        <f t="shared" si="153"/>
        <v>60417202.939999998</v>
      </c>
      <c r="X157" s="2">
        <f t="shared" ref="X157:X173" si="154">T157/L157*100</f>
        <v>62.685174492966603</v>
      </c>
      <c r="Y157" s="2"/>
      <c r="Z157" s="2"/>
      <c r="AA157" s="2">
        <f t="shared" ref="AA157:AA169" si="155">W157/O157*100</f>
        <v>62.685174492966603</v>
      </c>
      <c r="AB157" s="2">
        <f t="shared" si="149"/>
        <v>87.326570341954266</v>
      </c>
      <c r="AC157" s="32"/>
      <c r="AD157" s="39"/>
    </row>
    <row r="158" spans="1:30" s="7" customFormat="1" ht="37.5" hidden="1" x14ac:dyDescent="0.3">
      <c r="A158" s="67" t="s">
        <v>79</v>
      </c>
      <c r="B158" s="68" t="s">
        <v>282</v>
      </c>
      <c r="C158" s="52" t="s">
        <v>3</v>
      </c>
      <c r="D158" s="33">
        <v>2571912</v>
      </c>
      <c r="E158" s="33">
        <v>350000</v>
      </c>
      <c r="F158" s="33">
        <v>5861627</v>
      </c>
      <c r="G158" s="33">
        <v>4350000</v>
      </c>
      <c r="H158" s="33">
        <v>3881200</v>
      </c>
      <c r="I158" s="33">
        <v>0</v>
      </c>
      <c r="J158" s="33">
        <v>0</v>
      </c>
      <c r="K158" s="33">
        <v>3739185</v>
      </c>
      <c r="L158" s="31">
        <f>SUM(M158:O158)</f>
        <v>11834227</v>
      </c>
      <c r="M158" s="31">
        <v>0</v>
      </c>
      <c r="N158" s="31">
        <v>0</v>
      </c>
      <c r="O158" s="31">
        <v>11834227</v>
      </c>
      <c r="P158" s="32">
        <f t="shared" si="141"/>
        <v>2399179.5299999998</v>
      </c>
      <c r="Q158" s="31">
        <v>0</v>
      </c>
      <c r="R158" s="31">
        <v>0</v>
      </c>
      <c r="S158" s="31">
        <f>W158</f>
        <v>2399179.5299999998</v>
      </c>
      <c r="T158" s="63">
        <f>SUM(U158:W158)</f>
        <v>2399179.5299999998</v>
      </c>
      <c r="U158" s="63">
        <v>0</v>
      </c>
      <c r="V158" s="63">
        <v>0</v>
      </c>
      <c r="W158" s="63">
        <v>2399179.5299999998</v>
      </c>
      <c r="X158" s="32">
        <f t="shared" si="154"/>
        <v>20.273225534713841</v>
      </c>
      <c r="Y158" s="32"/>
      <c r="Z158" s="32"/>
      <c r="AA158" s="32">
        <f t="shared" si="155"/>
        <v>20.273225534713841</v>
      </c>
      <c r="AB158" s="32">
        <f t="shared" si="149"/>
        <v>40.93026611894615</v>
      </c>
      <c r="AC158" s="32"/>
      <c r="AD158" s="43"/>
    </row>
    <row r="159" spans="1:30" s="7" customFormat="1" ht="46.5" hidden="1" customHeight="1" x14ac:dyDescent="0.3">
      <c r="A159" s="67" t="s">
        <v>210</v>
      </c>
      <c r="B159" s="54" t="s">
        <v>72</v>
      </c>
      <c r="C159" s="52" t="s">
        <v>3</v>
      </c>
      <c r="D159" s="33">
        <v>8019750</v>
      </c>
      <c r="E159" s="33">
        <v>10708700</v>
      </c>
      <c r="F159" s="33">
        <v>29420982</v>
      </c>
      <c r="G159" s="33">
        <v>10644400</v>
      </c>
      <c r="H159" s="33">
        <v>9794700</v>
      </c>
      <c r="I159" s="33">
        <v>0</v>
      </c>
      <c r="J159" s="33">
        <v>0</v>
      </c>
      <c r="K159" s="33">
        <v>18839775</v>
      </c>
      <c r="L159" s="31">
        <f t="shared" ref="L159:L160" si="156">SUM(M159:O159)</f>
        <v>39153938</v>
      </c>
      <c r="M159" s="31">
        <v>0</v>
      </c>
      <c r="N159" s="31">
        <v>0</v>
      </c>
      <c r="O159" s="31">
        <v>39153938</v>
      </c>
      <c r="P159" s="32">
        <f t="shared" si="141"/>
        <v>25948104.41</v>
      </c>
      <c r="Q159" s="31">
        <v>0</v>
      </c>
      <c r="R159" s="31">
        <v>0</v>
      </c>
      <c r="S159" s="31">
        <f t="shared" ref="S159:S160" si="157">W159</f>
        <v>25948104.41</v>
      </c>
      <c r="T159" s="63">
        <f t="shared" ref="T159:T160" si="158">SUM(U159:W159)</f>
        <v>25948104.41</v>
      </c>
      <c r="U159" s="31">
        <v>0</v>
      </c>
      <c r="V159" s="31">
        <v>0</v>
      </c>
      <c r="W159" s="63">
        <v>25948104.41</v>
      </c>
      <c r="X159" s="32">
        <f t="shared" si="154"/>
        <v>66.272016904148956</v>
      </c>
      <c r="Y159" s="32"/>
      <c r="Z159" s="32"/>
      <c r="AA159" s="32">
        <f t="shared" si="155"/>
        <v>66.272016904148956</v>
      </c>
      <c r="AB159" s="32">
        <f t="shared" si="149"/>
        <v>88.19591545244819</v>
      </c>
      <c r="AC159" s="32"/>
      <c r="AD159" s="39"/>
    </row>
    <row r="160" spans="1:30" s="7" customFormat="1" ht="43.5" hidden="1" customHeight="1" x14ac:dyDescent="0.3">
      <c r="A160" s="67" t="s">
        <v>141</v>
      </c>
      <c r="B160" s="54" t="s">
        <v>86</v>
      </c>
      <c r="C160" s="52" t="s">
        <v>3</v>
      </c>
      <c r="D160" s="33">
        <v>15493373</v>
      </c>
      <c r="E160" s="33">
        <v>9228700</v>
      </c>
      <c r="F160" s="33">
        <v>33902752</v>
      </c>
      <c r="G160" s="33">
        <v>9130800</v>
      </c>
      <c r="H160" s="33">
        <v>11595600</v>
      </c>
      <c r="I160" s="33">
        <v>0</v>
      </c>
      <c r="J160" s="33">
        <v>0</v>
      </c>
      <c r="K160" s="33">
        <v>24719073</v>
      </c>
      <c r="L160" s="31">
        <f t="shared" si="156"/>
        <v>45393800</v>
      </c>
      <c r="M160" s="31">
        <v>0</v>
      </c>
      <c r="N160" s="31">
        <v>0</v>
      </c>
      <c r="O160" s="31">
        <v>45393800</v>
      </c>
      <c r="P160" s="32">
        <f t="shared" si="141"/>
        <v>32069919</v>
      </c>
      <c r="Q160" s="31">
        <v>0</v>
      </c>
      <c r="R160" s="31">
        <v>0</v>
      </c>
      <c r="S160" s="31">
        <f t="shared" si="157"/>
        <v>32069919</v>
      </c>
      <c r="T160" s="63">
        <f t="shared" si="158"/>
        <v>32069919</v>
      </c>
      <c r="U160" s="31">
        <v>0</v>
      </c>
      <c r="V160" s="31">
        <v>0</v>
      </c>
      <c r="W160" s="63">
        <v>32069919</v>
      </c>
      <c r="X160" s="32">
        <f t="shared" si="154"/>
        <v>70.648236102727694</v>
      </c>
      <c r="Y160" s="32"/>
      <c r="Z160" s="32"/>
      <c r="AA160" s="32">
        <f t="shared" si="155"/>
        <v>70.648236102727694</v>
      </c>
      <c r="AB160" s="32">
        <f t="shared" si="149"/>
        <v>94.59385185013889</v>
      </c>
      <c r="AC160" s="32"/>
      <c r="AD160" s="39"/>
    </row>
    <row r="161" spans="1:30" s="8" customFormat="1" ht="60" hidden="1" customHeight="1" x14ac:dyDescent="0.3">
      <c r="A161" s="1" t="s">
        <v>26</v>
      </c>
      <c r="B161" s="55" t="s">
        <v>96</v>
      </c>
      <c r="C161" s="53"/>
      <c r="D161" s="3">
        <f t="shared" ref="D161:W161" si="159">D162+D167</f>
        <v>26003832</v>
      </c>
      <c r="E161" s="3">
        <f t="shared" si="159"/>
        <v>24583014</v>
      </c>
      <c r="F161" s="3">
        <f t="shared" si="159"/>
        <v>217811667</v>
      </c>
      <c r="G161" s="3">
        <f t="shared" si="159"/>
        <v>47705673</v>
      </c>
      <c r="H161" s="3">
        <f t="shared" si="159"/>
        <v>113534773</v>
      </c>
      <c r="I161" s="3">
        <f t="shared" si="159"/>
        <v>110902644</v>
      </c>
      <c r="J161" s="3">
        <f t="shared" si="159"/>
        <v>0</v>
      </c>
      <c r="K161" s="3">
        <f t="shared" si="159"/>
        <v>14753263</v>
      </c>
      <c r="L161" s="3">
        <f>L162+L167</f>
        <v>779626196</v>
      </c>
      <c r="M161" s="3">
        <f>M162+M167</f>
        <v>680758419</v>
      </c>
      <c r="N161" s="3">
        <f>N162+N167</f>
        <v>0</v>
      </c>
      <c r="O161" s="3">
        <f>O162+O167</f>
        <v>98867777</v>
      </c>
      <c r="P161" s="3">
        <f t="shared" si="159"/>
        <v>146842911.92000002</v>
      </c>
      <c r="Q161" s="3">
        <f t="shared" si="159"/>
        <v>126407178.59</v>
      </c>
      <c r="R161" s="3">
        <f t="shared" si="159"/>
        <v>0</v>
      </c>
      <c r="S161" s="3">
        <f t="shared" si="159"/>
        <v>20435733.329999998</v>
      </c>
      <c r="T161" s="3">
        <f t="shared" si="159"/>
        <v>181361308.34</v>
      </c>
      <c r="U161" s="3">
        <f t="shared" si="159"/>
        <v>160925575.00999999</v>
      </c>
      <c r="V161" s="3">
        <f t="shared" si="159"/>
        <v>0</v>
      </c>
      <c r="W161" s="3">
        <f t="shared" si="159"/>
        <v>20435733.329999998</v>
      </c>
      <c r="X161" s="2">
        <f t="shared" si="154"/>
        <v>23.262598059237096</v>
      </c>
      <c r="Y161" s="2">
        <f>U161/M161*100</f>
        <v>23.639160459651986</v>
      </c>
      <c r="Z161" s="2"/>
      <c r="AA161" s="2">
        <f t="shared" si="155"/>
        <v>20.669761119439347</v>
      </c>
      <c r="AB161" s="2">
        <f t="shared" si="149"/>
        <v>83.265194577478724</v>
      </c>
      <c r="AC161" s="2">
        <f t="shared" si="150"/>
        <v>127.30730707308953</v>
      </c>
      <c r="AD161" s="38"/>
    </row>
    <row r="162" spans="1:30" s="7" customFormat="1" ht="84" hidden="1" customHeight="1" x14ac:dyDescent="0.3">
      <c r="A162" s="67" t="s">
        <v>80</v>
      </c>
      <c r="B162" s="54" t="s">
        <v>285</v>
      </c>
      <c r="C162" s="52"/>
      <c r="D162" s="33">
        <f>SUM(D163:D166)</f>
        <v>0</v>
      </c>
      <c r="E162" s="33">
        <f t="shared" ref="E162:S162" si="160">SUM(E163:E166)</f>
        <v>15492100</v>
      </c>
      <c r="F162" s="33">
        <f>SUM(F163:F166)</f>
        <v>64056471</v>
      </c>
      <c r="G162" s="33">
        <f t="shared" si="160"/>
        <v>24978400</v>
      </c>
      <c r="H162" s="33">
        <f t="shared" si="160"/>
        <v>58601500</v>
      </c>
      <c r="I162" s="33">
        <f t="shared" si="160"/>
        <v>12393700</v>
      </c>
      <c r="J162" s="33">
        <f t="shared" si="160"/>
        <v>0</v>
      </c>
      <c r="K162" s="33">
        <f t="shared" si="160"/>
        <v>3118400</v>
      </c>
      <c r="L162" s="33">
        <f>SUM(L163:L166)</f>
        <v>123011340</v>
      </c>
      <c r="M162" s="33">
        <f>SUM(M163:M166)</f>
        <v>95594180</v>
      </c>
      <c r="N162" s="33">
        <f>SUM(N163:N166)</f>
        <v>0</v>
      </c>
      <c r="O162" s="33">
        <f>SUM(O163:O166)</f>
        <v>27417160</v>
      </c>
      <c r="P162" s="33">
        <f t="shared" si="160"/>
        <v>30027220.109999999</v>
      </c>
      <c r="Q162" s="33">
        <f t="shared" si="160"/>
        <v>22238982.710000001</v>
      </c>
      <c r="R162" s="33">
        <f t="shared" si="160"/>
        <v>0</v>
      </c>
      <c r="S162" s="33">
        <f t="shared" si="160"/>
        <v>7788237.3999999994</v>
      </c>
      <c r="T162" s="33">
        <f t="shared" ref="T162:W162" si="161">SUM(T163:T166)</f>
        <v>62140615.129999995</v>
      </c>
      <c r="U162" s="33">
        <f t="shared" si="161"/>
        <v>54352377.729999997</v>
      </c>
      <c r="V162" s="33">
        <f t="shared" si="161"/>
        <v>0</v>
      </c>
      <c r="W162" s="33">
        <f t="shared" si="161"/>
        <v>7788237.3999999994</v>
      </c>
      <c r="X162" s="32">
        <f t="shared" si="154"/>
        <v>50.516167964677074</v>
      </c>
      <c r="Y162" s="32">
        <f>U162/M162*100</f>
        <v>56.857413003594978</v>
      </c>
      <c r="Z162" s="32"/>
      <c r="AA162" s="32">
        <f t="shared" si="155"/>
        <v>28.406433780887586</v>
      </c>
      <c r="AB162" s="32">
        <f t="shared" si="149"/>
        <v>97.009114239215577</v>
      </c>
      <c r="AC162" s="32">
        <f t="shared" si="150"/>
        <v>244.40136690946684</v>
      </c>
      <c r="AD162" s="39"/>
    </row>
    <row r="163" spans="1:30" s="7" customFormat="1" ht="101.25" hidden="1" customHeight="1" x14ac:dyDescent="0.3">
      <c r="A163" s="105"/>
      <c r="B163" s="68" t="s">
        <v>283</v>
      </c>
      <c r="C163" s="52" t="s">
        <v>3</v>
      </c>
      <c r="D163" s="33">
        <v>0</v>
      </c>
      <c r="E163" s="33">
        <v>15492100</v>
      </c>
      <c r="F163" s="33">
        <v>37296738</v>
      </c>
      <c r="G163" s="33">
        <v>15492100</v>
      </c>
      <c r="H163" s="33">
        <v>20656400</v>
      </c>
      <c r="I163" s="33">
        <v>12393700</v>
      </c>
      <c r="J163" s="33">
        <v>0</v>
      </c>
      <c r="K163" s="33">
        <v>3098400</v>
      </c>
      <c r="L163" s="31">
        <f>SUM(M163:O163)</f>
        <v>51640600</v>
      </c>
      <c r="M163" s="31">
        <v>41312500</v>
      </c>
      <c r="N163" s="31">
        <v>0</v>
      </c>
      <c r="O163" s="31">
        <v>10328100</v>
      </c>
      <c r="P163" s="32">
        <f t="shared" si="141"/>
        <v>19911654.640000001</v>
      </c>
      <c r="Q163" s="33">
        <v>12442482.710000001</v>
      </c>
      <c r="R163" s="31">
        <v>0</v>
      </c>
      <c r="S163" s="31">
        <f t="shared" ref="S163:S173" si="162">W163</f>
        <v>7469171.9299999997</v>
      </c>
      <c r="T163" s="33">
        <f t="shared" ref="T163:T170" si="163">SUM(U163:W163)</f>
        <v>37296737.009999998</v>
      </c>
      <c r="U163" s="31">
        <v>29827565.079999998</v>
      </c>
      <c r="V163" s="31">
        <v>0</v>
      </c>
      <c r="W163" s="31">
        <v>7469171.9299999997</v>
      </c>
      <c r="X163" s="32">
        <f t="shared" si="154"/>
        <v>72.223670929462472</v>
      </c>
      <c r="Y163" s="32">
        <f>U163/M163*100</f>
        <v>72.199854959152802</v>
      </c>
      <c r="Z163" s="32"/>
      <c r="AA163" s="32">
        <f t="shared" si="155"/>
        <v>72.318935041295106</v>
      </c>
      <c r="AB163" s="32">
        <f t="shared" si="149"/>
        <v>99.999997345612371</v>
      </c>
      <c r="AC163" s="32">
        <f t="shared" si="150"/>
        <v>239.72358069686237</v>
      </c>
      <c r="AD163" s="43"/>
    </row>
    <row r="164" spans="1:30" s="7" customFormat="1" ht="101.25" hidden="1" customHeight="1" x14ac:dyDescent="0.3">
      <c r="A164" s="105"/>
      <c r="B164" s="68" t="s">
        <v>402</v>
      </c>
      <c r="C164" s="52" t="s">
        <v>3</v>
      </c>
      <c r="D164" s="33"/>
      <c r="E164" s="33"/>
      <c r="F164" s="33">
        <v>405</v>
      </c>
      <c r="G164" s="33"/>
      <c r="H164" s="33"/>
      <c r="I164" s="33"/>
      <c r="J164" s="33"/>
      <c r="K164" s="33"/>
      <c r="L164" s="31">
        <f>SUM(M164:O164)</f>
        <v>405</v>
      </c>
      <c r="M164" s="31">
        <v>0</v>
      </c>
      <c r="N164" s="31">
        <v>0</v>
      </c>
      <c r="O164" s="31">
        <v>405</v>
      </c>
      <c r="P164" s="32">
        <f t="shared" si="141"/>
        <v>403.38</v>
      </c>
      <c r="Q164" s="33">
        <v>0</v>
      </c>
      <c r="R164" s="31">
        <v>0</v>
      </c>
      <c r="S164" s="31">
        <f t="shared" si="162"/>
        <v>403.38</v>
      </c>
      <c r="T164" s="33">
        <f t="shared" si="163"/>
        <v>403.38</v>
      </c>
      <c r="U164" s="31">
        <v>0</v>
      </c>
      <c r="V164" s="31">
        <v>0</v>
      </c>
      <c r="W164" s="31">
        <v>403.38</v>
      </c>
      <c r="X164" s="32">
        <f t="shared" si="154"/>
        <v>99.6</v>
      </c>
      <c r="Y164" s="32"/>
      <c r="Z164" s="32"/>
      <c r="AA164" s="32">
        <f t="shared" si="155"/>
        <v>99.6</v>
      </c>
      <c r="AB164" s="32">
        <f t="shared" si="149"/>
        <v>99.6</v>
      </c>
      <c r="AC164" s="32"/>
      <c r="AD164" s="43"/>
    </row>
    <row r="165" spans="1:30" s="7" customFormat="1" ht="42.75" hidden="1" customHeight="1" x14ac:dyDescent="0.3">
      <c r="A165" s="105"/>
      <c r="B165" s="68" t="s">
        <v>349</v>
      </c>
      <c r="C165" s="52" t="s">
        <v>3</v>
      </c>
      <c r="D165" s="33">
        <v>0</v>
      </c>
      <c r="E165" s="33"/>
      <c r="F165" s="33">
        <f t="shared" ref="F165:F170" si="164">E165+D165</f>
        <v>0</v>
      </c>
      <c r="G165" s="33"/>
      <c r="H165" s="33"/>
      <c r="I165" s="33">
        <v>0</v>
      </c>
      <c r="J165" s="33">
        <v>0</v>
      </c>
      <c r="K165" s="33">
        <v>0</v>
      </c>
      <c r="L165" s="31">
        <f t="shared" ref="L165:L166" si="165">SUM(M165:O165)</f>
        <v>16520335</v>
      </c>
      <c r="M165" s="31">
        <v>0</v>
      </c>
      <c r="N165" s="31">
        <v>0</v>
      </c>
      <c r="O165" s="31">
        <v>16520335</v>
      </c>
      <c r="P165" s="32">
        <f t="shared" si="141"/>
        <v>0</v>
      </c>
      <c r="Q165" s="33">
        <v>0</v>
      </c>
      <c r="R165" s="31">
        <v>0</v>
      </c>
      <c r="S165" s="31">
        <f t="shared" si="162"/>
        <v>0</v>
      </c>
      <c r="T165" s="33">
        <f t="shared" si="163"/>
        <v>0</v>
      </c>
      <c r="U165" s="31">
        <v>0</v>
      </c>
      <c r="V165" s="31">
        <v>0</v>
      </c>
      <c r="W165" s="31">
        <v>0</v>
      </c>
      <c r="X165" s="32">
        <f t="shared" si="154"/>
        <v>0</v>
      </c>
      <c r="Y165" s="32"/>
      <c r="Z165" s="32"/>
      <c r="AA165" s="32">
        <f t="shared" si="155"/>
        <v>0</v>
      </c>
      <c r="AB165" s="32"/>
      <c r="AC165" s="32"/>
      <c r="AD165" s="39"/>
    </row>
    <row r="166" spans="1:30" s="7" customFormat="1" ht="93.75" hidden="1" x14ac:dyDescent="0.3">
      <c r="A166" s="105"/>
      <c r="B166" s="68" t="s">
        <v>284</v>
      </c>
      <c r="C166" s="52" t="s">
        <v>3</v>
      </c>
      <c r="D166" s="33">
        <v>0</v>
      </c>
      <c r="E166" s="33">
        <v>0</v>
      </c>
      <c r="F166" s="33">
        <v>26759328</v>
      </c>
      <c r="G166" s="33">
        <v>9486300</v>
      </c>
      <c r="H166" s="33">
        <v>37945100</v>
      </c>
      <c r="I166" s="33">
        <v>0</v>
      </c>
      <c r="J166" s="33">
        <v>0</v>
      </c>
      <c r="K166" s="33">
        <v>20000</v>
      </c>
      <c r="L166" s="31">
        <f t="shared" si="165"/>
        <v>54850000</v>
      </c>
      <c r="M166" s="31">
        <v>54281680</v>
      </c>
      <c r="N166" s="31">
        <v>0</v>
      </c>
      <c r="O166" s="31">
        <v>568320</v>
      </c>
      <c r="P166" s="32">
        <f t="shared" si="141"/>
        <v>10115162.09</v>
      </c>
      <c r="Q166" s="33">
        <v>9796500</v>
      </c>
      <c r="R166" s="31">
        <v>0</v>
      </c>
      <c r="S166" s="31">
        <f t="shared" si="162"/>
        <v>318662.09000000003</v>
      </c>
      <c r="T166" s="33">
        <f t="shared" si="163"/>
        <v>24843474.739999998</v>
      </c>
      <c r="U166" s="31">
        <v>24524812.649999999</v>
      </c>
      <c r="V166" s="31">
        <v>0</v>
      </c>
      <c r="W166" s="31">
        <v>318662.09000000003</v>
      </c>
      <c r="X166" s="32">
        <f t="shared" si="154"/>
        <v>45.29348175022789</v>
      </c>
      <c r="Y166" s="32">
        <f t="shared" ref="Y166:Y172" si="166">U166/M166*100</f>
        <v>45.180644095761217</v>
      </c>
      <c r="Z166" s="32"/>
      <c r="AA166" s="32">
        <f t="shared" si="155"/>
        <v>56.070891399211717</v>
      </c>
      <c r="AB166" s="32">
        <f>T166/F166*100</f>
        <v>92.840428354553595</v>
      </c>
      <c r="AC166" s="32">
        <f>U166/Q166*100</f>
        <v>250.34259837697138</v>
      </c>
      <c r="AD166" s="43" t="s">
        <v>422</v>
      </c>
    </row>
    <row r="167" spans="1:30" s="7" customFormat="1" ht="40.5" hidden="1" customHeight="1" x14ac:dyDescent="0.3">
      <c r="A167" s="67" t="s">
        <v>375</v>
      </c>
      <c r="B167" s="68" t="s">
        <v>286</v>
      </c>
      <c r="C167" s="52"/>
      <c r="D167" s="33">
        <f t="shared" ref="D167:E167" si="167">SUM(D168:D170)</f>
        <v>26003832</v>
      </c>
      <c r="E167" s="33">
        <f t="shared" si="167"/>
        <v>9090914</v>
      </c>
      <c r="F167" s="33">
        <f t="shared" ref="F167:K167" si="168">SUM(F168:F170)</f>
        <v>153755196</v>
      </c>
      <c r="G167" s="33">
        <f t="shared" si="168"/>
        <v>22727273</v>
      </c>
      <c r="H167" s="33">
        <f t="shared" si="168"/>
        <v>54933273</v>
      </c>
      <c r="I167" s="33">
        <f t="shared" si="168"/>
        <v>98508944</v>
      </c>
      <c r="J167" s="33">
        <f t="shared" si="168"/>
        <v>0</v>
      </c>
      <c r="K167" s="33">
        <f t="shared" si="168"/>
        <v>11634863</v>
      </c>
      <c r="L167" s="33">
        <f>SUM(L168:L170)</f>
        <v>656614856</v>
      </c>
      <c r="M167" s="33">
        <f>SUM(M168:M170)</f>
        <v>585164239</v>
      </c>
      <c r="N167" s="33">
        <f>SUM(N168:N170)</f>
        <v>0</v>
      </c>
      <c r="O167" s="33">
        <f>SUM(O168:O170)</f>
        <v>71450617</v>
      </c>
      <c r="P167" s="33">
        <f t="shared" ref="P167:W167" si="169">SUM(P168:P170)</f>
        <v>116815691.81</v>
      </c>
      <c r="Q167" s="33">
        <f t="shared" si="169"/>
        <v>104168195.88000001</v>
      </c>
      <c r="R167" s="33">
        <f t="shared" si="169"/>
        <v>0</v>
      </c>
      <c r="S167" s="33">
        <f t="shared" si="169"/>
        <v>12647495.93</v>
      </c>
      <c r="T167" s="33">
        <f t="shared" si="169"/>
        <v>119220693.21000001</v>
      </c>
      <c r="U167" s="33">
        <f t="shared" si="169"/>
        <v>106573197.28</v>
      </c>
      <c r="V167" s="33">
        <f t="shared" si="169"/>
        <v>0</v>
      </c>
      <c r="W167" s="33">
        <f t="shared" si="169"/>
        <v>12647495.93</v>
      </c>
      <c r="X167" s="32">
        <f t="shared" si="154"/>
        <v>18.156868081888174</v>
      </c>
      <c r="Y167" s="32">
        <f t="shared" si="166"/>
        <v>18.212527385837056</v>
      </c>
      <c r="Z167" s="32"/>
      <c r="AA167" s="32">
        <f t="shared" si="155"/>
        <v>17.701031091166083</v>
      </c>
      <c r="AB167" s="32">
        <f>T167/F167*100</f>
        <v>77.539293833035742</v>
      </c>
      <c r="AC167" s="32">
        <f>U167/Q167*100</f>
        <v>102.3087674502595</v>
      </c>
      <c r="AD167" s="39"/>
    </row>
    <row r="168" spans="1:30" s="7" customFormat="1" ht="75" hidden="1" customHeight="1" x14ac:dyDescent="0.3">
      <c r="A168" s="102"/>
      <c r="B168" s="68" t="s">
        <v>380</v>
      </c>
      <c r="C168" s="52" t="s">
        <v>6</v>
      </c>
      <c r="D168" s="33">
        <v>82009</v>
      </c>
      <c r="E168" s="33">
        <v>0</v>
      </c>
      <c r="F168" s="33">
        <v>66113667</v>
      </c>
      <c r="G168" s="33">
        <v>0</v>
      </c>
      <c r="H168" s="33">
        <v>45211500</v>
      </c>
      <c r="I168" s="33">
        <v>36517601</v>
      </c>
      <c r="J168" s="33">
        <v>0</v>
      </c>
      <c r="K168" s="33">
        <v>4595421</v>
      </c>
      <c r="L168" s="31">
        <f>SUM(M168:O168)</f>
        <v>559251554</v>
      </c>
      <c r="M168" s="31">
        <v>497909848</v>
      </c>
      <c r="N168" s="31">
        <v>0</v>
      </c>
      <c r="O168" s="31">
        <v>61341706</v>
      </c>
      <c r="P168" s="32">
        <f t="shared" si="141"/>
        <v>57101088.830000006</v>
      </c>
      <c r="Q168" s="33">
        <f>47434036.45+3857672.84</f>
        <v>51291709.290000007</v>
      </c>
      <c r="R168" s="31">
        <v>0</v>
      </c>
      <c r="S168" s="31">
        <f t="shared" si="162"/>
        <v>5809379.54</v>
      </c>
      <c r="T168" s="33">
        <f t="shared" si="163"/>
        <v>53243415.990000002</v>
      </c>
      <c r="U168" s="31">
        <v>47434036.450000003</v>
      </c>
      <c r="V168" s="31">
        <v>0</v>
      </c>
      <c r="W168" s="31">
        <v>5809379.54</v>
      </c>
      <c r="X168" s="32">
        <f t="shared" si="154"/>
        <v>9.5204770749729573</v>
      </c>
      <c r="Y168" s="32">
        <f t="shared" si="166"/>
        <v>9.5266315057901814</v>
      </c>
      <c r="Z168" s="32"/>
      <c r="AA168" s="32">
        <f t="shared" si="155"/>
        <v>9.4705216382472308</v>
      </c>
      <c r="AB168" s="32">
        <f>T168/F168*100</f>
        <v>80.533146028641852</v>
      </c>
      <c r="AC168" s="32">
        <f t="shared" ref="AC168:AC172" si="170">U168/Q168*100</f>
        <v>92.478954409202913</v>
      </c>
      <c r="AD168" s="39"/>
    </row>
    <row r="169" spans="1:30" s="7" customFormat="1" ht="67.5" hidden="1" customHeight="1" x14ac:dyDescent="0.3">
      <c r="A169" s="103"/>
      <c r="B169" s="68" t="s">
        <v>381</v>
      </c>
      <c r="C169" s="52" t="s">
        <v>4</v>
      </c>
      <c r="D169" s="33">
        <v>25921823</v>
      </c>
      <c r="E169" s="33">
        <v>9090914</v>
      </c>
      <c r="F169" s="33">
        <v>87641529</v>
      </c>
      <c r="G169" s="33">
        <v>22727273</v>
      </c>
      <c r="H169" s="33">
        <v>9703773</v>
      </c>
      <c r="I169" s="33">
        <v>61991343</v>
      </c>
      <c r="J169" s="33">
        <v>0</v>
      </c>
      <c r="K169" s="33">
        <v>7039442</v>
      </c>
      <c r="L169" s="31">
        <f t="shared" ref="L169:L170" si="171">SUM(M169:O169)</f>
        <v>97345302</v>
      </c>
      <c r="M169" s="31">
        <v>87236391</v>
      </c>
      <c r="N169" s="31">
        <v>0</v>
      </c>
      <c r="O169" s="31">
        <v>10108911</v>
      </c>
      <c r="P169" s="32">
        <f t="shared" si="141"/>
        <v>59696602.980000004</v>
      </c>
      <c r="Q169" s="33">
        <v>52858486.590000004</v>
      </c>
      <c r="R169" s="31">
        <v>0</v>
      </c>
      <c r="S169" s="31">
        <f t="shared" si="162"/>
        <v>6838116.3899999997</v>
      </c>
      <c r="T169" s="33">
        <f t="shared" si="163"/>
        <v>65977277.219999999</v>
      </c>
      <c r="U169" s="31">
        <v>59139160.829999998</v>
      </c>
      <c r="V169" s="31">
        <v>0</v>
      </c>
      <c r="W169" s="31">
        <v>6838116.3899999997</v>
      </c>
      <c r="X169" s="32">
        <f t="shared" si="154"/>
        <v>67.77653966290022</v>
      </c>
      <c r="Y169" s="32">
        <f t="shared" si="166"/>
        <v>67.791847131777843</v>
      </c>
      <c r="Z169" s="32"/>
      <c r="AA169" s="32">
        <f t="shared" si="155"/>
        <v>67.644441522929625</v>
      </c>
      <c r="AB169" s="32">
        <f>T169/F169*100</f>
        <v>75.280837717927071</v>
      </c>
      <c r="AC169" s="32">
        <f t="shared" si="170"/>
        <v>111.88205460499923</v>
      </c>
      <c r="AD169" s="43"/>
    </row>
    <row r="170" spans="1:30" s="7" customFormat="1" ht="41.25" hidden="1" customHeight="1" x14ac:dyDescent="0.3">
      <c r="A170" s="104"/>
      <c r="B170" s="68" t="s">
        <v>357</v>
      </c>
      <c r="C170" s="52" t="s">
        <v>4</v>
      </c>
      <c r="D170" s="33">
        <v>0</v>
      </c>
      <c r="E170" s="33">
        <v>0</v>
      </c>
      <c r="F170" s="33">
        <f t="shared" si="164"/>
        <v>0</v>
      </c>
      <c r="G170" s="33">
        <v>0</v>
      </c>
      <c r="H170" s="33">
        <v>18000</v>
      </c>
      <c r="I170" s="33">
        <v>0</v>
      </c>
      <c r="J170" s="33">
        <v>0</v>
      </c>
      <c r="K170" s="33">
        <v>0</v>
      </c>
      <c r="L170" s="31">
        <f t="shared" si="171"/>
        <v>18000</v>
      </c>
      <c r="M170" s="31">
        <v>18000</v>
      </c>
      <c r="N170" s="31">
        <v>0</v>
      </c>
      <c r="O170" s="31">
        <v>0</v>
      </c>
      <c r="P170" s="32">
        <f t="shared" si="141"/>
        <v>18000</v>
      </c>
      <c r="Q170" s="33">
        <v>18000</v>
      </c>
      <c r="R170" s="31">
        <v>0</v>
      </c>
      <c r="S170" s="31">
        <f t="shared" si="162"/>
        <v>0</v>
      </c>
      <c r="T170" s="33">
        <f t="shared" si="163"/>
        <v>0</v>
      </c>
      <c r="U170" s="31">
        <v>0</v>
      </c>
      <c r="V170" s="31">
        <v>0</v>
      </c>
      <c r="W170" s="31">
        <v>0</v>
      </c>
      <c r="X170" s="32">
        <f t="shared" si="154"/>
        <v>0</v>
      </c>
      <c r="Y170" s="32">
        <f t="shared" si="166"/>
        <v>0</v>
      </c>
      <c r="Z170" s="32"/>
      <c r="AA170" s="32"/>
      <c r="AB170" s="32"/>
      <c r="AC170" s="32">
        <f t="shared" si="170"/>
        <v>0</v>
      </c>
      <c r="AD170" s="39"/>
    </row>
    <row r="171" spans="1:30" s="8" customFormat="1" ht="78" hidden="1" customHeight="1" x14ac:dyDescent="0.3">
      <c r="A171" s="1" t="s">
        <v>56</v>
      </c>
      <c r="B171" s="66" t="s">
        <v>97</v>
      </c>
      <c r="C171" s="53"/>
      <c r="D171" s="3">
        <f>SUM(D172:D173)</f>
        <v>0</v>
      </c>
      <c r="E171" s="3">
        <f t="shared" ref="E171:K171" si="172">SUM(E172:E173)</f>
        <v>2225340</v>
      </c>
      <c r="F171" s="3">
        <f t="shared" si="172"/>
        <v>13572806.4</v>
      </c>
      <c r="G171" s="3">
        <f t="shared" si="172"/>
        <v>5934240</v>
      </c>
      <c r="H171" s="3">
        <f t="shared" si="172"/>
        <v>5393043</v>
      </c>
      <c r="I171" s="3">
        <f t="shared" si="172"/>
        <v>0</v>
      </c>
      <c r="J171" s="3">
        <f t="shared" si="172"/>
        <v>4504356</v>
      </c>
      <c r="K171" s="3">
        <f t="shared" si="172"/>
        <v>181510.97</v>
      </c>
      <c r="L171" s="3">
        <f>SUM(L172:L173)</f>
        <v>15092150.68</v>
      </c>
      <c r="M171" s="3">
        <f>SUM(M172:M173)</f>
        <v>1165640.71</v>
      </c>
      <c r="N171" s="3">
        <f>SUM(N172:N173)</f>
        <v>13855606.970000001</v>
      </c>
      <c r="O171" s="3">
        <f>SUM(O172:O173)</f>
        <v>70903</v>
      </c>
      <c r="P171" s="3">
        <f t="shared" ref="P171:W171" si="173">SUM(P172:P173)</f>
        <v>15851822.4</v>
      </c>
      <c r="Q171" s="3">
        <f t="shared" si="173"/>
        <v>1165640.71</v>
      </c>
      <c r="R171" s="3">
        <f t="shared" si="173"/>
        <v>14615278.970000001</v>
      </c>
      <c r="S171" s="3">
        <f t="shared" si="173"/>
        <v>70902.720000000001</v>
      </c>
      <c r="T171" s="3">
        <f t="shared" si="173"/>
        <v>13572806.4</v>
      </c>
      <c r="U171" s="3">
        <f t="shared" si="173"/>
        <v>1165640.71</v>
      </c>
      <c r="V171" s="3">
        <f t="shared" si="173"/>
        <v>12336262.970000001</v>
      </c>
      <c r="W171" s="3">
        <f t="shared" si="173"/>
        <v>70902.720000000001</v>
      </c>
      <c r="X171" s="2">
        <f t="shared" si="154"/>
        <v>89.932884237543277</v>
      </c>
      <c r="Y171" s="2">
        <f t="shared" si="166"/>
        <v>100</v>
      </c>
      <c r="Z171" s="2">
        <f>V171/N171*100</f>
        <v>89.034446464238869</v>
      </c>
      <c r="AA171" s="2">
        <f>W171/O171*100</f>
        <v>99.999605094283737</v>
      </c>
      <c r="AB171" s="2">
        <f>T171/F171*100</f>
        <v>100</v>
      </c>
      <c r="AC171" s="32">
        <f t="shared" si="170"/>
        <v>100</v>
      </c>
      <c r="AD171" s="38"/>
    </row>
    <row r="172" spans="1:30" s="7" customFormat="1" ht="36.75" hidden="1" customHeight="1" x14ac:dyDescent="0.3">
      <c r="A172" s="99" t="s">
        <v>105</v>
      </c>
      <c r="B172" s="97" t="s">
        <v>50</v>
      </c>
      <c r="C172" s="52" t="s">
        <v>7</v>
      </c>
      <c r="D172" s="33">
        <v>0</v>
      </c>
      <c r="E172" s="33">
        <v>0</v>
      </c>
      <c r="F172" s="33">
        <v>1418054.4</v>
      </c>
      <c r="G172" s="33">
        <v>0</v>
      </c>
      <c r="H172" s="33">
        <v>1400523</v>
      </c>
      <c r="I172" s="33">
        <v>0</v>
      </c>
      <c r="J172" s="33">
        <v>0</v>
      </c>
      <c r="K172" s="33">
        <v>181510.97</v>
      </c>
      <c r="L172" s="31">
        <f>SUM(M172:O172)</f>
        <v>1418054.68</v>
      </c>
      <c r="M172" s="31">
        <v>1165640.71</v>
      </c>
      <c r="N172" s="33">
        <v>181510.97</v>
      </c>
      <c r="O172" s="31">
        <v>70903</v>
      </c>
      <c r="P172" s="32">
        <f t="shared" si="141"/>
        <v>1418054.4</v>
      </c>
      <c r="Q172" s="31">
        <v>1165640.71</v>
      </c>
      <c r="R172" s="31">
        <v>181510.97</v>
      </c>
      <c r="S172" s="31">
        <f t="shared" si="162"/>
        <v>70902.720000000001</v>
      </c>
      <c r="T172" s="31">
        <f>SUM(U172:W172)</f>
        <v>1418054.4</v>
      </c>
      <c r="U172" s="31">
        <v>1165640.71</v>
      </c>
      <c r="V172" s="31">
        <v>181510.97</v>
      </c>
      <c r="W172" s="31">
        <v>70902.720000000001</v>
      </c>
      <c r="X172" s="32">
        <f t="shared" si="154"/>
        <v>99.999980254640107</v>
      </c>
      <c r="Y172" s="32">
        <f t="shared" si="166"/>
        <v>100</v>
      </c>
      <c r="Z172" s="32">
        <f>V172/N172*100</f>
        <v>100</v>
      </c>
      <c r="AA172" s="32">
        <f>W172/O172*100</f>
        <v>99.999605094283737</v>
      </c>
      <c r="AB172" s="32">
        <f>T172/F172*100</f>
        <v>100</v>
      </c>
      <c r="AC172" s="32">
        <f t="shared" si="170"/>
        <v>100</v>
      </c>
      <c r="AD172" s="43"/>
    </row>
    <row r="173" spans="1:30" s="7" customFormat="1" ht="39.75" hidden="1" customHeight="1" x14ac:dyDescent="0.3">
      <c r="A173" s="100"/>
      <c r="B173" s="98"/>
      <c r="C173" s="52" t="s">
        <v>6</v>
      </c>
      <c r="D173" s="33">
        <v>0</v>
      </c>
      <c r="E173" s="33">
        <v>2225340</v>
      </c>
      <c r="F173" s="33">
        <v>12154752</v>
      </c>
      <c r="G173" s="33">
        <v>5934240</v>
      </c>
      <c r="H173" s="33">
        <v>3992520</v>
      </c>
      <c r="I173" s="33">
        <v>0</v>
      </c>
      <c r="J173" s="33">
        <v>4504356</v>
      </c>
      <c r="K173" s="33">
        <v>0</v>
      </c>
      <c r="L173" s="31">
        <f>SUM(M173:O173)</f>
        <v>13674096</v>
      </c>
      <c r="M173" s="31">
        <v>0</v>
      </c>
      <c r="N173" s="31">
        <v>13674096</v>
      </c>
      <c r="O173" s="31">
        <v>0</v>
      </c>
      <c r="P173" s="32">
        <f t="shared" si="141"/>
        <v>14433768</v>
      </c>
      <c r="Q173" s="31">
        <v>0</v>
      </c>
      <c r="R173" s="31">
        <v>14433768</v>
      </c>
      <c r="S173" s="31">
        <f t="shared" si="162"/>
        <v>0</v>
      </c>
      <c r="T173" s="31">
        <f>SUM(U173:W173)</f>
        <v>12154752</v>
      </c>
      <c r="U173" s="31">
        <v>0</v>
      </c>
      <c r="V173" s="31">
        <v>12154752</v>
      </c>
      <c r="W173" s="31">
        <v>0</v>
      </c>
      <c r="X173" s="32">
        <f t="shared" si="154"/>
        <v>88.888888888888886</v>
      </c>
      <c r="Y173" s="32"/>
      <c r="Z173" s="32">
        <f>V173/N173*100</f>
        <v>88.888888888888886</v>
      </c>
      <c r="AA173" s="32"/>
      <c r="AB173" s="32">
        <f>T173/F173*100</f>
        <v>100</v>
      </c>
      <c r="AC173" s="32"/>
      <c r="AD173" s="43"/>
    </row>
    <row r="174" spans="1:30" s="7" customFormat="1" ht="28.5" hidden="1" customHeight="1" x14ac:dyDescent="0.3">
      <c r="A174" s="81" t="s">
        <v>356</v>
      </c>
      <c r="B174" s="82"/>
      <c r="C174" s="82"/>
      <c r="D174" s="82"/>
      <c r="E174" s="82"/>
      <c r="F174" s="82"/>
      <c r="G174" s="82"/>
      <c r="H174" s="82"/>
      <c r="I174" s="82"/>
      <c r="J174" s="82"/>
      <c r="K174" s="82"/>
      <c r="L174" s="82"/>
      <c r="M174" s="82"/>
      <c r="N174" s="82"/>
      <c r="O174" s="82"/>
      <c r="P174" s="82"/>
      <c r="Q174" s="82"/>
      <c r="R174" s="82"/>
      <c r="S174" s="82"/>
      <c r="T174" s="82"/>
      <c r="U174" s="82"/>
      <c r="V174" s="82"/>
      <c r="W174" s="82"/>
      <c r="X174" s="82"/>
      <c r="Y174" s="82"/>
      <c r="Z174" s="82"/>
      <c r="AA174" s="82"/>
      <c r="AB174" s="82"/>
      <c r="AC174" s="84"/>
      <c r="AD174" s="39"/>
    </row>
    <row r="175" spans="1:30" s="7" customFormat="1" ht="109.5" hidden="1" customHeight="1" x14ac:dyDescent="0.3">
      <c r="A175" s="1" t="s">
        <v>143</v>
      </c>
      <c r="B175" s="85" t="s">
        <v>38</v>
      </c>
      <c r="C175" s="85"/>
      <c r="D175" s="3">
        <f t="shared" ref="D175:W175" si="174">D176+D179+D187</f>
        <v>2382422</v>
      </c>
      <c r="E175" s="3">
        <f t="shared" si="174"/>
        <v>1861100</v>
      </c>
      <c r="F175" s="3">
        <f t="shared" si="174"/>
        <v>7187482</v>
      </c>
      <c r="G175" s="3">
        <f t="shared" si="174"/>
        <v>2730162</v>
      </c>
      <c r="H175" s="3">
        <f t="shared" si="174"/>
        <v>1695300</v>
      </c>
      <c r="I175" s="3">
        <f t="shared" si="174"/>
        <v>67500</v>
      </c>
      <c r="J175" s="3">
        <f t="shared" si="174"/>
        <v>0</v>
      </c>
      <c r="K175" s="3">
        <f t="shared" si="174"/>
        <v>4173365</v>
      </c>
      <c r="L175" s="3">
        <f t="shared" si="174"/>
        <v>9711471</v>
      </c>
      <c r="M175" s="3">
        <f t="shared" si="174"/>
        <v>215000</v>
      </c>
      <c r="N175" s="3">
        <f t="shared" si="174"/>
        <v>0</v>
      </c>
      <c r="O175" s="3">
        <f t="shared" si="174"/>
        <v>9496471</v>
      </c>
      <c r="P175" s="3">
        <f t="shared" si="174"/>
        <v>2069147.76</v>
      </c>
      <c r="Q175" s="3">
        <f t="shared" si="174"/>
        <v>215000</v>
      </c>
      <c r="R175" s="3">
        <f t="shared" si="174"/>
        <v>0</v>
      </c>
      <c r="S175" s="3">
        <f t="shared" si="174"/>
        <v>1854147.76</v>
      </c>
      <c r="T175" s="3">
        <f t="shared" si="174"/>
        <v>2002037.76</v>
      </c>
      <c r="U175" s="3">
        <f t="shared" si="174"/>
        <v>66704</v>
      </c>
      <c r="V175" s="3">
        <f t="shared" si="174"/>
        <v>0</v>
      </c>
      <c r="W175" s="3">
        <f t="shared" si="174"/>
        <v>1935333.76</v>
      </c>
      <c r="X175" s="2">
        <f t="shared" ref="X175:Y177" si="175">T175/L175*100</f>
        <v>20.615185485288482</v>
      </c>
      <c r="Y175" s="2">
        <f t="shared" si="175"/>
        <v>31.025116279069771</v>
      </c>
      <c r="Z175" s="2"/>
      <c r="AA175" s="2">
        <f t="shared" ref="AA175:AA206" si="176">W175/O175*100</f>
        <v>20.379504765507104</v>
      </c>
      <c r="AB175" s="2">
        <f>T175/F175*100</f>
        <v>27.854508157376952</v>
      </c>
      <c r="AC175" s="2">
        <f t="shared" ref="AC175:AC207" si="177">U175/Q175*100</f>
        <v>31.025116279069771</v>
      </c>
      <c r="AD175" s="39"/>
    </row>
    <row r="176" spans="1:30" s="8" customFormat="1" ht="48" hidden="1" customHeight="1" x14ac:dyDescent="0.3">
      <c r="A176" s="1" t="s">
        <v>144</v>
      </c>
      <c r="B176" s="66" t="s">
        <v>98</v>
      </c>
      <c r="C176" s="53"/>
      <c r="D176" s="3">
        <f>SUM(D177:D178)</f>
        <v>728100</v>
      </c>
      <c r="E176" s="3">
        <f t="shared" ref="E176:W176" si="178">SUM(E177:E178)</f>
        <v>1188600</v>
      </c>
      <c r="F176" s="3">
        <f t="shared" si="178"/>
        <v>2260111</v>
      </c>
      <c r="G176" s="3">
        <f t="shared" si="178"/>
        <v>1092100</v>
      </c>
      <c r="H176" s="3">
        <f t="shared" si="178"/>
        <v>1552800</v>
      </c>
      <c r="I176" s="3">
        <f t="shared" si="178"/>
        <v>67500</v>
      </c>
      <c r="J176" s="3">
        <f t="shared" si="178"/>
        <v>0</v>
      </c>
      <c r="K176" s="3">
        <f t="shared" si="178"/>
        <v>1849200</v>
      </c>
      <c r="L176" s="3">
        <f>SUM(L177:L178)</f>
        <v>4641600</v>
      </c>
      <c r="M176" s="3">
        <f>SUM(M177:M178)</f>
        <v>215000</v>
      </c>
      <c r="N176" s="3">
        <f>SUM(N177:N178)</f>
        <v>0</v>
      </c>
      <c r="O176" s="3">
        <f>SUM(O177:O178)</f>
        <v>4426600</v>
      </c>
      <c r="P176" s="3">
        <f t="shared" si="178"/>
        <v>583012.80000000005</v>
      </c>
      <c r="Q176" s="3">
        <f t="shared" si="178"/>
        <v>215000</v>
      </c>
      <c r="R176" s="3">
        <f t="shared" si="178"/>
        <v>0</v>
      </c>
      <c r="S176" s="3">
        <f t="shared" si="178"/>
        <v>368012.80000000005</v>
      </c>
      <c r="T176" s="3">
        <f t="shared" si="178"/>
        <v>434716.80000000005</v>
      </c>
      <c r="U176" s="3">
        <f t="shared" si="178"/>
        <v>66704</v>
      </c>
      <c r="V176" s="3">
        <f t="shared" si="178"/>
        <v>0</v>
      </c>
      <c r="W176" s="3">
        <f t="shared" si="178"/>
        <v>368012.80000000005</v>
      </c>
      <c r="X176" s="2">
        <f t="shared" si="175"/>
        <v>9.3656670113753897</v>
      </c>
      <c r="Y176" s="2">
        <f t="shared" si="175"/>
        <v>31.025116279069771</v>
      </c>
      <c r="Z176" s="2"/>
      <c r="AA176" s="2">
        <f t="shared" si="176"/>
        <v>8.3136673745086522</v>
      </c>
      <c r="AB176" s="2">
        <f>T176/F176*100</f>
        <v>19.234311943085984</v>
      </c>
      <c r="AC176" s="2">
        <f t="shared" si="177"/>
        <v>31.025116279069771</v>
      </c>
      <c r="AD176" s="38"/>
    </row>
    <row r="177" spans="1:30" s="7" customFormat="1" ht="48" hidden="1" customHeight="1" x14ac:dyDescent="0.3">
      <c r="A177" s="67" t="s">
        <v>145</v>
      </c>
      <c r="B177" s="68" t="s">
        <v>287</v>
      </c>
      <c r="C177" s="52" t="s">
        <v>39</v>
      </c>
      <c r="D177" s="33">
        <v>0</v>
      </c>
      <c r="E177" s="33">
        <v>96500</v>
      </c>
      <c r="F177" s="33">
        <f t="shared" ref="F177:F184" si="179">E177+D177</f>
        <v>96500</v>
      </c>
      <c r="G177" s="33">
        <v>0</v>
      </c>
      <c r="H177" s="33">
        <v>96400</v>
      </c>
      <c r="I177" s="33">
        <v>67500</v>
      </c>
      <c r="J177" s="33">
        <v>0</v>
      </c>
      <c r="K177" s="33">
        <v>29000</v>
      </c>
      <c r="L177" s="31">
        <f t="shared" ref="L177:L178" si="180">M177+O177</f>
        <v>272900</v>
      </c>
      <c r="M177" s="31">
        <v>215000</v>
      </c>
      <c r="N177" s="31">
        <v>0</v>
      </c>
      <c r="O177" s="31">
        <v>57900</v>
      </c>
      <c r="P177" s="32">
        <f t="shared" si="141"/>
        <v>243586.9</v>
      </c>
      <c r="Q177" s="31">
        <v>215000</v>
      </c>
      <c r="R177" s="31">
        <v>0</v>
      </c>
      <c r="S177" s="31">
        <f>W177</f>
        <v>28586.9</v>
      </c>
      <c r="T177" s="32">
        <f t="shared" ref="T177:T178" si="181">U177+W177</f>
        <v>95290.9</v>
      </c>
      <c r="U177" s="32">
        <v>66704</v>
      </c>
      <c r="V177" s="32">
        <v>0</v>
      </c>
      <c r="W177" s="32">
        <v>28586.9</v>
      </c>
      <c r="X177" s="32">
        <f t="shared" si="175"/>
        <v>34.917882008061554</v>
      </c>
      <c r="Y177" s="32">
        <f t="shared" si="175"/>
        <v>31.025116279069771</v>
      </c>
      <c r="Z177" s="32"/>
      <c r="AA177" s="32">
        <f t="shared" si="176"/>
        <v>49.372884283246982</v>
      </c>
      <c r="AB177" s="32">
        <f>T177/F177*100</f>
        <v>98.747046632124352</v>
      </c>
      <c r="AC177" s="32">
        <f t="shared" si="177"/>
        <v>31.025116279069771</v>
      </c>
      <c r="AD177" s="43"/>
    </row>
    <row r="178" spans="1:30" s="7" customFormat="1" ht="52.5" hidden="1" customHeight="1" x14ac:dyDescent="0.3">
      <c r="A178" s="67" t="s">
        <v>146</v>
      </c>
      <c r="B178" s="68" t="s">
        <v>99</v>
      </c>
      <c r="C178" s="52" t="s">
        <v>4</v>
      </c>
      <c r="D178" s="33">
        <v>728100</v>
      </c>
      <c r="E178" s="33">
        <v>1092100</v>
      </c>
      <c r="F178" s="33">
        <v>2163611</v>
      </c>
      <c r="G178" s="33">
        <v>1092100</v>
      </c>
      <c r="H178" s="33">
        <v>1456400</v>
      </c>
      <c r="I178" s="33">
        <v>0</v>
      </c>
      <c r="J178" s="33">
        <v>0</v>
      </c>
      <c r="K178" s="33">
        <v>1820200</v>
      </c>
      <c r="L178" s="31">
        <f t="shared" si="180"/>
        <v>4368700</v>
      </c>
      <c r="M178" s="31">
        <v>0</v>
      </c>
      <c r="N178" s="31">
        <v>0</v>
      </c>
      <c r="O178" s="31">
        <v>4368700</v>
      </c>
      <c r="P178" s="32">
        <f t="shared" si="141"/>
        <v>339425.9</v>
      </c>
      <c r="Q178" s="31">
        <v>0</v>
      </c>
      <c r="R178" s="31">
        <v>0</v>
      </c>
      <c r="S178" s="31">
        <f t="shared" ref="S178:S232" si="182">W178</f>
        <v>339425.9</v>
      </c>
      <c r="T178" s="32">
        <f t="shared" si="181"/>
        <v>339425.9</v>
      </c>
      <c r="U178" s="32">
        <v>0</v>
      </c>
      <c r="V178" s="32">
        <v>0</v>
      </c>
      <c r="W178" s="32">
        <v>339425.9</v>
      </c>
      <c r="X178" s="32">
        <f t="shared" ref="X178:X209" si="183">T178/L178*100</f>
        <v>7.7694943575892141</v>
      </c>
      <c r="Y178" s="32"/>
      <c r="Z178" s="32"/>
      <c r="AA178" s="32">
        <f t="shared" si="176"/>
        <v>7.7694943575892141</v>
      </c>
      <c r="AB178" s="32">
        <f>T178/F178*100</f>
        <v>15.687935585463379</v>
      </c>
      <c r="AC178" s="2"/>
      <c r="AD178" s="43"/>
    </row>
    <row r="179" spans="1:30" s="8" customFormat="1" ht="46.5" hidden="1" customHeight="1" x14ac:dyDescent="0.3">
      <c r="A179" s="1" t="s">
        <v>147</v>
      </c>
      <c r="B179" s="66" t="s">
        <v>100</v>
      </c>
      <c r="C179" s="53"/>
      <c r="D179" s="3">
        <f t="shared" ref="D179:E179" si="184">SUM(D180:D185)</f>
        <v>1601822</v>
      </c>
      <c r="E179" s="3">
        <f t="shared" si="184"/>
        <v>0</v>
      </c>
      <c r="F179" s="3">
        <f t="shared" ref="F179:W179" si="185">SUM(F180:F186)</f>
        <v>4069871</v>
      </c>
      <c r="G179" s="3">
        <f t="shared" si="185"/>
        <v>1505562</v>
      </c>
      <c r="H179" s="3">
        <f t="shared" si="185"/>
        <v>0</v>
      </c>
      <c r="I179" s="3">
        <f t="shared" si="185"/>
        <v>0</v>
      </c>
      <c r="J179" s="3">
        <f t="shared" si="185"/>
        <v>0</v>
      </c>
      <c r="K179" s="3">
        <f t="shared" si="185"/>
        <v>1599165</v>
      </c>
      <c r="L179" s="3">
        <f t="shared" si="185"/>
        <v>4069871</v>
      </c>
      <c r="M179" s="3">
        <f t="shared" si="185"/>
        <v>0</v>
      </c>
      <c r="N179" s="3">
        <f t="shared" si="185"/>
        <v>0</v>
      </c>
      <c r="O179" s="3">
        <f t="shared" si="185"/>
        <v>4069871</v>
      </c>
      <c r="P179" s="3">
        <f t="shared" si="185"/>
        <v>1126274.96</v>
      </c>
      <c r="Q179" s="3">
        <f t="shared" si="185"/>
        <v>0</v>
      </c>
      <c r="R179" s="3">
        <f t="shared" si="185"/>
        <v>0</v>
      </c>
      <c r="S179" s="3">
        <f t="shared" si="185"/>
        <v>1126274.96</v>
      </c>
      <c r="T179" s="3">
        <f t="shared" si="185"/>
        <v>1207460.96</v>
      </c>
      <c r="U179" s="3">
        <f t="shared" si="185"/>
        <v>0</v>
      </c>
      <c r="V179" s="3">
        <f t="shared" si="185"/>
        <v>0</v>
      </c>
      <c r="W179" s="3">
        <f t="shared" si="185"/>
        <v>1207460.96</v>
      </c>
      <c r="X179" s="2">
        <f t="shared" si="183"/>
        <v>29.668285800704741</v>
      </c>
      <c r="Y179" s="32"/>
      <c r="Z179" s="32"/>
      <c r="AA179" s="2">
        <f t="shared" si="176"/>
        <v>29.668285800704741</v>
      </c>
      <c r="AB179" s="2">
        <f>T179/F179*100</f>
        <v>29.668285800704741</v>
      </c>
      <c r="AC179" s="2"/>
      <c r="AD179" s="38"/>
    </row>
    <row r="180" spans="1:30" s="7" customFormat="1" ht="46.5" hidden="1" customHeight="1" x14ac:dyDescent="0.3">
      <c r="A180" s="67" t="s">
        <v>148</v>
      </c>
      <c r="B180" s="68" t="s">
        <v>288</v>
      </c>
      <c r="C180" s="52" t="s">
        <v>7</v>
      </c>
      <c r="D180" s="33">
        <v>0</v>
      </c>
      <c r="E180" s="33">
        <v>0</v>
      </c>
      <c r="F180" s="33">
        <v>322000</v>
      </c>
      <c r="G180" s="33">
        <v>322000</v>
      </c>
      <c r="H180" s="33">
        <v>0</v>
      </c>
      <c r="I180" s="33">
        <v>0</v>
      </c>
      <c r="J180" s="33">
        <v>0</v>
      </c>
      <c r="K180" s="33">
        <v>0</v>
      </c>
      <c r="L180" s="31">
        <f>SUM(M180:O180)</f>
        <v>322000</v>
      </c>
      <c r="M180" s="31">
        <v>0</v>
      </c>
      <c r="N180" s="31">
        <v>0</v>
      </c>
      <c r="O180" s="31">
        <v>322000</v>
      </c>
      <c r="P180" s="32">
        <f t="shared" si="141"/>
        <v>322000</v>
      </c>
      <c r="Q180" s="31">
        <v>0</v>
      </c>
      <c r="R180" s="31">
        <v>0</v>
      </c>
      <c r="S180" s="31">
        <f t="shared" si="182"/>
        <v>322000</v>
      </c>
      <c r="T180" s="32">
        <f>U180+W180</f>
        <v>322000</v>
      </c>
      <c r="U180" s="32">
        <v>0</v>
      </c>
      <c r="V180" s="32">
        <v>0</v>
      </c>
      <c r="W180" s="32">
        <v>322000</v>
      </c>
      <c r="X180" s="32">
        <f t="shared" si="183"/>
        <v>100</v>
      </c>
      <c r="Y180" s="32"/>
      <c r="Z180" s="32"/>
      <c r="AA180" s="32">
        <f t="shared" si="176"/>
        <v>100</v>
      </c>
      <c r="AB180" s="32"/>
      <c r="AC180" s="2"/>
      <c r="AD180" s="39"/>
    </row>
    <row r="181" spans="1:30" s="7" customFormat="1" ht="61.5" hidden="1" customHeight="1" x14ac:dyDescent="0.3">
      <c r="A181" s="67" t="s">
        <v>149</v>
      </c>
      <c r="B181" s="68" t="s">
        <v>289</v>
      </c>
      <c r="C181" s="52" t="s">
        <v>4</v>
      </c>
      <c r="D181" s="33">
        <v>0</v>
      </c>
      <c r="E181" s="33">
        <v>0</v>
      </c>
      <c r="F181" s="33">
        <v>1968924</v>
      </c>
      <c r="G181" s="33">
        <v>1055672</v>
      </c>
      <c r="H181" s="33">
        <v>0</v>
      </c>
      <c r="I181" s="33">
        <v>0</v>
      </c>
      <c r="J181" s="33">
        <v>0</v>
      </c>
      <c r="K181" s="33">
        <v>0</v>
      </c>
      <c r="L181" s="31">
        <f t="shared" ref="L181:L186" si="186">SUM(M181:O181)</f>
        <v>1968924</v>
      </c>
      <c r="M181" s="31">
        <v>0</v>
      </c>
      <c r="N181" s="31">
        <v>0</v>
      </c>
      <c r="O181" s="31">
        <v>1968924</v>
      </c>
      <c r="P181" s="32">
        <f t="shared" si="141"/>
        <v>99908</v>
      </c>
      <c r="Q181" s="31">
        <v>0</v>
      </c>
      <c r="R181" s="31">
        <v>0</v>
      </c>
      <c r="S181" s="31">
        <f t="shared" si="182"/>
        <v>99908</v>
      </c>
      <c r="T181" s="32">
        <f t="shared" ref="T181:T190" si="187">U181+W181</f>
        <v>99908</v>
      </c>
      <c r="U181" s="32">
        <v>0</v>
      </c>
      <c r="V181" s="32">
        <v>0</v>
      </c>
      <c r="W181" s="32">
        <v>99908</v>
      </c>
      <c r="X181" s="32">
        <f t="shared" si="183"/>
        <v>5.0742435970103461</v>
      </c>
      <c r="Y181" s="32"/>
      <c r="Z181" s="32"/>
      <c r="AA181" s="32">
        <f t="shared" si="176"/>
        <v>5.0742435970103461</v>
      </c>
      <c r="AB181" s="32"/>
      <c r="AC181" s="2"/>
      <c r="AD181" s="39"/>
    </row>
    <row r="182" spans="1:30" s="7" customFormat="1" ht="58.5" hidden="1" customHeight="1" x14ac:dyDescent="0.3">
      <c r="A182" s="67" t="s">
        <v>150</v>
      </c>
      <c r="B182" s="68" t="s">
        <v>352</v>
      </c>
      <c r="C182" s="52" t="s">
        <v>4</v>
      </c>
      <c r="D182" s="31">
        <v>531428</v>
      </c>
      <c r="E182" s="33"/>
      <c r="F182" s="33">
        <v>527368</v>
      </c>
      <c r="G182" s="33"/>
      <c r="H182" s="33"/>
      <c r="I182" s="33">
        <v>0</v>
      </c>
      <c r="J182" s="33">
        <v>0</v>
      </c>
      <c r="K182" s="33">
        <v>528771</v>
      </c>
      <c r="L182" s="31">
        <f t="shared" si="186"/>
        <v>527368</v>
      </c>
      <c r="M182" s="31">
        <v>0</v>
      </c>
      <c r="N182" s="31">
        <v>0</v>
      </c>
      <c r="O182" s="31">
        <v>527368</v>
      </c>
      <c r="P182" s="32">
        <f t="shared" si="141"/>
        <v>527367.96</v>
      </c>
      <c r="Q182" s="31">
        <v>0</v>
      </c>
      <c r="R182" s="31">
        <v>0</v>
      </c>
      <c r="S182" s="31">
        <f t="shared" si="182"/>
        <v>527367.96</v>
      </c>
      <c r="T182" s="32">
        <f t="shared" si="187"/>
        <v>527367.96</v>
      </c>
      <c r="U182" s="32">
        <v>0</v>
      </c>
      <c r="V182" s="32">
        <v>0</v>
      </c>
      <c r="W182" s="32">
        <v>527367.96</v>
      </c>
      <c r="X182" s="32">
        <f t="shared" si="183"/>
        <v>99.999992415163604</v>
      </c>
      <c r="Y182" s="32"/>
      <c r="Z182" s="32"/>
      <c r="AA182" s="32">
        <f t="shared" si="176"/>
        <v>99.999992415163604</v>
      </c>
      <c r="AB182" s="32">
        <f>T182/F182*100</f>
        <v>99.999992415163604</v>
      </c>
      <c r="AC182" s="2"/>
      <c r="AD182" s="39"/>
    </row>
    <row r="183" spans="1:30" s="7" customFormat="1" ht="30" hidden="1" customHeight="1" x14ac:dyDescent="0.3">
      <c r="A183" s="67" t="s">
        <v>211</v>
      </c>
      <c r="B183" s="68" t="s">
        <v>353</v>
      </c>
      <c r="C183" s="52" t="s">
        <v>4</v>
      </c>
      <c r="D183" s="31">
        <v>993394</v>
      </c>
      <c r="E183" s="33"/>
      <c r="F183" s="33">
        <f t="shared" si="179"/>
        <v>993394</v>
      </c>
      <c r="G183" s="33"/>
      <c r="H183" s="33"/>
      <c r="I183" s="33">
        <v>0</v>
      </c>
      <c r="J183" s="33">
        <v>0</v>
      </c>
      <c r="K183" s="33">
        <v>993394</v>
      </c>
      <c r="L183" s="31">
        <f t="shared" si="186"/>
        <v>993394</v>
      </c>
      <c r="M183" s="31">
        <v>0</v>
      </c>
      <c r="N183" s="31">
        <v>0</v>
      </c>
      <c r="O183" s="31">
        <v>993394</v>
      </c>
      <c r="P183" s="32">
        <f t="shared" si="141"/>
        <v>0</v>
      </c>
      <c r="Q183" s="31">
        <v>0</v>
      </c>
      <c r="R183" s="31">
        <v>0</v>
      </c>
      <c r="S183" s="31">
        <f t="shared" si="182"/>
        <v>0</v>
      </c>
      <c r="T183" s="32">
        <f t="shared" si="187"/>
        <v>0</v>
      </c>
      <c r="U183" s="32">
        <v>0</v>
      </c>
      <c r="V183" s="32">
        <v>0</v>
      </c>
      <c r="W183" s="32">
        <v>0</v>
      </c>
      <c r="X183" s="32">
        <f t="shared" si="183"/>
        <v>0</v>
      </c>
      <c r="Y183" s="32"/>
      <c r="Z183" s="32"/>
      <c r="AA183" s="32">
        <f t="shared" si="176"/>
        <v>0</v>
      </c>
      <c r="AB183" s="32">
        <f>T183/F183*100</f>
        <v>0</v>
      </c>
      <c r="AC183" s="2"/>
      <c r="AD183" s="43"/>
    </row>
    <row r="184" spans="1:30" s="7" customFormat="1" ht="74.25" hidden="1" customHeight="1" x14ac:dyDescent="0.3">
      <c r="A184" s="67" t="s">
        <v>350</v>
      </c>
      <c r="B184" s="68" t="s">
        <v>354</v>
      </c>
      <c r="C184" s="52" t="s">
        <v>3</v>
      </c>
      <c r="D184" s="33">
        <v>77000</v>
      </c>
      <c r="E184" s="33"/>
      <c r="F184" s="33">
        <f t="shared" si="179"/>
        <v>77000</v>
      </c>
      <c r="G184" s="33"/>
      <c r="H184" s="33"/>
      <c r="I184" s="33">
        <v>0</v>
      </c>
      <c r="J184" s="33">
        <v>0</v>
      </c>
      <c r="K184" s="33">
        <v>77000</v>
      </c>
      <c r="L184" s="31">
        <f t="shared" si="186"/>
        <v>77000</v>
      </c>
      <c r="M184" s="31">
        <v>0</v>
      </c>
      <c r="N184" s="31">
        <v>0</v>
      </c>
      <c r="O184" s="31">
        <v>77000</v>
      </c>
      <c r="P184" s="32">
        <f t="shared" si="141"/>
        <v>77000</v>
      </c>
      <c r="Q184" s="31">
        <v>0</v>
      </c>
      <c r="R184" s="31">
        <v>0</v>
      </c>
      <c r="S184" s="31">
        <f t="shared" si="182"/>
        <v>77000</v>
      </c>
      <c r="T184" s="32">
        <f t="shared" si="187"/>
        <v>77000</v>
      </c>
      <c r="U184" s="32">
        <v>0</v>
      </c>
      <c r="V184" s="32">
        <v>0</v>
      </c>
      <c r="W184" s="32">
        <v>77000</v>
      </c>
      <c r="X184" s="32">
        <f t="shared" si="183"/>
        <v>100</v>
      </c>
      <c r="Y184" s="32"/>
      <c r="Z184" s="32"/>
      <c r="AA184" s="32">
        <f t="shared" si="176"/>
        <v>100</v>
      </c>
      <c r="AB184" s="32">
        <f>T184/F184*100</f>
        <v>100</v>
      </c>
      <c r="AC184" s="2"/>
      <c r="AD184" s="39"/>
    </row>
    <row r="185" spans="1:30" s="7" customFormat="1" ht="42.75" hidden="1" customHeight="1" x14ac:dyDescent="0.3">
      <c r="A185" s="67" t="s">
        <v>351</v>
      </c>
      <c r="B185" s="68" t="s">
        <v>290</v>
      </c>
      <c r="C185" s="52" t="s">
        <v>4</v>
      </c>
      <c r="D185" s="33">
        <v>0</v>
      </c>
      <c r="E185" s="33">
        <v>0</v>
      </c>
      <c r="F185" s="33">
        <v>99999</v>
      </c>
      <c r="G185" s="33">
        <v>127890</v>
      </c>
      <c r="H185" s="33">
        <v>0</v>
      </c>
      <c r="I185" s="33">
        <v>0</v>
      </c>
      <c r="J185" s="33">
        <v>0</v>
      </c>
      <c r="K185" s="33">
        <v>0</v>
      </c>
      <c r="L185" s="31">
        <f t="shared" si="186"/>
        <v>99999</v>
      </c>
      <c r="M185" s="31">
        <v>0</v>
      </c>
      <c r="N185" s="31">
        <v>0</v>
      </c>
      <c r="O185" s="31">
        <v>99999</v>
      </c>
      <c r="P185" s="32">
        <f t="shared" si="141"/>
        <v>99999</v>
      </c>
      <c r="Q185" s="31">
        <v>0</v>
      </c>
      <c r="R185" s="31">
        <v>0</v>
      </c>
      <c r="S185" s="31">
        <f t="shared" si="182"/>
        <v>99999</v>
      </c>
      <c r="T185" s="32">
        <f t="shared" si="187"/>
        <v>99999</v>
      </c>
      <c r="U185" s="32">
        <v>0</v>
      </c>
      <c r="V185" s="32">
        <v>0</v>
      </c>
      <c r="W185" s="32">
        <v>99999</v>
      </c>
      <c r="X185" s="32">
        <f t="shared" si="183"/>
        <v>100</v>
      </c>
      <c r="Y185" s="32"/>
      <c r="Z185" s="32"/>
      <c r="AA185" s="32">
        <f t="shared" si="176"/>
        <v>100</v>
      </c>
      <c r="AB185" s="32">
        <f t="shared" ref="AB185:AB186" si="188">T185/F185*100</f>
        <v>100</v>
      </c>
      <c r="AC185" s="2"/>
      <c r="AD185" s="39"/>
    </row>
    <row r="186" spans="1:30" s="7" customFormat="1" ht="42.75" hidden="1" customHeight="1" x14ac:dyDescent="0.3">
      <c r="A186" s="67" t="s">
        <v>428</v>
      </c>
      <c r="B186" s="68" t="s">
        <v>429</v>
      </c>
      <c r="C186" s="52" t="s">
        <v>4</v>
      </c>
      <c r="D186" s="33"/>
      <c r="E186" s="33"/>
      <c r="F186" s="33">
        <v>81186</v>
      </c>
      <c r="G186" s="33"/>
      <c r="H186" s="33"/>
      <c r="I186" s="33"/>
      <c r="J186" s="33"/>
      <c r="K186" s="33"/>
      <c r="L186" s="31">
        <f t="shared" si="186"/>
        <v>81186</v>
      </c>
      <c r="M186" s="31">
        <v>0</v>
      </c>
      <c r="N186" s="31">
        <v>0</v>
      </c>
      <c r="O186" s="31">
        <v>81186</v>
      </c>
      <c r="P186" s="32"/>
      <c r="Q186" s="31"/>
      <c r="R186" s="31"/>
      <c r="S186" s="31"/>
      <c r="T186" s="32">
        <f t="shared" si="187"/>
        <v>81186</v>
      </c>
      <c r="U186" s="32">
        <v>0</v>
      </c>
      <c r="V186" s="32">
        <v>0</v>
      </c>
      <c r="W186" s="32">
        <v>81186</v>
      </c>
      <c r="X186" s="32">
        <f t="shared" si="183"/>
        <v>100</v>
      </c>
      <c r="Y186" s="32"/>
      <c r="Z186" s="32"/>
      <c r="AA186" s="32">
        <f t="shared" si="176"/>
        <v>100</v>
      </c>
      <c r="AB186" s="32">
        <f t="shared" si="188"/>
        <v>100</v>
      </c>
      <c r="AC186" s="2"/>
      <c r="AD186" s="39"/>
    </row>
    <row r="187" spans="1:30" s="8" customFormat="1" ht="75" hidden="1" x14ac:dyDescent="0.3">
      <c r="A187" s="1" t="s">
        <v>151</v>
      </c>
      <c r="B187" s="66" t="s">
        <v>142</v>
      </c>
      <c r="C187" s="53"/>
      <c r="D187" s="3">
        <f>SUM(D188:D190)</f>
        <v>52500</v>
      </c>
      <c r="E187" s="3">
        <f t="shared" ref="E187:W187" si="189">SUM(E188:E190)</f>
        <v>672500</v>
      </c>
      <c r="F187" s="3">
        <f>F188+F189+F190</f>
        <v>857500</v>
      </c>
      <c r="G187" s="3">
        <f t="shared" ref="G187:K187" si="190">G188+G189+G190</f>
        <v>132500</v>
      </c>
      <c r="H187" s="3">
        <f t="shared" si="190"/>
        <v>142500</v>
      </c>
      <c r="I187" s="3">
        <f t="shared" si="190"/>
        <v>0</v>
      </c>
      <c r="J187" s="3">
        <f t="shared" si="190"/>
        <v>0</v>
      </c>
      <c r="K187" s="3">
        <f t="shared" si="190"/>
        <v>725000</v>
      </c>
      <c r="L187" s="3">
        <f>SUM(L188:L190)</f>
        <v>1000000</v>
      </c>
      <c r="M187" s="3">
        <f>SUM(M188:M190)</f>
        <v>0</v>
      </c>
      <c r="N187" s="3">
        <f>SUM(N188:N190)</f>
        <v>0</v>
      </c>
      <c r="O187" s="3">
        <f>SUM(O188:O190)</f>
        <v>1000000</v>
      </c>
      <c r="P187" s="3">
        <f t="shared" si="189"/>
        <v>359860</v>
      </c>
      <c r="Q187" s="3">
        <f t="shared" si="189"/>
        <v>0</v>
      </c>
      <c r="R187" s="3">
        <f t="shared" si="189"/>
        <v>0</v>
      </c>
      <c r="S187" s="3">
        <f t="shared" si="189"/>
        <v>359860</v>
      </c>
      <c r="T187" s="3">
        <f t="shared" si="189"/>
        <v>359860</v>
      </c>
      <c r="U187" s="3">
        <f t="shared" si="189"/>
        <v>0</v>
      </c>
      <c r="V187" s="3">
        <f t="shared" si="189"/>
        <v>0</v>
      </c>
      <c r="W187" s="3">
        <f t="shared" si="189"/>
        <v>359860</v>
      </c>
      <c r="X187" s="2">
        <f t="shared" si="183"/>
        <v>35.986000000000004</v>
      </c>
      <c r="Y187" s="32"/>
      <c r="Z187" s="32"/>
      <c r="AA187" s="2">
        <f t="shared" si="176"/>
        <v>35.986000000000004</v>
      </c>
      <c r="AB187" s="2">
        <f t="shared" ref="AB187:AB207" si="191">T187/F187*100</f>
        <v>41.966180758017494</v>
      </c>
      <c r="AC187" s="2"/>
      <c r="AD187" s="38"/>
    </row>
    <row r="188" spans="1:30" s="7" customFormat="1" ht="42" hidden="1" customHeight="1" x14ac:dyDescent="0.3">
      <c r="A188" s="86" t="s">
        <v>152</v>
      </c>
      <c r="B188" s="87" t="s">
        <v>291</v>
      </c>
      <c r="C188" s="52" t="s">
        <v>7</v>
      </c>
      <c r="D188" s="33">
        <v>52500</v>
      </c>
      <c r="E188" s="33">
        <v>352500</v>
      </c>
      <c r="F188" s="33">
        <v>537500</v>
      </c>
      <c r="G188" s="33">
        <v>132500</v>
      </c>
      <c r="H188" s="33">
        <v>142500</v>
      </c>
      <c r="I188" s="33">
        <v>0</v>
      </c>
      <c r="J188" s="33">
        <v>0</v>
      </c>
      <c r="K188" s="33">
        <v>405000</v>
      </c>
      <c r="L188" s="31">
        <f>M188+O188</f>
        <v>680000</v>
      </c>
      <c r="M188" s="31">
        <v>0</v>
      </c>
      <c r="N188" s="31">
        <v>0</v>
      </c>
      <c r="O188" s="31">
        <v>680000</v>
      </c>
      <c r="P188" s="32">
        <f t="shared" si="141"/>
        <v>39860</v>
      </c>
      <c r="Q188" s="33">
        <v>0</v>
      </c>
      <c r="R188" s="33">
        <v>0</v>
      </c>
      <c r="S188" s="31">
        <f t="shared" si="182"/>
        <v>39860</v>
      </c>
      <c r="T188" s="32">
        <f t="shared" si="187"/>
        <v>39860</v>
      </c>
      <c r="U188" s="32">
        <v>0</v>
      </c>
      <c r="V188" s="32">
        <v>0</v>
      </c>
      <c r="W188" s="32">
        <v>39860</v>
      </c>
      <c r="X188" s="32">
        <f t="shared" si="183"/>
        <v>5.8617647058823534</v>
      </c>
      <c r="Y188" s="32"/>
      <c r="Z188" s="32"/>
      <c r="AA188" s="32">
        <f t="shared" si="176"/>
        <v>5.8617647058823534</v>
      </c>
      <c r="AB188" s="32">
        <f t="shared" si="191"/>
        <v>7.4158139534883718</v>
      </c>
      <c r="AC188" s="2"/>
      <c r="AD188" s="43"/>
    </row>
    <row r="189" spans="1:30" s="7" customFormat="1" ht="34.5" hidden="1" customHeight="1" x14ac:dyDescent="0.3">
      <c r="A189" s="86"/>
      <c r="B189" s="87"/>
      <c r="C189" s="34" t="s">
        <v>29</v>
      </c>
      <c r="D189" s="31">
        <v>0</v>
      </c>
      <c r="E189" s="31">
        <v>300000</v>
      </c>
      <c r="F189" s="33">
        <f>I189+J189+K189</f>
        <v>300000</v>
      </c>
      <c r="G189" s="31">
        <v>0</v>
      </c>
      <c r="H189" s="31">
        <v>0</v>
      </c>
      <c r="I189" s="31">
        <v>0</v>
      </c>
      <c r="J189" s="31">
        <v>0</v>
      </c>
      <c r="K189" s="31">
        <v>300000</v>
      </c>
      <c r="L189" s="31">
        <f>M189+O189</f>
        <v>300000</v>
      </c>
      <c r="M189" s="31">
        <v>0</v>
      </c>
      <c r="N189" s="31">
        <v>0</v>
      </c>
      <c r="O189" s="31">
        <v>300000</v>
      </c>
      <c r="P189" s="32">
        <f t="shared" si="141"/>
        <v>300000</v>
      </c>
      <c r="Q189" s="33">
        <v>0</v>
      </c>
      <c r="R189" s="33">
        <v>0</v>
      </c>
      <c r="S189" s="31">
        <f t="shared" si="182"/>
        <v>300000</v>
      </c>
      <c r="T189" s="32">
        <f t="shared" si="187"/>
        <v>300000</v>
      </c>
      <c r="U189" s="32">
        <v>0</v>
      </c>
      <c r="V189" s="32">
        <v>0</v>
      </c>
      <c r="W189" s="32">
        <v>300000</v>
      </c>
      <c r="X189" s="32">
        <f t="shared" si="183"/>
        <v>100</v>
      </c>
      <c r="Y189" s="32"/>
      <c r="Z189" s="32"/>
      <c r="AA189" s="32">
        <f t="shared" si="176"/>
        <v>100</v>
      </c>
      <c r="AB189" s="32">
        <f t="shared" si="191"/>
        <v>100</v>
      </c>
      <c r="AC189" s="2"/>
      <c r="AD189" s="43"/>
    </row>
    <row r="190" spans="1:30" s="7" customFormat="1" ht="30.75" hidden="1" customHeight="1" x14ac:dyDescent="0.3">
      <c r="A190" s="86"/>
      <c r="B190" s="87"/>
      <c r="C190" s="34" t="s">
        <v>8</v>
      </c>
      <c r="D190" s="31">
        <v>0</v>
      </c>
      <c r="E190" s="31">
        <v>20000</v>
      </c>
      <c r="F190" s="33">
        <f>I190+J190+K190</f>
        <v>20000</v>
      </c>
      <c r="G190" s="31">
        <v>0</v>
      </c>
      <c r="H190" s="31">
        <v>0</v>
      </c>
      <c r="I190" s="31">
        <v>0</v>
      </c>
      <c r="J190" s="31">
        <v>0</v>
      </c>
      <c r="K190" s="31">
        <v>20000</v>
      </c>
      <c r="L190" s="31">
        <f>M190+O190</f>
        <v>20000</v>
      </c>
      <c r="M190" s="31">
        <v>0</v>
      </c>
      <c r="N190" s="31">
        <v>0</v>
      </c>
      <c r="O190" s="31">
        <v>20000</v>
      </c>
      <c r="P190" s="32">
        <f t="shared" si="141"/>
        <v>20000</v>
      </c>
      <c r="Q190" s="33">
        <v>0</v>
      </c>
      <c r="R190" s="33">
        <v>0</v>
      </c>
      <c r="S190" s="31">
        <f t="shared" si="182"/>
        <v>20000</v>
      </c>
      <c r="T190" s="32">
        <f t="shared" si="187"/>
        <v>20000</v>
      </c>
      <c r="U190" s="32">
        <v>0</v>
      </c>
      <c r="V190" s="32">
        <v>0</v>
      </c>
      <c r="W190" s="32">
        <v>20000</v>
      </c>
      <c r="X190" s="32">
        <f t="shared" si="183"/>
        <v>100</v>
      </c>
      <c r="Y190" s="32"/>
      <c r="Z190" s="32"/>
      <c r="AA190" s="32">
        <f t="shared" si="176"/>
        <v>100</v>
      </c>
      <c r="AB190" s="32">
        <f t="shared" si="191"/>
        <v>100</v>
      </c>
      <c r="AC190" s="2"/>
      <c r="AD190" s="43"/>
    </row>
    <row r="191" spans="1:30" s="7" customFormat="1" ht="65.25" hidden="1" customHeight="1" x14ac:dyDescent="0.3">
      <c r="A191" s="1" t="s">
        <v>153</v>
      </c>
      <c r="B191" s="85" t="s">
        <v>40</v>
      </c>
      <c r="C191" s="85"/>
      <c r="D191" s="3">
        <f>SUM(D192:D195)</f>
        <v>320000</v>
      </c>
      <c r="E191" s="3">
        <f t="shared" ref="E191:W191" si="192">SUM(E192:E195)</f>
        <v>420000</v>
      </c>
      <c r="F191" s="3">
        <f t="shared" si="192"/>
        <v>870165</v>
      </c>
      <c r="G191" s="3">
        <f t="shared" si="192"/>
        <v>30000</v>
      </c>
      <c r="H191" s="3">
        <f t="shared" si="192"/>
        <v>230000</v>
      </c>
      <c r="I191" s="3">
        <f t="shared" si="192"/>
        <v>0</v>
      </c>
      <c r="J191" s="3">
        <f t="shared" si="192"/>
        <v>0</v>
      </c>
      <c r="K191" s="3">
        <f t="shared" si="192"/>
        <v>740000</v>
      </c>
      <c r="L191" s="3">
        <f>SUM(L192:L195)</f>
        <v>1000000</v>
      </c>
      <c r="M191" s="3">
        <f>SUM(M192:M195)</f>
        <v>0</v>
      </c>
      <c r="N191" s="3">
        <f>SUM(N192:N195)</f>
        <v>0</v>
      </c>
      <c r="O191" s="3">
        <f>SUM(O192:O195)</f>
        <v>1000000</v>
      </c>
      <c r="P191" s="3">
        <f t="shared" si="192"/>
        <v>829149.16</v>
      </c>
      <c r="Q191" s="3">
        <f t="shared" si="192"/>
        <v>0</v>
      </c>
      <c r="R191" s="3">
        <f t="shared" si="192"/>
        <v>0</v>
      </c>
      <c r="S191" s="3">
        <f t="shared" si="192"/>
        <v>829149.16</v>
      </c>
      <c r="T191" s="3">
        <f t="shared" si="192"/>
        <v>829149.16</v>
      </c>
      <c r="U191" s="3">
        <f t="shared" si="192"/>
        <v>0</v>
      </c>
      <c r="V191" s="3">
        <f t="shared" si="192"/>
        <v>0</v>
      </c>
      <c r="W191" s="3">
        <f t="shared" si="192"/>
        <v>829149.16</v>
      </c>
      <c r="X191" s="2">
        <f t="shared" si="183"/>
        <v>82.914916000000005</v>
      </c>
      <c r="Y191" s="32"/>
      <c r="Z191" s="32"/>
      <c r="AA191" s="2">
        <f t="shared" si="176"/>
        <v>82.914916000000005</v>
      </c>
      <c r="AB191" s="2">
        <f t="shared" si="191"/>
        <v>95.286429585193616</v>
      </c>
      <c r="AC191" s="2"/>
      <c r="AD191" s="43"/>
    </row>
    <row r="192" spans="1:30" s="7" customFormat="1" ht="31.5" hidden="1" customHeight="1" x14ac:dyDescent="0.3">
      <c r="A192" s="86" t="s">
        <v>154</v>
      </c>
      <c r="B192" s="87" t="s">
        <v>106</v>
      </c>
      <c r="C192" s="34" t="s">
        <v>7</v>
      </c>
      <c r="D192" s="31">
        <v>0</v>
      </c>
      <c r="E192" s="31">
        <v>150000</v>
      </c>
      <c r="F192" s="33">
        <v>280165</v>
      </c>
      <c r="G192" s="31">
        <v>30000</v>
      </c>
      <c r="H192" s="31">
        <v>180000</v>
      </c>
      <c r="I192" s="31">
        <v>0</v>
      </c>
      <c r="J192" s="31">
        <v>0</v>
      </c>
      <c r="K192" s="33">
        <v>150000</v>
      </c>
      <c r="L192" s="33">
        <f>M192+O192</f>
        <v>360000</v>
      </c>
      <c r="M192" s="33">
        <v>0</v>
      </c>
      <c r="N192" s="33">
        <v>0</v>
      </c>
      <c r="O192" s="33">
        <v>360000</v>
      </c>
      <c r="P192" s="32">
        <f t="shared" si="141"/>
        <v>250149.16</v>
      </c>
      <c r="Q192" s="33">
        <v>0</v>
      </c>
      <c r="R192" s="33">
        <v>0</v>
      </c>
      <c r="S192" s="31">
        <f t="shared" si="182"/>
        <v>250149.16</v>
      </c>
      <c r="T192" s="33">
        <f>SUM(U192:W192)</f>
        <v>250149.16</v>
      </c>
      <c r="U192" s="33">
        <v>0</v>
      </c>
      <c r="V192" s="33">
        <v>0</v>
      </c>
      <c r="W192" s="33">
        <v>250149.16</v>
      </c>
      <c r="X192" s="32">
        <f t="shared" si="183"/>
        <v>69.485877777777787</v>
      </c>
      <c r="Y192" s="32"/>
      <c r="Z192" s="32"/>
      <c r="AA192" s="32">
        <f t="shared" si="176"/>
        <v>69.485877777777787</v>
      </c>
      <c r="AB192" s="32">
        <f t="shared" si="191"/>
        <v>89.286370531650988</v>
      </c>
      <c r="AC192" s="2"/>
      <c r="AD192" s="43"/>
    </row>
    <row r="193" spans="1:30" s="7" customFormat="1" ht="33.75" hidden="1" customHeight="1" x14ac:dyDescent="0.3">
      <c r="A193" s="86"/>
      <c r="B193" s="87"/>
      <c r="C193" s="34" t="s">
        <v>39</v>
      </c>
      <c r="D193" s="31">
        <v>100000</v>
      </c>
      <c r="E193" s="31">
        <v>10000</v>
      </c>
      <c r="F193" s="33">
        <v>110000</v>
      </c>
      <c r="G193" s="31">
        <v>0</v>
      </c>
      <c r="H193" s="31">
        <v>0</v>
      </c>
      <c r="I193" s="31">
        <v>0</v>
      </c>
      <c r="J193" s="31">
        <v>0</v>
      </c>
      <c r="K193" s="33">
        <v>110000</v>
      </c>
      <c r="L193" s="33">
        <f>M193+O193</f>
        <v>110000</v>
      </c>
      <c r="M193" s="33">
        <v>0</v>
      </c>
      <c r="N193" s="33">
        <v>0</v>
      </c>
      <c r="O193" s="33">
        <v>110000</v>
      </c>
      <c r="P193" s="32">
        <f t="shared" si="141"/>
        <v>99000</v>
      </c>
      <c r="Q193" s="33">
        <v>0</v>
      </c>
      <c r="R193" s="33">
        <v>0</v>
      </c>
      <c r="S193" s="31">
        <f t="shared" si="182"/>
        <v>99000</v>
      </c>
      <c r="T193" s="33">
        <f t="shared" ref="T193:T195" si="193">SUM(U193:W193)</f>
        <v>99000</v>
      </c>
      <c r="U193" s="33">
        <v>0</v>
      </c>
      <c r="V193" s="33">
        <v>0</v>
      </c>
      <c r="W193" s="33">
        <v>99000</v>
      </c>
      <c r="X193" s="32">
        <f t="shared" si="183"/>
        <v>90</v>
      </c>
      <c r="Y193" s="32"/>
      <c r="Z193" s="32"/>
      <c r="AA193" s="32">
        <f t="shared" si="176"/>
        <v>90</v>
      </c>
      <c r="AB193" s="32">
        <f t="shared" si="191"/>
        <v>90</v>
      </c>
      <c r="AC193" s="2"/>
      <c r="AD193" s="39"/>
    </row>
    <row r="194" spans="1:30" s="7" customFormat="1" ht="38.25" hidden="1" customHeight="1" x14ac:dyDescent="0.3">
      <c r="A194" s="86"/>
      <c r="B194" s="87"/>
      <c r="C194" s="34" t="s">
        <v>29</v>
      </c>
      <c r="D194" s="31">
        <v>220000</v>
      </c>
      <c r="E194" s="31">
        <v>200000</v>
      </c>
      <c r="F194" s="33">
        <v>420000</v>
      </c>
      <c r="G194" s="31">
        <v>0</v>
      </c>
      <c r="H194" s="31">
        <v>50000</v>
      </c>
      <c r="I194" s="31">
        <v>0</v>
      </c>
      <c r="J194" s="31">
        <v>0</v>
      </c>
      <c r="K194" s="33">
        <v>420000</v>
      </c>
      <c r="L194" s="33">
        <f>M194+O194</f>
        <v>470000</v>
      </c>
      <c r="M194" s="33">
        <v>0</v>
      </c>
      <c r="N194" s="33">
        <v>0</v>
      </c>
      <c r="O194" s="33">
        <v>470000</v>
      </c>
      <c r="P194" s="32">
        <f t="shared" si="141"/>
        <v>420000</v>
      </c>
      <c r="Q194" s="33">
        <v>0</v>
      </c>
      <c r="R194" s="33">
        <v>0</v>
      </c>
      <c r="S194" s="31">
        <f t="shared" si="182"/>
        <v>420000</v>
      </c>
      <c r="T194" s="33">
        <f t="shared" si="193"/>
        <v>420000</v>
      </c>
      <c r="U194" s="33">
        <v>0</v>
      </c>
      <c r="V194" s="33">
        <v>0</v>
      </c>
      <c r="W194" s="33">
        <v>420000</v>
      </c>
      <c r="X194" s="32">
        <f t="shared" si="183"/>
        <v>89.361702127659569</v>
      </c>
      <c r="Y194" s="32"/>
      <c r="Z194" s="32"/>
      <c r="AA194" s="32">
        <f t="shared" si="176"/>
        <v>89.361702127659569</v>
      </c>
      <c r="AB194" s="32">
        <f t="shared" si="191"/>
        <v>100</v>
      </c>
      <c r="AC194" s="2"/>
      <c r="AD194" s="39"/>
    </row>
    <row r="195" spans="1:30" s="7" customFormat="1" ht="28.5" hidden="1" customHeight="1" x14ac:dyDescent="0.3">
      <c r="A195" s="86"/>
      <c r="B195" s="87"/>
      <c r="C195" s="34" t="s">
        <v>8</v>
      </c>
      <c r="D195" s="31">
        <v>0</v>
      </c>
      <c r="E195" s="31">
        <v>60000</v>
      </c>
      <c r="F195" s="33">
        <v>60000</v>
      </c>
      <c r="G195" s="31">
        <v>0</v>
      </c>
      <c r="H195" s="31">
        <v>0</v>
      </c>
      <c r="I195" s="31">
        <v>0</v>
      </c>
      <c r="J195" s="31">
        <v>0</v>
      </c>
      <c r="K195" s="33">
        <v>60000</v>
      </c>
      <c r="L195" s="33">
        <f>M195+O195</f>
        <v>60000</v>
      </c>
      <c r="M195" s="33">
        <v>0</v>
      </c>
      <c r="N195" s="33">
        <v>0</v>
      </c>
      <c r="O195" s="33">
        <v>60000</v>
      </c>
      <c r="P195" s="32">
        <f t="shared" si="141"/>
        <v>60000</v>
      </c>
      <c r="Q195" s="33">
        <v>0</v>
      </c>
      <c r="R195" s="33">
        <v>0</v>
      </c>
      <c r="S195" s="31">
        <f t="shared" si="182"/>
        <v>60000</v>
      </c>
      <c r="T195" s="33">
        <f t="shared" si="193"/>
        <v>60000</v>
      </c>
      <c r="U195" s="33">
        <v>0</v>
      </c>
      <c r="V195" s="33">
        <v>0</v>
      </c>
      <c r="W195" s="33">
        <v>60000</v>
      </c>
      <c r="X195" s="32">
        <f t="shared" si="183"/>
        <v>100</v>
      </c>
      <c r="Y195" s="32"/>
      <c r="Z195" s="32"/>
      <c r="AA195" s="32">
        <f t="shared" si="176"/>
        <v>100</v>
      </c>
      <c r="AB195" s="32">
        <f t="shared" si="191"/>
        <v>100</v>
      </c>
      <c r="AC195" s="2"/>
      <c r="AD195" s="43"/>
    </row>
    <row r="196" spans="1:30" s="7" customFormat="1" ht="72.75" customHeight="1" x14ac:dyDescent="0.3">
      <c r="A196" s="1" t="s">
        <v>155</v>
      </c>
      <c r="B196" s="85" t="s">
        <v>41</v>
      </c>
      <c r="C196" s="85"/>
      <c r="D196" s="3">
        <f>D197+D199</f>
        <v>2897270</v>
      </c>
      <c r="E196" s="3">
        <f t="shared" ref="E196:W196" si="194">E197+E199</f>
        <v>5525210</v>
      </c>
      <c r="F196" s="3">
        <f>F197+F199</f>
        <v>14266325</v>
      </c>
      <c r="G196" s="3">
        <f t="shared" ref="G196:K196" si="195">G197+G199</f>
        <v>3289309</v>
      </c>
      <c r="H196" s="3">
        <f t="shared" si="195"/>
        <v>2238370</v>
      </c>
      <c r="I196" s="3">
        <f t="shared" si="195"/>
        <v>110000</v>
      </c>
      <c r="J196" s="3">
        <f t="shared" si="195"/>
        <v>0</v>
      </c>
      <c r="K196" s="3">
        <f t="shared" si="195"/>
        <v>8655182</v>
      </c>
      <c r="L196" s="3">
        <f>L197+L199</f>
        <v>20840748</v>
      </c>
      <c r="M196" s="3">
        <f>M197+M199</f>
        <v>110000</v>
      </c>
      <c r="N196" s="3">
        <f>N197+N199</f>
        <v>0</v>
      </c>
      <c r="O196" s="3">
        <f>O197+O199</f>
        <v>20730748</v>
      </c>
      <c r="P196" s="3">
        <f t="shared" si="194"/>
        <v>13784193.369999997</v>
      </c>
      <c r="Q196" s="3">
        <f t="shared" si="194"/>
        <v>110000</v>
      </c>
      <c r="R196" s="3">
        <f t="shared" si="194"/>
        <v>0</v>
      </c>
      <c r="S196" s="3">
        <f t="shared" si="194"/>
        <v>13674193.369999997</v>
      </c>
      <c r="T196" s="3">
        <f t="shared" si="194"/>
        <v>13784193.369999997</v>
      </c>
      <c r="U196" s="3">
        <f t="shared" si="194"/>
        <v>110000</v>
      </c>
      <c r="V196" s="3">
        <f t="shared" si="194"/>
        <v>0</v>
      </c>
      <c r="W196" s="3">
        <f t="shared" si="194"/>
        <v>13674193.369999997</v>
      </c>
      <c r="X196" s="3">
        <f t="shared" si="183"/>
        <v>66.140588475999024</v>
      </c>
      <c r="Y196" s="2">
        <f>U196/M196*100</f>
        <v>100</v>
      </c>
      <c r="Z196" s="32"/>
      <c r="AA196" s="3">
        <f t="shared" si="176"/>
        <v>65.960926108406696</v>
      </c>
      <c r="AB196" s="2">
        <f t="shared" si="191"/>
        <v>96.620491752430965</v>
      </c>
      <c r="AC196" s="2">
        <f t="shared" si="177"/>
        <v>100</v>
      </c>
      <c r="AD196" s="39"/>
    </row>
    <row r="197" spans="1:30" s="7" customFormat="1" ht="93" customHeight="1" x14ac:dyDescent="0.3">
      <c r="A197" s="1" t="s">
        <v>156</v>
      </c>
      <c r="B197" s="66" t="s">
        <v>101</v>
      </c>
      <c r="C197" s="66"/>
      <c r="D197" s="3">
        <f>D198</f>
        <v>60000</v>
      </c>
      <c r="E197" s="3">
        <f t="shared" ref="E197:W197" si="196">E198</f>
        <v>221000</v>
      </c>
      <c r="F197" s="3">
        <f t="shared" si="196"/>
        <v>495417</v>
      </c>
      <c r="G197" s="3">
        <f t="shared" si="196"/>
        <v>0</v>
      </c>
      <c r="H197" s="3">
        <f t="shared" si="196"/>
        <v>0</v>
      </c>
      <c r="I197" s="3">
        <f t="shared" si="196"/>
        <v>0</v>
      </c>
      <c r="J197" s="3">
        <f t="shared" si="196"/>
        <v>0</v>
      </c>
      <c r="K197" s="3">
        <f t="shared" si="196"/>
        <v>291112</v>
      </c>
      <c r="L197" s="3">
        <f>L198</f>
        <v>1567502</v>
      </c>
      <c r="M197" s="3">
        <f>M198</f>
        <v>0</v>
      </c>
      <c r="N197" s="3">
        <f>N198</f>
        <v>0</v>
      </c>
      <c r="O197" s="3">
        <f>O198</f>
        <v>1567502</v>
      </c>
      <c r="P197" s="3">
        <f t="shared" si="196"/>
        <v>251057.04</v>
      </c>
      <c r="Q197" s="3">
        <f t="shared" si="196"/>
        <v>0</v>
      </c>
      <c r="R197" s="3">
        <f t="shared" si="196"/>
        <v>0</v>
      </c>
      <c r="S197" s="3">
        <f t="shared" si="196"/>
        <v>251057.04</v>
      </c>
      <c r="T197" s="3">
        <f t="shared" si="196"/>
        <v>251057.04</v>
      </c>
      <c r="U197" s="3">
        <f t="shared" si="196"/>
        <v>0</v>
      </c>
      <c r="V197" s="3">
        <f t="shared" si="196"/>
        <v>0</v>
      </c>
      <c r="W197" s="3">
        <f t="shared" si="196"/>
        <v>251057.04</v>
      </c>
      <c r="X197" s="3">
        <f t="shared" si="183"/>
        <v>16.016377650554833</v>
      </c>
      <c r="Y197" s="32"/>
      <c r="Z197" s="32"/>
      <c r="AA197" s="3">
        <f t="shared" si="176"/>
        <v>16.016377650554833</v>
      </c>
      <c r="AB197" s="2">
        <f t="shared" si="191"/>
        <v>50.675903329922065</v>
      </c>
      <c r="AC197" s="2"/>
      <c r="AD197" s="39"/>
    </row>
    <row r="198" spans="1:30" s="7" customFormat="1" ht="75" x14ac:dyDescent="0.3">
      <c r="A198" s="67" t="s">
        <v>157</v>
      </c>
      <c r="B198" s="56" t="s">
        <v>292</v>
      </c>
      <c r="C198" s="34" t="s">
        <v>39</v>
      </c>
      <c r="D198" s="31">
        <v>60000</v>
      </c>
      <c r="E198" s="31">
        <v>221000</v>
      </c>
      <c r="F198" s="33">
        <v>495417</v>
      </c>
      <c r="G198" s="31">
        <v>0</v>
      </c>
      <c r="H198" s="31">
        <v>0</v>
      </c>
      <c r="I198" s="31">
        <v>0</v>
      </c>
      <c r="J198" s="31">
        <v>0</v>
      </c>
      <c r="K198" s="31">
        <v>291112</v>
      </c>
      <c r="L198" s="31">
        <f>M198+O198</f>
        <v>1567502</v>
      </c>
      <c r="M198" s="31">
        <v>0</v>
      </c>
      <c r="N198" s="31">
        <v>0</v>
      </c>
      <c r="O198" s="31">
        <v>1567502</v>
      </c>
      <c r="P198" s="32">
        <f t="shared" si="141"/>
        <v>251057.04</v>
      </c>
      <c r="Q198" s="33">
        <v>0</v>
      </c>
      <c r="R198" s="33">
        <v>0</v>
      </c>
      <c r="S198" s="31">
        <f t="shared" si="182"/>
        <v>251057.04</v>
      </c>
      <c r="T198" s="32">
        <f>U198+W198</f>
        <v>251057.04</v>
      </c>
      <c r="U198" s="32">
        <v>0</v>
      </c>
      <c r="V198" s="32">
        <v>0</v>
      </c>
      <c r="W198" s="32">
        <v>251057.04</v>
      </c>
      <c r="X198" s="33">
        <f t="shared" si="183"/>
        <v>16.016377650554833</v>
      </c>
      <c r="Y198" s="32"/>
      <c r="Z198" s="32"/>
      <c r="AA198" s="33">
        <f t="shared" si="176"/>
        <v>16.016377650554833</v>
      </c>
      <c r="AB198" s="32">
        <f t="shared" si="191"/>
        <v>50.675903329922065</v>
      </c>
      <c r="AC198" s="2"/>
      <c r="AD198" s="43"/>
    </row>
    <row r="199" spans="1:30" s="8" customFormat="1" ht="63" customHeight="1" x14ac:dyDescent="0.3">
      <c r="A199" s="1" t="s">
        <v>158</v>
      </c>
      <c r="B199" s="57" t="s">
        <v>102</v>
      </c>
      <c r="C199" s="17"/>
      <c r="D199" s="30">
        <f>SUM(D200:D206)</f>
        <v>2837270</v>
      </c>
      <c r="E199" s="30">
        <f t="shared" ref="E199" si="197">SUM(E200:E206)</f>
        <v>5304210</v>
      </c>
      <c r="F199" s="30">
        <f t="shared" ref="F199:K199" si="198">SUM(F200:F207)</f>
        <v>13770908</v>
      </c>
      <c r="G199" s="30">
        <f t="shared" si="198"/>
        <v>3289309</v>
      </c>
      <c r="H199" s="30">
        <f t="shared" si="198"/>
        <v>2238370</v>
      </c>
      <c r="I199" s="30">
        <f t="shared" si="198"/>
        <v>110000</v>
      </c>
      <c r="J199" s="30">
        <f t="shared" si="198"/>
        <v>0</v>
      </c>
      <c r="K199" s="30">
        <f t="shared" si="198"/>
        <v>8364070</v>
      </c>
      <c r="L199" s="30">
        <f>SUM(L200:L207)</f>
        <v>19273246</v>
      </c>
      <c r="M199" s="30">
        <f>SUM(M200:M207)</f>
        <v>110000</v>
      </c>
      <c r="N199" s="30">
        <f>SUM(N200:N207)</f>
        <v>0</v>
      </c>
      <c r="O199" s="30">
        <f>SUM(O200:O207)</f>
        <v>19163246</v>
      </c>
      <c r="P199" s="30">
        <f t="shared" ref="P199:W199" si="199">SUM(P200:P207)</f>
        <v>13533136.329999998</v>
      </c>
      <c r="Q199" s="30">
        <f t="shared" si="199"/>
        <v>110000</v>
      </c>
      <c r="R199" s="30">
        <f t="shared" si="199"/>
        <v>0</v>
      </c>
      <c r="S199" s="30">
        <f t="shared" si="199"/>
        <v>13423136.329999998</v>
      </c>
      <c r="T199" s="30">
        <f t="shared" si="199"/>
        <v>13533136.329999998</v>
      </c>
      <c r="U199" s="30">
        <f t="shared" si="199"/>
        <v>110000</v>
      </c>
      <c r="V199" s="30">
        <f t="shared" si="199"/>
        <v>0</v>
      </c>
      <c r="W199" s="30">
        <f t="shared" si="199"/>
        <v>13423136.329999998</v>
      </c>
      <c r="X199" s="3">
        <f t="shared" si="183"/>
        <v>70.217213696125697</v>
      </c>
      <c r="Y199" s="2">
        <f>U199/M199*100</f>
        <v>100</v>
      </c>
      <c r="Z199" s="32"/>
      <c r="AA199" s="3">
        <f t="shared" si="176"/>
        <v>70.046255890051185</v>
      </c>
      <c r="AB199" s="2">
        <f t="shared" si="191"/>
        <v>98.273376962506745</v>
      </c>
      <c r="AC199" s="2">
        <f t="shared" si="177"/>
        <v>100</v>
      </c>
      <c r="AD199" s="38"/>
    </row>
    <row r="200" spans="1:30" s="7" customFormat="1" ht="24" customHeight="1" x14ac:dyDescent="0.3">
      <c r="A200" s="86" t="s">
        <v>159</v>
      </c>
      <c r="B200" s="87" t="s">
        <v>293</v>
      </c>
      <c r="C200" s="34" t="s">
        <v>3</v>
      </c>
      <c r="D200" s="31">
        <v>9400</v>
      </c>
      <c r="E200" s="31">
        <v>14000</v>
      </c>
      <c r="F200" s="33">
        <v>37400</v>
      </c>
      <c r="G200" s="31">
        <v>14000</v>
      </c>
      <c r="H200" s="31">
        <v>29100</v>
      </c>
      <c r="I200" s="31">
        <v>0</v>
      </c>
      <c r="J200" s="31">
        <v>0</v>
      </c>
      <c r="K200" s="31">
        <v>23400</v>
      </c>
      <c r="L200" s="31">
        <f>SUM(M200:O200)</f>
        <v>66500</v>
      </c>
      <c r="M200" s="31">
        <v>0</v>
      </c>
      <c r="N200" s="31">
        <v>0</v>
      </c>
      <c r="O200" s="31">
        <v>66500</v>
      </c>
      <c r="P200" s="32">
        <f t="shared" si="141"/>
        <v>36000</v>
      </c>
      <c r="Q200" s="33">
        <v>0</v>
      </c>
      <c r="R200" s="33">
        <v>0</v>
      </c>
      <c r="S200" s="31">
        <f t="shared" si="182"/>
        <v>36000</v>
      </c>
      <c r="T200" s="32">
        <f>U200+W200</f>
        <v>36000</v>
      </c>
      <c r="U200" s="32">
        <v>0</v>
      </c>
      <c r="V200" s="32">
        <v>0</v>
      </c>
      <c r="W200" s="32">
        <v>36000</v>
      </c>
      <c r="X200" s="33">
        <f t="shared" si="183"/>
        <v>54.13533834586466</v>
      </c>
      <c r="Y200" s="32"/>
      <c r="Z200" s="32"/>
      <c r="AA200" s="33">
        <f t="shared" si="176"/>
        <v>54.13533834586466</v>
      </c>
      <c r="AB200" s="32">
        <f t="shared" si="191"/>
        <v>96.256684491978604</v>
      </c>
      <c r="AC200" s="2"/>
      <c r="AD200" s="39"/>
    </row>
    <row r="201" spans="1:30" s="7" customFormat="1" ht="24.75" customHeight="1" x14ac:dyDescent="0.3">
      <c r="A201" s="86"/>
      <c r="B201" s="87"/>
      <c r="C201" s="34" t="s">
        <v>39</v>
      </c>
      <c r="D201" s="31">
        <v>25210</v>
      </c>
      <c r="E201" s="31">
        <v>0</v>
      </c>
      <c r="F201" s="33">
        <v>173240</v>
      </c>
      <c r="G201" s="31">
        <v>0</v>
      </c>
      <c r="H201" s="31">
        <v>28000</v>
      </c>
      <c r="I201" s="31">
        <v>0</v>
      </c>
      <c r="J201" s="31">
        <v>0</v>
      </c>
      <c r="K201" s="31">
        <v>75630</v>
      </c>
      <c r="L201" s="31">
        <f t="shared" ref="L201:L207" si="200">SUM(M201:O201)</f>
        <v>251240</v>
      </c>
      <c r="M201" s="31">
        <v>0</v>
      </c>
      <c r="N201" s="31">
        <v>0</v>
      </c>
      <c r="O201" s="31">
        <v>251240</v>
      </c>
      <c r="P201" s="32">
        <f t="shared" si="141"/>
        <v>101653.72</v>
      </c>
      <c r="Q201" s="33">
        <v>0</v>
      </c>
      <c r="R201" s="33">
        <v>0</v>
      </c>
      <c r="S201" s="31">
        <f t="shared" si="182"/>
        <v>101653.72</v>
      </c>
      <c r="T201" s="32">
        <f>U201+W201</f>
        <v>101653.72</v>
      </c>
      <c r="U201" s="31">
        <v>0</v>
      </c>
      <c r="V201" s="31">
        <v>0</v>
      </c>
      <c r="W201" s="31">
        <v>101653.72</v>
      </c>
      <c r="X201" s="33">
        <f t="shared" si="183"/>
        <v>40.460802419996817</v>
      </c>
      <c r="Y201" s="32"/>
      <c r="Z201" s="32"/>
      <c r="AA201" s="33">
        <f t="shared" si="176"/>
        <v>40.460802419996817</v>
      </c>
      <c r="AB201" s="32">
        <f t="shared" si="191"/>
        <v>58.677972754560145</v>
      </c>
      <c r="AC201" s="2"/>
      <c r="AD201" s="39"/>
    </row>
    <row r="202" spans="1:30" s="7" customFormat="1" x14ac:dyDescent="0.3">
      <c r="A202" s="86"/>
      <c r="B202" s="87"/>
      <c r="C202" s="34" t="s">
        <v>4</v>
      </c>
      <c r="D202" s="31">
        <v>50216</v>
      </c>
      <c r="E202" s="31">
        <v>91974</v>
      </c>
      <c r="F202" s="33">
        <v>218264</v>
      </c>
      <c r="G202" s="31">
        <v>67174</v>
      </c>
      <c r="H202" s="31">
        <v>77736</v>
      </c>
      <c r="I202" s="31">
        <v>0</v>
      </c>
      <c r="J202" s="31">
        <v>0</v>
      </c>
      <c r="K202" s="31">
        <v>142190</v>
      </c>
      <c r="L202" s="31">
        <f t="shared" si="200"/>
        <v>287100</v>
      </c>
      <c r="M202" s="31">
        <v>0</v>
      </c>
      <c r="N202" s="31">
        <v>0</v>
      </c>
      <c r="O202" s="31">
        <v>287100</v>
      </c>
      <c r="P202" s="32">
        <f t="shared" si="141"/>
        <v>185117.88</v>
      </c>
      <c r="Q202" s="33">
        <v>0</v>
      </c>
      <c r="R202" s="33">
        <v>0</v>
      </c>
      <c r="S202" s="31">
        <f t="shared" si="182"/>
        <v>185117.88</v>
      </c>
      <c r="T202" s="32">
        <f t="shared" ref="T202:T207" si="201">U202+W202</f>
        <v>185117.88</v>
      </c>
      <c r="U202" s="32">
        <v>0</v>
      </c>
      <c r="V202" s="32">
        <v>0</v>
      </c>
      <c r="W202" s="32">
        <v>185117.88</v>
      </c>
      <c r="X202" s="33">
        <f t="shared" si="183"/>
        <v>64.478537095088811</v>
      </c>
      <c r="Y202" s="32"/>
      <c r="Z202" s="32"/>
      <c r="AA202" s="33">
        <f t="shared" si="176"/>
        <v>64.478537095088811</v>
      </c>
      <c r="AB202" s="32">
        <f t="shared" si="191"/>
        <v>84.813748488069493</v>
      </c>
      <c r="AC202" s="2"/>
      <c r="AD202" s="43"/>
    </row>
    <row r="203" spans="1:30" s="7" customFormat="1" x14ac:dyDescent="0.3">
      <c r="A203" s="86"/>
      <c r="B203" s="87"/>
      <c r="C203" s="34" t="s">
        <v>6</v>
      </c>
      <c r="D203" s="31">
        <v>18050</v>
      </c>
      <c r="E203" s="31">
        <v>27075</v>
      </c>
      <c r="F203" s="33">
        <v>73632</v>
      </c>
      <c r="G203" s="31">
        <v>27075</v>
      </c>
      <c r="H203" s="31">
        <v>47800</v>
      </c>
      <c r="I203" s="31">
        <v>0</v>
      </c>
      <c r="J203" s="31">
        <v>0</v>
      </c>
      <c r="K203" s="31">
        <v>45125</v>
      </c>
      <c r="L203" s="31">
        <f t="shared" si="200"/>
        <v>120000</v>
      </c>
      <c r="M203" s="31">
        <v>0</v>
      </c>
      <c r="N203" s="31">
        <v>0</v>
      </c>
      <c r="O203" s="31">
        <v>120000</v>
      </c>
      <c r="P203" s="32">
        <f t="shared" si="141"/>
        <v>73631.25</v>
      </c>
      <c r="Q203" s="33">
        <v>0</v>
      </c>
      <c r="R203" s="33">
        <v>0</v>
      </c>
      <c r="S203" s="31">
        <f t="shared" si="182"/>
        <v>73631.25</v>
      </c>
      <c r="T203" s="32">
        <f t="shared" si="201"/>
        <v>73631.25</v>
      </c>
      <c r="U203" s="32">
        <v>0</v>
      </c>
      <c r="V203" s="32">
        <v>0</v>
      </c>
      <c r="W203" s="32">
        <v>73631.25</v>
      </c>
      <c r="X203" s="33">
        <f t="shared" si="183"/>
        <v>61.359375000000007</v>
      </c>
      <c r="Y203" s="32"/>
      <c r="Z203" s="32"/>
      <c r="AA203" s="33">
        <f t="shared" si="176"/>
        <v>61.359375000000007</v>
      </c>
      <c r="AB203" s="32">
        <f t="shared" si="191"/>
        <v>99.998981421121243</v>
      </c>
      <c r="AC203" s="2"/>
      <c r="AD203" s="43"/>
    </row>
    <row r="204" spans="1:30" s="7" customFormat="1" ht="30" customHeight="1" x14ac:dyDescent="0.3">
      <c r="A204" s="86"/>
      <c r="B204" s="87"/>
      <c r="C204" s="52" t="s">
        <v>7</v>
      </c>
      <c r="D204" s="33">
        <v>1046700</v>
      </c>
      <c r="E204" s="33">
        <v>4406000</v>
      </c>
      <c r="F204" s="33">
        <v>9967720</v>
      </c>
      <c r="G204" s="33">
        <v>2472000</v>
      </c>
      <c r="H204" s="33">
        <v>1290000</v>
      </c>
      <c r="I204" s="33">
        <v>0</v>
      </c>
      <c r="J204" s="33">
        <v>0</v>
      </c>
      <c r="K204" s="33">
        <v>5573320</v>
      </c>
      <c r="L204" s="31">
        <f t="shared" si="200"/>
        <v>14510757</v>
      </c>
      <c r="M204" s="31">
        <v>0</v>
      </c>
      <c r="N204" s="31">
        <v>0</v>
      </c>
      <c r="O204" s="31">
        <v>14510757</v>
      </c>
      <c r="P204" s="32">
        <f t="shared" si="141"/>
        <v>9945696.4299999997</v>
      </c>
      <c r="Q204" s="33">
        <v>0</v>
      </c>
      <c r="R204" s="33">
        <v>0</v>
      </c>
      <c r="S204" s="31">
        <f t="shared" si="182"/>
        <v>9945696.4299999997</v>
      </c>
      <c r="T204" s="32">
        <f t="shared" si="201"/>
        <v>9945696.4299999997</v>
      </c>
      <c r="U204" s="32">
        <v>0</v>
      </c>
      <c r="V204" s="32">
        <v>0</v>
      </c>
      <c r="W204" s="32">
        <v>9945696.4299999997</v>
      </c>
      <c r="X204" s="33">
        <f t="shared" si="183"/>
        <v>68.540162515298135</v>
      </c>
      <c r="Y204" s="32"/>
      <c r="Z204" s="32"/>
      <c r="AA204" s="33">
        <f t="shared" si="176"/>
        <v>68.540162515298135</v>
      </c>
      <c r="AB204" s="32">
        <f t="shared" si="191"/>
        <v>99.779051076876158</v>
      </c>
      <c r="AC204" s="2"/>
      <c r="AD204" s="43"/>
    </row>
    <row r="205" spans="1:30" s="7" customFormat="1" ht="24.75" customHeight="1" x14ac:dyDescent="0.3">
      <c r="A205" s="86"/>
      <c r="B205" s="87"/>
      <c r="C205" s="34" t="s">
        <v>29</v>
      </c>
      <c r="D205" s="31">
        <v>1458262</v>
      </c>
      <c r="E205" s="31">
        <v>464463</v>
      </c>
      <c r="F205" s="33">
        <v>2405324</v>
      </c>
      <c r="G205" s="31">
        <v>453862</v>
      </c>
      <c r="H205" s="31">
        <v>552262</v>
      </c>
      <c r="I205" s="31">
        <v>0</v>
      </c>
      <c r="J205" s="31">
        <v>0</v>
      </c>
      <c r="K205" s="31">
        <v>1922725</v>
      </c>
      <c r="L205" s="31">
        <f t="shared" si="200"/>
        <v>2928849</v>
      </c>
      <c r="M205" s="31">
        <v>0</v>
      </c>
      <c r="N205" s="31">
        <v>0</v>
      </c>
      <c r="O205" s="31">
        <v>2928849</v>
      </c>
      <c r="P205" s="32">
        <f t="shared" si="141"/>
        <v>2312660.0499999998</v>
      </c>
      <c r="Q205" s="33">
        <v>0</v>
      </c>
      <c r="R205" s="33">
        <v>0</v>
      </c>
      <c r="S205" s="31">
        <f t="shared" si="182"/>
        <v>2312660.0499999998</v>
      </c>
      <c r="T205" s="32">
        <f t="shared" si="201"/>
        <v>2312660.0499999998</v>
      </c>
      <c r="U205" s="32">
        <v>0</v>
      </c>
      <c r="V205" s="32">
        <v>0</v>
      </c>
      <c r="W205" s="32">
        <v>2312660.0499999998</v>
      </c>
      <c r="X205" s="33">
        <f t="shared" si="183"/>
        <v>78.961395756490006</v>
      </c>
      <c r="Y205" s="32"/>
      <c r="Z205" s="32"/>
      <c r="AA205" s="33">
        <f t="shared" si="176"/>
        <v>78.961395756490006</v>
      </c>
      <c r="AB205" s="32">
        <f t="shared" si="191"/>
        <v>96.147548105785333</v>
      </c>
      <c r="AC205" s="2"/>
      <c r="AD205" s="39"/>
    </row>
    <row r="206" spans="1:30" s="7" customFormat="1" ht="27.75" customHeight="1" x14ac:dyDescent="0.3">
      <c r="A206" s="86"/>
      <c r="B206" s="87"/>
      <c r="C206" s="34" t="s">
        <v>8</v>
      </c>
      <c r="D206" s="31">
        <v>229432</v>
      </c>
      <c r="E206" s="31">
        <v>300698</v>
      </c>
      <c r="F206" s="33">
        <v>785328</v>
      </c>
      <c r="G206" s="31">
        <v>255198</v>
      </c>
      <c r="H206" s="31">
        <v>213472</v>
      </c>
      <c r="I206" s="31">
        <v>0</v>
      </c>
      <c r="J206" s="31">
        <v>0</v>
      </c>
      <c r="K206" s="31">
        <v>581680</v>
      </c>
      <c r="L206" s="31">
        <f t="shared" si="200"/>
        <v>998800</v>
      </c>
      <c r="M206" s="31">
        <v>0</v>
      </c>
      <c r="N206" s="31">
        <v>0</v>
      </c>
      <c r="O206" s="31">
        <v>998800</v>
      </c>
      <c r="P206" s="32">
        <f t="shared" si="141"/>
        <v>768377</v>
      </c>
      <c r="Q206" s="33">
        <v>0</v>
      </c>
      <c r="R206" s="33">
        <v>0</v>
      </c>
      <c r="S206" s="31">
        <f t="shared" si="182"/>
        <v>768377</v>
      </c>
      <c r="T206" s="32">
        <f>U206+W206</f>
        <v>768377</v>
      </c>
      <c r="U206" s="32">
        <v>0</v>
      </c>
      <c r="V206" s="32">
        <v>0</v>
      </c>
      <c r="W206" s="32">
        <v>768377</v>
      </c>
      <c r="X206" s="33">
        <f t="shared" si="183"/>
        <v>76.930016019223075</v>
      </c>
      <c r="Y206" s="32"/>
      <c r="Z206" s="32"/>
      <c r="AA206" s="33">
        <f t="shared" si="176"/>
        <v>76.930016019223075</v>
      </c>
      <c r="AB206" s="32">
        <f t="shared" si="191"/>
        <v>97.8415388219954</v>
      </c>
      <c r="AC206" s="2"/>
      <c r="AD206" s="39"/>
    </row>
    <row r="207" spans="1:30" s="7" customFormat="1" ht="63.75" customHeight="1" x14ac:dyDescent="0.3">
      <c r="A207" s="67" t="s">
        <v>373</v>
      </c>
      <c r="B207" s="68" t="s">
        <v>374</v>
      </c>
      <c r="C207" s="34" t="s">
        <v>29</v>
      </c>
      <c r="D207" s="31"/>
      <c r="E207" s="31"/>
      <c r="F207" s="33">
        <f>I207+J207+K207</f>
        <v>110000</v>
      </c>
      <c r="G207" s="31"/>
      <c r="H207" s="31"/>
      <c r="I207" s="31">
        <v>110000</v>
      </c>
      <c r="J207" s="31">
        <v>0</v>
      </c>
      <c r="K207" s="31">
        <v>0</v>
      </c>
      <c r="L207" s="31">
        <f t="shared" si="200"/>
        <v>110000</v>
      </c>
      <c r="M207" s="31">
        <v>110000</v>
      </c>
      <c r="N207" s="31">
        <v>0</v>
      </c>
      <c r="O207" s="31">
        <v>0</v>
      </c>
      <c r="P207" s="32">
        <f t="shared" si="141"/>
        <v>110000</v>
      </c>
      <c r="Q207" s="33">
        <v>110000</v>
      </c>
      <c r="R207" s="33">
        <v>0</v>
      </c>
      <c r="S207" s="31">
        <f t="shared" si="182"/>
        <v>0</v>
      </c>
      <c r="T207" s="32">
        <f t="shared" si="201"/>
        <v>110000</v>
      </c>
      <c r="U207" s="32">
        <v>110000</v>
      </c>
      <c r="V207" s="32">
        <v>0</v>
      </c>
      <c r="W207" s="32">
        <v>0</v>
      </c>
      <c r="X207" s="33">
        <f t="shared" si="183"/>
        <v>100</v>
      </c>
      <c r="Y207" s="32">
        <f>U207/M207*100</f>
        <v>100</v>
      </c>
      <c r="Z207" s="32"/>
      <c r="AA207" s="33"/>
      <c r="AB207" s="32">
        <f t="shared" si="191"/>
        <v>100</v>
      </c>
      <c r="AC207" s="32">
        <f t="shared" si="177"/>
        <v>100</v>
      </c>
      <c r="AD207" s="39"/>
    </row>
    <row r="208" spans="1:30" s="8" customFormat="1" ht="42" hidden="1" customHeight="1" x14ac:dyDescent="0.3">
      <c r="A208" s="1" t="s">
        <v>160</v>
      </c>
      <c r="B208" s="89" t="s">
        <v>51</v>
      </c>
      <c r="C208" s="89"/>
      <c r="D208" s="58">
        <f>D209</f>
        <v>0</v>
      </c>
      <c r="E208" s="58">
        <f t="shared" ref="E208:S208" si="202">E209</f>
        <v>0</v>
      </c>
      <c r="F208" s="58">
        <f t="shared" si="202"/>
        <v>398600</v>
      </c>
      <c r="G208" s="58">
        <f t="shared" si="202"/>
        <v>398600</v>
      </c>
      <c r="H208" s="58">
        <f t="shared" si="202"/>
        <v>797200</v>
      </c>
      <c r="I208" s="58">
        <f t="shared" si="202"/>
        <v>1195800</v>
      </c>
      <c r="J208" s="58">
        <f t="shared" si="202"/>
        <v>1993000</v>
      </c>
      <c r="K208" s="58">
        <f t="shared" si="202"/>
        <v>3188800</v>
      </c>
      <c r="L208" s="58">
        <f>L209</f>
        <v>696181</v>
      </c>
      <c r="M208" s="58">
        <f>M209</f>
        <v>0</v>
      </c>
      <c r="N208" s="58">
        <f>N209</f>
        <v>0</v>
      </c>
      <c r="O208" s="58">
        <f>O209</f>
        <v>696181</v>
      </c>
      <c r="P208" s="58">
        <f t="shared" si="202"/>
        <v>119562</v>
      </c>
      <c r="Q208" s="58">
        <f t="shared" si="202"/>
        <v>0</v>
      </c>
      <c r="R208" s="58">
        <f t="shared" si="202"/>
        <v>0</v>
      </c>
      <c r="S208" s="58">
        <f t="shared" si="202"/>
        <v>119562</v>
      </c>
      <c r="T208" s="30">
        <f t="shared" ref="T208:W208" si="203">SUM(T209:T209)</f>
        <v>119562</v>
      </c>
      <c r="U208" s="30">
        <f t="shared" si="203"/>
        <v>0</v>
      </c>
      <c r="V208" s="30">
        <v>0</v>
      </c>
      <c r="W208" s="30">
        <f t="shared" si="203"/>
        <v>119562</v>
      </c>
      <c r="X208" s="2">
        <f t="shared" si="183"/>
        <v>17.17398205351769</v>
      </c>
      <c r="Y208" s="32"/>
      <c r="Z208" s="32"/>
      <c r="AA208" s="2">
        <f t="shared" ref="AA208:AA220" si="204">W208/O208*100</f>
        <v>17.17398205351769</v>
      </c>
      <c r="AB208" s="2"/>
      <c r="AC208" s="2"/>
      <c r="AD208" s="38"/>
    </row>
    <row r="209" spans="1:30" s="7" customFormat="1" ht="121.5" hidden="1" customHeight="1" x14ac:dyDescent="0.3">
      <c r="A209" s="67" t="s">
        <v>161</v>
      </c>
      <c r="B209" s="65" t="s">
        <v>294</v>
      </c>
      <c r="C209" s="52" t="s">
        <v>7</v>
      </c>
      <c r="D209" s="33">
        <v>0</v>
      </c>
      <c r="E209" s="33">
        <v>0</v>
      </c>
      <c r="F209" s="33">
        <v>398600</v>
      </c>
      <c r="G209" s="33">
        <f>F209+E209</f>
        <v>398600</v>
      </c>
      <c r="H209" s="33">
        <f t="shared" ref="H209" si="205">G209+F209</f>
        <v>797200</v>
      </c>
      <c r="I209" s="33">
        <f>H209+G209</f>
        <v>1195800</v>
      </c>
      <c r="J209" s="33">
        <f>I209+H209</f>
        <v>1993000</v>
      </c>
      <c r="K209" s="33">
        <f t="shared" ref="K209" si="206">J209+I209</f>
        <v>3188800</v>
      </c>
      <c r="L209" s="31">
        <f t="shared" ref="L209" si="207">M209+O209</f>
        <v>696181</v>
      </c>
      <c r="M209" s="31">
        <v>0</v>
      </c>
      <c r="N209" s="31">
        <v>0</v>
      </c>
      <c r="O209" s="31">
        <v>696181</v>
      </c>
      <c r="P209" s="32">
        <f t="shared" si="141"/>
        <v>119562</v>
      </c>
      <c r="Q209" s="33">
        <v>0</v>
      </c>
      <c r="R209" s="33">
        <v>0</v>
      </c>
      <c r="S209" s="31">
        <f t="shared" si="182"/>
        <v>119562</v>
      </c>
      <c r="T209" s="31">
        <f>U209+W209</f>
        <v>119562</v>
      </c>
      <c r="U209" s="31">
        <v>0</v>
      </c>
      <c r="V209" s="31">
        <v>0</v>
      </c>
      <c r="W209" s="31">
        <v>119562</v>
      </c>
      <c r="X209" s="32">
        <f t="shared" si="183"/>
        <v>17.17398205351769</v>
      </c>
      <c r="Y209" s="32"/>
      <c r="Z209" s="32"/>
      <c r="AA209" s="32">
        <f t="shared" si="204"/>
        <v>17.17398205351769</v>
      </c>
      <c r="AB209" s="32"/>
      <c r="AC209" s="2"/>
      <c r="AD209" s="39"/>
    </row>
    <row r="210" spans="1:30" s="7" customFormat="1" ht="77.25" hidden="1" customHeight="1" x14ac:dyDescent="0.3">
      <c r="A210" s="1" t="s">
        <v>162</v>
      </c>
      <c r="B210" s="89" t="s">
        <v>52</v>
      </c>
      <c r="C210" s="89"/>
      <c r="D210" s="58">
        <f>SUM(D211:D212)</f>
        <v>239900</v>
      </c>
      <c r="E210" s="58">
        <f t="shared" ref="E210:W210" si="208">SUM(E211:E212)</f>
        <v>278900</v>
      </c>
      <c r="F210" s="58">
        <f t="shared" si="208"/>
        <v>1638900</v>
      </c>
      <c r="G210" s="58">
        <f t="shared" si="208"/>
        <v>1120100</v>
      </c>
      <c r="H210" s="58">
        <f t="shared" si="208"/>
        <v>773300</v>
      </c>
      <c r="I210" s="58">
        <f t="shared" si="208"/>
        <v>0</v>
      </c>
      <c r="J210" s="58">
        <f t="shared" si="208"/>
        <v>0</v>
      </c>
      <c r="K210" s="58">
        <f t="shared" si="208"/>
        <v>518800</v>
      </c>
      <c r="L210" s="58">
        <f>SUM(L211:L212)</f>
        <v>2341590</v>
      </c>
      <c r="M210" s="58">
        <f>SUM(M211:M212)</f>
        <v>0</v>
      </c>
      <c r="N210" s="58">
        <f>SUM(N211:N212)</f>
        <v>0</v>
      </c>
      <c r="O210" s="58">
        <f>SUM(O211:O212)</f>
        <v>2341590</v>
      </c>
      <c r="P210" s="58">
        <f t="shared" si="208"/>
        <v>1617512.8</v>
      </c>
      <c r="Q210" s="58">
        <f t="shared" si="208"/>
        <v>0</v>
      </c>
      <c r="R210" s="58">
        <f t="shared" si="208"/>
        <v>0</v>
      </c>
      <c r="S210" s="58">
        <f t="shared" si="208"/>
        <v>1617512.8</v>
      </c>
      <c r="T210" s="58">
        <f t="shared" si="208"/>
        <v>1617512.8</v>
      </c>
      <c r="U210" s="58">
        <f t="shared" si="208"/>
        <v>0</v>
      </c>
      <c r="V210" s="58">
        <f t="shared" si="208"/>
        <v>0</v>
      </c>
      <c r="W210" s="58">
        <f t="shared" si="208"/>
        <v>1617512.8</v>
      </c>
      <c r="X210" s="2">
        <f t="shared" ref="X210:X233" si="209">T210/L210*100</f>
        <v>69.07754132875526</v>
      </c>
      <c r="Y210" s="32"/>
      <c r="Z210" s="32"/>
      <c r="AA210" s="2">
        <f t="shared" si="204"/>
        <v>69.07754132875526</v>
      </c>
      <c r="AB210" s="2">
        <f>T210/F210*100</f>
        <v>98.695027152358293</v>
      </c>
      <c r="AC210" s="2"/>
      <c r="AD210" s="39"/>
    </row>
    <row r="211" spans="1:30" s="7" customFormat="1" ht="29.25" hidden="1" customHeight="1" x14ac:dyDescent="0.3">
      <c r="A211" s="86" t="s">
        <v>27</v>
      </c>
      <c r="B211" s="83" t="s">
        <v>295</v>
      </c>
      <c r="C211" s="34" t="s">
        <v>39</v>
      </c>
      <c r="D211" s="31">
        <v>0</v>
      </c>
      <c r="E211" s="31">
        <v>0</v>
      </c>
      <c r="F211" s="33">
        <v>1000000</v>
      </c>
      <c r="G211" s="31">
        <v>1000000</v>
      </c>
      <c r="H211" s="31">
        <v>0</v>
      </c>
      <c r="I211" s="31">
        <v>0</v>
      </c>
      <c r="J211" s="31">
        <v>0</v>
      </c>
      <c r="K211" s="33">
        <f t="shared" ref="K211" si="210">J211+I211</f>
        <v>0</v>
      </c>
      <c r="L211" s="31">
        <f>M211+O211</f>
        <v>1000000</v>
      </c>
      <c r="M211" s="31">
        <v>0</v>
      </c>
      <c r="N211" s="31">
        <v>0</v>
      </c>
      <c r="O211" s="31">
        <v>1000000</v>
      </c>
      <c r="P211" s="32">
        <f t="shared" si="141"/>
        <v>1000000</v>
      </c>
      <c r="Q211" s="33">
        <v>0</v>
      </c>
      <c r="R211" s="33">
        <v>0</v>
      </c>
      <c r="S211" s="31">
        <f t="shared" si="182"/>
        <v>1000000</v>
      </c>
      <c r="T211" s="31">
        <f>U211+W211</f>
        <v>1000000</v>
      </c>
      <c r="U211" s="31">
        <v>0</v>
      </c>
      <c r="V211" s="31">
        <v>0</v>
      </c>
      <c r="W211" s="31">
        <v>1000000</v>
      </c>
      <c r="X211" s="32">
        <f t="shared" si="209"/>
        <v>100</v>
      </c>
      <c r="Y211" s="32"/>
      <c r="Z211" s="32"/>
      <c r="AA211" s="32">
        <f t="shared" si="204"/>
        <v>100</v>
      </c>
      <c r="AB211" s="32"/>
      <c r="AC211" s="2"/>
      <c r="AD211" s="39"/>
    </row>
    <row r="212" spans="1:30" s="7" customFormat="1" ht="31.5" hidden="1" customHeight="1" x14ac:dyDescent="0.3">
      <c r="A212" s="86"/>
      <c r="B212" s="83"/>
      <c r="C212" s="34" t="s">
        <v>7</v>
      </c>
      <c r="D212" s="31">
        <v>239900</v>
      </c>
      <c r="E212" s="31">
        <v>278900</v>
      </c>
      <c r="F212" s="33">
        <v>638900</v>
      </c>
      <c r="G212" s="31">
        <v>120100</v>
      </c>
      <c r="H212" s="31">
        <v>773300</v>
      </c>
      <c r="I212" s="31">
        <v>0</v>
      </c>
      <c r="J212" s="31">
        <v>0</v>
      </c>
      <c r="K212" s="33">
        <v>518800</v>
      </c>
      <c r="L212" s="31">
        <f>M212+O212</f>
        <v>1341590</v>
      </c>
      <c r="M212" s="31">
        <v>0</v>
      </c>
      <c r="N212" s="31">
        <v>0</v>
      </c>
      <c r="O212" s="31">
        <v>1341590</v>
      </c>
      <c r="P212" s="32">
        <f t="shared" si="141"/>
        <v>617512.80000000005</v>
      </c>
      <c r="Q212" s="33">
        <v>0</v>
      </c>
      <c r="R212" s="33">
        <v>0</v>
      </c>
      <c r="S212" s="31">
        <f t="shared" si="182"/>
        <v>617512.80000000005</v>
      </c>
      <c r="T212" s="31">
        <f t="shared" ref="T212" si="211">U212+W212</f>
        <v>617512.80000000005</v>
      </c>
      <c r="U212" s="31">
        <v>0</v>
      </c>
      <c r="V212" s="31">
        <v>0</v>
      </c>
      <c r="W212" s="31">
        <v>617512.80000000005</v>
      </c>
      <c r="X212" s="32">
        <f t="shared" si="209"/>
        <v>46.028428953704193</v>
      </c>
      <c r="Y212" s="32"/>
      <c r="Z212" s="32"/>
      <c r="AA212" s="32">
        <f t="shared" si="204"/>
        <v>46.028428953704193</v>
      </c>
      <c r="AB212" s="32">
        <f t="shared" ref="AB212:AB219" si="212">T212/F212*100</f>
        <v>96.652496478322121</v>
      </c>
      <c r="AC212" s="2"/>
      <c r="AD212" s="39"/>
    </row>
    <row r="213" spans="1:30" s="7" customFormat="1" ht="60" hidden="1" customHeight="1" x14ac:dyDescent="0.3">
      <c r="A213" s="1" t="s">
        <v>163</v>
      </c>
      <c r="B213" s="89" t="s">
        <v>53</v>
      </c>
      <c r="C213" s="89"/>
      <c r="D213" s="58">
        <f t="shared" ref="D213:W213" si="213">D214+D219+D228+D230</f>
        <v>119254849</v>
      </c>
      <c r="E213" s="58">
        <f t="shared" si="213"/>
        <v>96802559</v>
      </c>
      <c r="F213" s="58">
        <f t="shared" si="213"/>
        <v>316552755</v>
      </c>
      <c r="G213" s="58">
        <f t="shared" si="213"/>
        <v>83840814</v>
      </c>
      <c r="H213" s="58">
        <f t="shared" si="213"/>
        <v>70050100</v>
      </c>
      <c r="I213" s="58">
        <f t="shared" si="213"/>
        <v>29215378</v>
      </c>
      <c r="J213" s="58">
        <f t="shared" si="213"/>
        <v>6121800</v>
      </c>
      <c r="K213" s="58">
        <f t="shared" si="213"/>
        <v>187217884</v>
      </c>
      <c r="L213" s="58">
        <f t="shared" si="213"/>
        <v>395606208</v>
      </c>
      <c r="M213" s="58">
        <f t="shared" si="213"/>
        <v>58696000</v>
      </c>
      <c r="N213" s="58">
        <f t="shared" si="213"/>
        <v>10054900</v>
      </c>
      <c r="O213" s="58">
        <f t="shared" si="213"/>
        <v>326855308</v>
      </c>
      <c r="P213" s="58">
        <f t="shared" si="213"/>
        <v>300263562.29000002</v>
      </c>
      <c r="Q213" s="58">
        <f t="shared" si="213"/>
        <v>43504124.350000001</v>
      </c>
      <c r="R213" s="58">
        <f t="shared" si="213"/>
        <v>6796505</v>
      </c>
      <c r="S213" s="58">
        <f t="shared" si="213"/>
        <v>249962932.93999997</v>
      </c>
      <c r="T213" s="58">
        <f t="shared" si="213"/>
        <v>305710533.25</v>
      </c>
      <c r="U213" s="58">
        <f t="shared" si="213"/>
        <v>48262495.670000002</v>
      </c>
      <c r="V213" s="58">
        <f t="shared" si="213"/>
        <v>7485104.6399999997</v>
      </c>
      <c r="W213" s="58">
        <f t="shared" si="213"/>
        <v>249962932.93999997</v>
      </c>
      <c r="X213" s="2">
        <f t="shared" si="209"/>
        <v>77.276475208902681</v>
      </c>
      <c r="Y213" s="2">
        <f>U213/M213*100</f>
        <v>82.224505366634872</v>
      </c>
      <c r="Z213" s="2">
        <f>V213/N213*100</f>
        <v>74.442357855373999</v>
      </c>
      <c r="AA213" s="2">
        <f t="shared" si="204"/>
        <v>76.475102842753884</v>
      </c>
      <c r="AB213" s="2">
        <f t="shared" si="212"/>
        <v>96.574908422452367</v>
      </c>
      <c r="AC213" s="2">
        <f>U213/Q213*100</f>
        <v>110.93774760691166</v>
      </c>
      <c r="AD213" s="39"/>
    </row>
    <row r="214" spans="1:30" s="7" customFormat="1" ht="42" hidden="1" customHeight="1" x14ac:dyDescent="0.3">
      <c r="A214" s="1" t="s">
        <v>164</v>
      </c>
      <c r="B214" s="70" t="s">
        <v>103</v>
      </c>
      <c r="C214" s="70"/>
      <c r="D214" s="58">
        <f>SUM(D215:D218)</f>
        <v>89567486</v>
      </c>
      <c r="E214" s="58">
        <f t="shared" ref="E214:W214" si="214">SUM(E215:E218)</f>
        <v>73136250</v>
      </c>
      <c r="F214" s="58">
        <f>SUM(F215:F218)</f>
        <v>229974489</v>
      </c>
      <c r="G214" s="58">
        <f t="shared" ref="G214:K214" si="215">SUM(G215:G218)</f>
        <v>59987673</v>
      </c>
      <c r="H214" s="58">
        <f t="shared" si="215"/>
        <v>53379450</v>
      </c>
      <c r="I214" s="58">
        <f t="shared" si="215"/>
        <v>0</v>
      </c>
      <c r="J214" s="58">
        <f t="shared" si="215"/>
        <v>0</v>
      </c>
      <c r="K214" s="58">
        <f t="shared" si="215"/>
        <v>165339493</v>
      </c>
      <c r="L214" s="58">
        <f>SUM(L215:L218)</f>
        <v>288378108</v>
      </c>
      <c r="M214" s="58">
        <f>SUM(M215:M218)</f>
        <v>0</v>
      </c>
      <c r="N214" s="58">
        <f>SUM(N215:N218)</f>
        <v>0</v>
      </c>
      <c r="O214" s="58">
        <f>SUM(O215:O218)</f>
        <v>288378108</v>
      </c>
      <c r="P214" s="58">
        <f t="shared" si="214"/>
        <v>223290355.77999997</v>
      </c>
      <c r="Q214" s="58">
        <f t="shared" si="214"/>
        <v>0</v>
      </c>
      <c r="R214" s="58">
        <f t="shared" si="214"/>
        <v>0</v>
      </c>
      <c r="S214" s="58">
        <f t="shared" si="214"/>
        <v>223290355.77999997</v>
      </c>
      <c r="T214" s="58">
        <f t="shared" si="214"/>
        <v>223290355.77999997</v>
      </c>
      <c r="U214" s="58">
        <f t="shared" si="214"/>
        <v>0</v>
      </c>
      <c r="V214" s="58">
        <f t="shared" si="214"/>
        <v>0</v>
      </c>
      <c r="W214" s="58">
        <f t="shared" si="214"/>
        <v>223290355.77999997</v>
      </c>
      <c r="X214" s="2">
        <f t="shared" si="209"/>
        <v>77.429717993711222</v>
      </c>
      <c r="Y214" s="2"/>
      <c r="Z214" s="2"/>
      <c r="AA214" s="2">
        <f t="shared" si="204"/>
        <v>77.429717993711222</v>
      </c>
      <c r="AB214" s="2">
        <f t="shared" si="212"/>
        <v>97.093532743973171</v>
      </c>
      <c r="AC214" s="32"/>
      <c r="AD214" s="39"/>
    </row>
    <row r="215" spans="1:30" s="7" customFormat="1" ht="54" hidden="1" customHeight="1" x14ac:dyDescent="0.3">
      <c r="A215" s="67" t="s">
        <v>165</v>
      </c>
      <c r="B215" s="65" t="s">
        <v>72</v>
      </c>
      <c r="C215" s="34" t="s">
        <v>39</v>
      </c>
      <c r="D215" s="31">
        <v>17558356</v>
      </c>
      <c r="E215" s="31">
        <v>16999200</v>
      </c>
      <c r="F215" s="33">
        <v>54449301</v>
      </c>
      <c r="G215" s="31">
        <v>16252300</v>
      </c>
      <c r="H215" s="31">
        <v>20586600</v>
      </c>
      <c r="I215" s="31">
        <v>0</v>
      </c>
      <c r="J215" s="31">
        <v>0</v>
      </c>
      <c r="K215" s="31">
        <v>35357201</v>
      </c>
      <c r="L215" s="31">
        <f>SUM(M215:O215)</f>
        <v>73487905</v>
      </c>
      <c r="M215" s="31">
        <v>0</v>
      </c>
      <c r="N215" s="31">
        <v>0</v>
      </c>
      <c r="O215" s="31">
        <v>73487905</v>
      </c>
      <c r="P215" s="32">
        <f t="shared" ref="P215:P239" si="216">Q215+R215+S215</f>
        <v>52577226.759999998</v>
      </c>
      <c r="Q215" s="33">
        <v>0</v>
      </c>
      <c r="R215" s="33">
        <v>0</v>
      </c>
      <c r="S215" s="31">
        <f t="shared" si="182"/>
        <v>52577226.759999998</v>
      </c>
      <c r="T215" s="31">
        <f>U215+W215</f>
        <v>52577226.759999998</v>
      </c>
      <c r="U215" s="31">
        <v>0</v>
      </c>
      <c r="V215" s="31">
        <v>0</v>
      </c>
      <c r="W215" s="31">
        <v>52577226.759999998</v>
      </c>
      <c r="X215" s="32">
        <f t="shared" si="209"/>
        <v>71.545415208121668</v>
      </c>
      <c r="Y215" s="2"/>
      <c r="Z215" s="2"/>
      <c r="AA215" s="32">
        <f t="shared" si="204"/>
        <v>71.545415208121668</v>
      </c>
      <c r="AB215" s="32">
        <f t="shared" si="212"/>
        <v>96.56180298806774</v>
      </c>
      <c r="AC215" s="32"/>
      <c r="AD215" s="39"/>
    </row>
    <row r="216" spans="1:30" s="7" customFormat="1" ht="39" hidden="1" customHeight="1" x14ac:dyDescent="0.3">
      <c r="A216" s="67" t="s">
        <v>166</v>
      </c>
      <c r="B216" s="65" t="s">
        <v>86</v>
      </c>
      <c r="C216" s="34" t="s">
        <v>39</v>
      </c>
      <c r="D216" s="31">
        <v>55918330</v>
      </c>
      <c r="E216" s="31">
        <v>38756550</v>
      </c>
      <c r="F216" s="33">
        <v>130984880</v>
      </c>
      <c r="G216" s="31">
        <v>33737450</v>
      </c>
      <c r="H216" s="31">
        <v>31421450</v>
      </c>
      <c r="I216" s="31">
        <v>0</v>
      </c>
      <c r="J216" s="31">
        <v>0</v>
      </c>
      <c r="K216" s="31">
        <v>95935525</v>
      </c>
      <c r="L216" s="31">
        <f t="shared" ref="L216:L218" si="217">SUM(M216:O216)</f>
        <v>161373486</v>
      </c>
      <c r="M216" s="31">
        <v>0</v>
      </c>
      <c r="N216" s="31">
        <v>0</v>
      </c>
      <c r="O216" s="31">
        <v>161373486</v>
      </c>
      <c r="P216" s="32">
        <f t="shared" si="216"/>
        <v>127087134.88</v>
      </c>
      <c r="Q216" s="33">
        <v>0</v>
      </c>
      <c r="R216" s="33">
        <v>0</v>
      </c>
      <c r="S216" s="31">
        <f t="shared" si="182"/>
        <v>127087134.88</v>
      </c>
      <c r="T216" s="31">
        <f t="shared" ref="T216:T218" si="218">U216+W216</f>
        <v>127087134.88</v>
      </c>
      <c r="U216" s="31">
        <v>0</v>
      </c>
      <c r="V216" s="31">
        <v>0</v>
      </c>
      <c r="W216" s="31">
        <v>127087134.88</v>
      </c>
      <c r="X216" s="32">
        <f t="shared" si="209"/>
        <v>78.753417324082591</v>
      </c>
      <c r="Y216" s="2"/>
      <c r="Z216" s="2"/>
      <c r="AA216" s="32">
        <f t="shared" si="204"/>
        <v>78.753417324082591</v>
      </c>
      <c r="AB216" s="32">
        <f t="shared" si="212"/>
        <v>97.024278588490517</v>
      </c>
      <c r="AC216" s="32"/>
      <c r="AD216" s="39"/>
    </row>
    <row r="217" spans="1:30" s="7" customFormat="1" ht="27" hidden="1" customHeight="1" x14ac:dyDescent="0.3">
      <c r="A217" s="67" t="s">
        <v>167</v>
      </c>
      <c r="B217" s="65" t="s">
        <v>296</v>
      </c>
      <c r="C217" s="34" t="s">
        <v>39</v>
      </c>
      <c r="D217" s="31">
        <v>1120000</v>
      </c>
      <c r="E217" s="31">
        <v>2100000</v>
      </c>
      <c r="F217" s="33">
        <v>5094000</v>
      </c>
      <c r="G217" s="31">
        <v>983000</v>
      </c>
      <c r="H217" s="31">
        <v>971400</v>
      </c>
      <c r="I217" s="31">
        <v>0</v>
      </c>
      <c r="J217" s="31">
        <v>0</v>
      </c>
      <c r="K217" s="31">
        <v>3220000</v>
      </c>
      <c r="L217" s="31">
        <f t="shared" si="217"/>
        <v>5174400</v>
      </c>
      <c r="M217" s="31">
        <v>0</v>
      </c>
      <c r="N217" s="31">
        <v>0</v>
      </c>
      <c r="O217" s="31">
        <v>5174400</v>
      </c>
      <c r="P217" s="32">
        <f t="shared" si="216"/>
        <v>5093999.07</v>
      </c>
      <c r="Q217" s="33">
        <v>0</v>
      </c>
      <c r="R217" s="33">
        <v>0</v>
      </c>
      <c r="S217" s="31">
        <f t="shared" si="182"/>
        <v>5093999.07</v>
      </c>
      <c r="T217" s="31">
        <f t="shared" si="218"/>
        <v>5093999.07</v>
      </c>
      <c r="U217" s="31">
        <v>0</v>
      </c>
      <c r="V217" s="31">
        <v>0</v>
      </c>
      <c r="W217" s="31">
        <v>5093999.07</v>
      </c>
      <c r="X217" s="32">
        <f t="shared" si="209"/>
        <v>98.446178687384048</v>
      </c>
      <c r="Y217" s="2"/>
      <c r="Z217" s="2"/>
      <c r="AA217" s="32">
        <f t="shared" si="204"/>
        <v>98.446178687384048</v>
      </c>
      <c r="AB217" s="32">
        <f t="shared" si="212"/>
        <v>99.999981743227323</v>
      </c>
      <c r="AC217" s="32"/>
      <c r="AD217" s="39"/>
    </row>
    <row r="218" spans="1:30" s="7" customFormat="1" ht="42.75" hidden="1" customHeight="1" x14ac:dyDescent="0.3">
      <c r="A218" s="67" t="s">
        <v>170</v>
      </c>
      <c r="B218" s="65" t="s">
        <v>297</v>
      </c>
      <c r="C218" s="34" t="s">
        <v>39</v>
      </c>
      <c r="D218" s="31">
        <v>14970800</v>
      </c>
      <c r="E218" s="31">
        <v>15280500</v>
      </c>
      <c r="F218" s="33">
        <v>39446308</v>
      </c>
      <c r="G218" s="31">
        <v>9014923</v>
      </c>
      <c r="H218" s="31">
        <v>400000</v>
      </c>
      <c r="I218" s="31">
        <v>0</v>
      </c>
      <c r="J218" s="31">
        <v>0</v>
      </c>
      <c r="K218" s="31">
        <v>30826767</v>
      </c>
      <c r="L218" s="31">
        <f t="shared" si="217"/>
        <v>48342317</v>
      </c>
      <c r="M218" s="31">
        <v>0</v>
      </c>
      <c r="N218" s="31">
        <v>0</v>
      </c>
      <c r="O218" s="31">
        <v>48342317</v>
      </c>
      <c r="P218" s="32">
        <f t="shared" si="216"/>
        <v>38531995.07</v>
      </c>
      <c r="Q218" s="33">
        <v>0</v>
      </c>
      <c r="R218" s="33">
        <v>0</v>
      </c>
      <c r="S218" s="31">
        <f t="shared" si="182"/>
        <v>38531995.07</v>
      </c>
      <c r="T218" s="31">
        <f t="shared" si="218"/>
        <v>38531995.07</v>
      </c>
      <c r="U218" s="31">
        <v>0</v>
      </c>
      <c r="V218" s="31">
        <v>0</v>
      </c>
      <c r="W218" s="31">
        <v>38531995.07</v>
      </c>
      <c r="X218" s="32">
        <f t="shared" si="209"/>
        <v>79.706554135582707</v>
      </c>
      <c r="Y218" s="2"/>
      <c r="Z218" s="2"/>
      <c r="AA218" s="32">
        <f t="shared" si="204"/>
        <v>79.706554135582707</v>
      </c>
      <c r="AB218" s="32">
        <f t="shared" si="212"/>
        <v>97.682133065533023</v>
      </c>
      <c r="AC218" s="32"/>
      <c r="AD218" s="39"/>
    </row>
    <row r="219" spans="1:30" s="7" customFormat="1" ht="42.75" hidden="1" customHeight="1" x14ac:dyDescent="0.3">
      <c r="A219" s="1" t="s">
        <v>168</v>
      </c>
      <c r="B219" s="70" t="s">
        <v>298</v>
      </c>
      <c r="C219" s="17"/>
      <c r="D219" s="30">
        <f t="shared" ref="D219:W219" si="219">SUM(D220:D227)</f>
        <v>21344163</v>
      </c>
      <c r="E219" s="30">
        <f t="shared" si="219"/>
        <v>14338559</v>
      </c>
      <c r="F219" s="30">
        <f t="shared" si="219"/>
        <v>55890876</v>
      </c>
      <c r="G219" s="30">
        <f t="shared" si="219"/>
        <v>13434391</v>
      </c>
      <c r="H219" s="30">
        <f t="shared" si="219"/>
        <v>6504400</v>
      </c>
      <c r="I219" s="30">
        <f t="shared" si="219"/>
        <v>29215378</v>
      </c>
      <c r="J219" s="30">
        <f t="shared" si="219"/>
        <v>6121800</v>
      </c>
      <c r="K219" s="30">
        <f t="shared" si="219"/>
        <v>4289841</v>
      </c>
      <c r="L219" s="30">
        <f t="shared" si="219"/>
        <v>65196800</v>
      </c>
      <c r="M219" s="30">
        <f t="shared" si="219"/>
        <v>54432800</v>
      </c>
      <c r="N219" s="30">
        <f t="shared" si="219"/>
        <v>10054900</v>
      </c>
      <c r="O219" s="30">
        <f t="shared" si="219"/>
        <v>709100</v>
      </c>
      <c r="P219" s="30">
        <f t="shared" si="219"/>
        <v>48310165</v>
      </c>
      <c r="Q219" s="30">
        <f t="shared" si="219"/>
        <v>41253885</v>
      </c>
      <c r="R219" s="30">
        <f t="shared" si="219"/>
        <v>6796505</v>
      </c>
      <c r="S219" s="30">
        <f t="shared" si="219"/>
        <v>259775</v>
      </c>
      <c r="T219" s="30">
        <f t="shared" si="219"/>
        <v>53757135.960000001</v>
      </c>
      <c r="U219" s="30">
        <f t="shared" si="219"/>
        <v>46012256.32</v>
      </c>
      <c r="V219" s="30">
        <f t="shared" si="219"/>
        <v>7485104.6399999997</v>
      </c>
      <c r="W219" s="30">
        <f t="shared" si="219"/>
        <v>259775</v>
      </c>
      <c r="X219" s="2">
        <f t="shared" si="209"/>
        <v>82.453641835182097</v>
      </c>
      <c r="Y219" s="2">
        <f>U219/M219*100</f>
        <v>84.530386678620246</v>
      </c>
      <c r="Z219" s="2">
        <f>V219/N219*100</f>
        <v>74.442357855373999</v>
      </c>
      <c r="AA219" s="2">
        <f t="shared" si="204"/>
        <v>36.634466224791993</v>
      </c>
      <c r="AB219" s="2">
        <f t="shared" si="212"/>
        <v>96.182310615421386</v>
      </c>
      <c r="AC219" s="2">
        <f>U219/Q219*100</f>
        <v>111.53435929731224</v>
      </c>
      <c r="AD219" s="39"/>
    </row>
    <row r="220" spans="1:30" s="7" customFormat="1" ht="64.5" hidden="1" customHeight="1" x14ac:dyDescent="0.3">
      <c r="A220" s="67" t="s">
        <v>169</v>
      </c>
      <c r="B220" s="65" t="s">
        <v>299</v>
      </c>
      <c r="C220" s="34" t="s">
        <v>300</v>
      </c>
      <c r="D220" s="31">
        <f>4821800+938750</f>
        <v>5760550</v>
      </c>
      <c r="E220" s="31">
        <v>2144909</v>
      </c>
      <c r="F220" s="33">
        <v>10942600</v>
      </c>
      <c r="G220" s="31">
        <v>2801641</v>
      </c>
      <c r="H220" s="31">
        <v>2745700</v>
      </c>
      <c r="I220" s="31">
        <v>1747409</v>
      </c>
      <c r="J220" s="31">
        <v>6121800</v>
      </c>
      <c r="K220" s="31">
        <f>F220-I220-J220</f>
        <v>3073391</v>
      </c>
      <c r="L220" s="31">
        <f>SUM(M220:O220)</f>
        <v>13561900</v>
      </c>
      <c r="M220" s="31">
        <v>3599800</v>
      </c>
      <c r="N220" s="31">
        <v>9773000</v>
      </c>
      <c r="O220" s="31">
        <v>189100</v>
      </c>
      <c r="P220" s="32">
        <f t="shared" si="216"/>
        <v>9466475</v>
      </c>
      <c r="Q220" s="31">
        <v>2700000</v>
      </c>
      <c r="R220" s="33">
        <v>6624600</v>
      </c>
      <c r="S220" s="31">
        <f t="shared" si="182"/>
        <v>141875</v>
      </c>
      <c r="T220" s="31">
        <f>SUM(U220:W220)</f>
        <v>10168000.01</v>
      </c>
      <c r="U220" s="31">
        <v>2684725.01</v>
      </c>
      <c r="V220" s="31">
        <v>7341400</v>
      </c>
      <c r="W220" s="31">
        <v>141875</v>
      </c>
      <c r="X220" s="32">
        <f t="shared" si="209"/>
        <v>74.974745500261761</v>
      </c>
      <c r="Y220" s="32">
        <f>U220/M220*100</f>
        <v>74.579838046558137</v>
      </c>
      <c r="Z220" s="32">
        <f>V220/N220*100</f>
        <v>75.119205975647191</v>
      </c>
      <c r="AA220" s="32">
        <f t="shared" si="204"/>
        <v>75.026441036488634</v>
      </c>
      <c r="AB220" s="32">
        <f>X220/P220*100</f>
        <v>7.9200278350982558E-4</v>
      </c>
      <c r="AC220" s="32">
        <f>U220/Q220*100</f>
        <v>99.434259629629622</v>
      </c>
      <c r="AD220" s="39"/>
    </row>
    <row r="221" spans="1:30" s="7" customFormat="1" ht="100.5" hidden="1" customHeight="1" x14ac:dyDescent="0.3">
      <c r="A221" s="67" t="s">
        <v>302</v>
      </c>
      <c r="B221" s="65" t="s">
        <v>301</v>
      </c>
      <c r="C221" s="34" t="s">
        <v>39</v>
      </c>
      <c r="D221" s="31">
        <v>0</v>
      </c>
      <c r="E221" s="31">
        <v>100000</v>
      </c>
      <c r="F221" s="33">
        <v>155000</v>
      </c>
      <c r="G221" s="31">
        <v>55000</v>
      </c>
      <c r="H221" s="31">
        <v>40800</v>
      </c>
      <c r="I221" s="31">
        <v>100000</v>
      </c>
      <c r="J221" s="31">
        <v>0</v>
      </c>
      <c r="K221" s="31">
        <v>0</v>
      </c>
      <c r="L221" s="31">
        <f t="shared" ref="L221:L227" si="220">SUM(M221:O221)</f>
        <v>195800</v>
      </c>
      <c r="M221" s="31">
        <v>195800</v>
      </c>
      <c r="N221" s="31">
        <v>0</v>
      </c>
      <c r="O221" s="31">
        <v>0</v>
      </c>
      <c r="P221" s="32">
        <f t="shared" si="216"/>
        <v>155000</v>
      </c>
      <c r="Q221" s="31">
        <v>155000</v>
      </c>
      <c r="R221" s="33">
        <v>0</v>
      </c>
      <c r="S221" s="31">
        <f t="shared" si="182"/>
        <v>0</v>
      </c>
      <c r="T221" s="31">
        <f t="shared" ref="T221:T227" si="221">SUM(U221:W221)</f>
        <v>155000</v>
      </c>
      <c r="U221" s="31">
        <v>155000</v>
      </c>
      <c r="V221" s="31">
        <v>0</v>
      </c>
      <c r="W221" s="31">
        <v>0</v>
      </c>
      <c r="X221" s="32">
        <f t="shared" si="209"/>
        <v>79.162410623084781</v>
      </c>
      <c r="Y221" s="32">
        <f>U221/M221*100</f>
        <v>79.162410623084781</v>
      </c>
      <c r="Z221" s="32"/>
      <c r="AA221" s="32"/>
      <c r="AB221" s="32">
        <f>T221/F221*100</f>
        <v>100</v>
      </c>
      <c r="AC221" s="32">
        <f>U221/Q221*100</f>
        <v>100</v>
      </c>
      <c r="AD221" s="43"/>
    </row>
    <row r="222" spans="1:30" s="7" customFormat="1" ht="63.75" hidden="1" customHeight="1" x14ac:dyDescent="0.3">
      <c r="A222" s="67" t="s">
        <v>305</v>
      </c>
      <c r="B222" s="65" t="s">
        <v>303</v>
      </c>
      <c r="C222" s="34" t="s">
        <v>39</v>
      </c>
      <c r="D222" s="31">
        <v>1478600</v>
      </c>
      <c r="E222" s="31">
        <v>785350</v>
      </c>
      <c r="F222" s="33">
        <v>3084400</v>
      </c>
      <c r="G222" s="31">
        <v>787450</v>
      </c>
      <c r="H222" s="31">
        <v>758700</v>
      </c>
      <c r="I222" s="31">
        <v>2283950</v>
      </c>
      <c r="J222" s="31">
        <v>0</v>
      </c>
      <c r="K222" s="31">
        <f>F222-I222</f>
        <v>800450</v>
      </c>
      <c r="L222" s="31">
        <f t="shared" si="220"/>
        <v>3830100</v>
      </c>
      <c r="M222" s="31">
        <v>3810100</v>
      </c>
      <c r="N222" s="31">
        <v>0</v>
      </c>
      <c r="O222" s="31">
        <v>20000</v>
      </c>
      <c r="P222" s="32">
        <f t="shared" si="216"/>
        <v>2345000</v>
      </c>
      <c r="Q222" s="31">
        <v>2325000</v>
      </c>
      <c r="R222" s="33">
        <v>0</v>
      </c>
      <c r="S222" s="31">
        <f t="shared" si="182"/>
        <v>20000</v>
      </c>
      <c r="T222" s="31">
        <f t="shared" si="221"/>
        <v>2679344.2000000002</v>
      </c>
      <c r="U222" s="31">
        <v>2659344.2000000002</v>
      </c>
      <c r="V222" s="31">
        <v>0</v>
      </c>
      <c r="W222" s="31">
        <v>20000</v>
      </c>
      <c r="X222" s="32">
        <f t="shared" si="209"/>
        <v>69.954941124252628</v>
      </c>
      <c r="Y222" s="32">
        <f>U222/M222*100</f>
        <v>69.797228419201602</v>
      </c>
      <c r="Z222" s="32"/>
      <c r="AA222" s="32">
        <f>W222/O222*100</f>
        <v>100</v>
      </c>
      <c r="AB222" s="32">
        <f>T222/F222*100</f>
        <v>86.867598236285843</v>
      </c>
      <c r="AC222" s="32">
        <f t="shared" ref="AC222:AC224" si="222">U222/Q222*100</f>
        <v>114.38039569892473</v>
      </c>
      <c r="AD222" s="39"/>
    </row>
    <row r="223" spans="1:30" s="7" customFormat="1" ht="57" hidden="1" customHeight="1" x14ac:dyDescent="0.3">
      <c r="A223" s="67" t="s">
        <v>306</v>
      </c>
      <c r="B223" s="65" t="s">
        <v>304</v>
      </c>
      <c r="C223" s="34" t="s">
        <v>39</v>
      </c>
      <c r="D223" s="31">
        <v>1851219</v>
      </c>
      <c r="E223" s="31">
        <v>669300</v>
      </c>
      <c r="F223" s="33">
        <v>3652416</v>
      </c>
      <c r="G223" s="31">
        <v>1065200</v>
      </c>
      <c r="H223" s="31">
        <v>830450</v>
      </c>
      <c r="I223" s="31">
        <v>2552339</v>
      </c>
      <c r="J223" s="31">
        <v>0</v>
      </c>
      <c r="K223" s="31">
        <v>0</v>
      </c>
      <c r="L223" s="31">
        <f t="shared" si="220"/>
        <v>4413500</v>
      </c>
      <c r="M223" s="31">
        <v>4413500</v>
      </c>
      <c r="N223" s="31">
        <v>0</v>
      </c>
      <c r="O223" s="31">
        <v>0</v>
      </c>
      <c r="P223" s="32">
        <f t="shared" si="216"/>
        <v>3626400</v>
      </c>
      <c r="Q223" s="31">
        <v>3626400</v>
      </c>
      <c r="R223" s="33">
        <v>0</v>
      </c>
      <c r="S223" s="31">
        <f t="shared" si="182"/>
        <v>0</v>
      </c>
      <c r="T223" s="31">
        <f t="shared" si="221"/>
        <v>3616675.18</v>
      </c>
      <c r="U223" s="31">
        <v>3616675.18</v>
      </c>
      <c r="V223" s="31">
        <v>0</v>
      </c>
      <c r="W223" s="31">
        <v>0</v>
      </c>
      <c r="X223" s="32">
        <f t="shared" si="209"/>
        <v>81.94573875608927</v>
      </c>
      <c r="Y223" s="32">
        <f>U223/M223*100</f>
        <v>81.94573875608927</v>
      </c>
      <c r="Z223" s="32"/>
      <c r="AA223" s="32"/>
      <c r="AB223" s="32">
        <f>T223/F223*100</f>
        <v>99.021447173596883</v>
      </c>
      <c r="AC223" s="32">
        <f t="shared" si="222"/>
        <v>99.731832671519967</v>
      </c>
      <c r="AD223" s="39"/>
    </row>
    <row r="224" spans="1:30" s="7" customFormat="1" ht="79.5" hidden="1" customHeight="1" x14ac:dyDescent="0.3">
      <c r="A224" s="67" t="s">
        <v>308</v>
      </c>
      <c r="B224" s="65" t="s">
        <v>307</v>
      </c>
      <c r="C224" s="34" t="s">
        <v>39</v>
      </c>
      <c r="D224" s="31">
        <v>3304190</v>
      </c>
      <c r="E224" s="31">
        <v>2511000</v>
      </c>
      <c r="F224" s="33">
        <v>7669463</v>
      </c>
      <c r="G224" s="31">
        <v>1858600</v>
      </c>
      <c r="H224" s="31">
        <v>1928750</v>
      </c>
      <c r="I224" s="31">
        <v>5803680</v>
      </c>
      <c r="J224" s="31">
        <v>0</v>
      </c>
      <c r="K224" s="31">
        <v>0</v>
      </c>
      <c r="L224" s="31">
        <f t="shared" si="220"/>
        <v>9576600</v>
      </c>
      <c r="M224" s="31">
        <v>9576600</v>
      </c>
      <c r="N224" s="31">
        <v>0</v>
      </c>
      <c r="O224" s="31">
        <v>0</v>
      </c>
      <c r="P224" s="32">
        <f t="shared" si="216"/>
        <v>7240000</v>
      </c>
      <c r="Q224" s="31">
        <v>7240000</v>
      </c>
      <c r="R224" s="33">
        <v>0</v>
      </c>
      <c r="S224" s="31">
        <f t="shared" si="182"/>
        <v>0</v>
      </c>
      <c r="T224" s="31">
        <f t="shared" si="221"/>
        <v>7567221.3099999996</v>
      </c>
      <c r="U224" s="31">
        <v>7567221.3099999996</v>
      </c>
      <c r="V224" s="31">
        <v>0</v>
      </c>
      <c r="W224" s="31">
        <v>0</v>
      </c>
      <c r="X224" s="32">
        <f t="shared" si="209"/>
        <v>79.017827934757634</v>
      </c>
      <c r="Y224" s="32">
        <f>U224/M224*100</f>
        <v>79.017827934757634</v>
      </c>
      <c r="Z224" s="32"/>
      <c r="AA224" s="32"/>
      <c r="AB224" s="32">
        <f>T224/F224*100</f>
        <v>98.666898973239711</v>
      </c>
      <c r="AC224" s="32">
        <f t="shared" si="222"/>
        <v>104.51963135359115</v>
      </c>
      <c r="AD224" s="39"/>
    </row>
    <row r="225" spans="1:30" s="7" customFormat="1" ht="87.75" hidden="1" customHeight="1" x14ac:dyDescent="0.3">
      <c r="A225" s="67" t="s">
        <v>310</v>
      </c>
      <c r="B225" s="65" t="s">
        <v>309</v>
      </c>
      <c r="C225" s="34" t="s">
        <v>39</v>
      </c>
      <c r="D225" s="31">
        <v>0</v>
      </c>
      <c r="E225" s="31">
        <v>0</v>
      </c>
      <c r="F225" s="33">
        <v>38500</v>
      </c>
      <c r="G225" s="31">
        <v>38500</v>
      </c>
      <c r="H225" s="31">
        <v>0</v>
      </c>
      <c r="I225" s="31">
        <v>0</v>
      </c>
      <c r="J225" s="31">
        <v>0</v>
      </c>
      <c r="K225" s="31">
        <v>0</v>
      </c>
      <c r="L225" s="31">
        <f t="shared" si="220"/>
        <v>38500</v>
      </c>
      <c r="M225" s="31">
        <v>0</v>
      </c>
      <c r="N225" s="31">
        <v>38500</v>
      </c>
      <c r="O225" s="31">
        <v>0</v>
      </c>
      <c r="P225" s="32">
        <f t="shared" si="216"/>
        <v>38500</v>
      </c>
      <c r="Q225" s="31">
        <v>0</v>
      </c>
      <c r="R225" s="31">
        <v>38500</v>
      </c>
      <c r="S225" s="31">
        <f t="shared" si="182"/>
        <v>0</v>
      </c>
      <c r="T225" s="31">
        <f t="shared" si="221"/>
        <v>10300</v>
      </c>
      <c r="U225" s="31">
        <v>0</v>
      </c>
      <c r="V225" s="31">
        <v>10300</v>
      </c>
      <c r="W225" s="31">
        <v>0</v>
      </c>
      <c r="X225" s="32">
        <f t="shared" si="209"/>
        <v>26.753246753246749</v>
      </c>
      <c r="Y225" s="32"/>
      <c r="Z225" s="32">
        <f>V225/N225*100</f>
        <v>26.753246753246749</v>
      </c>
      <c r="AA225" s="32"/>
      <c r="AB225" s="32"/>
      <c r="AC225" s="32"/>
      <c r="AD225" s="39"/>
    </row>
    <row r="226" spans="1:30" s="7" customFormat="1" ht="62.25" hidden="1" customHeight="1" x14ac:dyDescent="0.3">
      <c r="A226" s="67" t="s">
        <v>312</v>
      </c>
      <c r="B226" s="65" t="s">
        <v>311</v>
      </c>
      <c r="C226" s="34" t="s">
        <v>39</v>
      </c>
      <c r="D226" s="31">
        <f>8000000+733604</f>
        <v>8733604</v>
      </c>
      <c r="E226" s="31">
        <v>7928000</v>
      </c>
      <c r="F226" s="33">
        <v>29039314</v>
      </c>
      <c r="G226" s="31">
        <v>6628000</v>
      </c>
      <c r="H226" s="31">
        <v>0</v>
      </c>
      <c r="I226" s="31">
        <v>16728000</v>
      </c>
      <c r="J226" s="31">
        <v>0</v>
      </c>
      <c r="K226" s="31">
        <v>0</v>
      </c>
      <c r="L226" s="31">
        <f>SUM(M226:O226)</f>
        <v>32264400</v>
      </c>
      <c r="M226" s="31">
        <v>32021000</v>
      </c>
      <c r="N226" s="31">
        <v>243400</v>
      </c>
      <c r="O226" s="31">
        <v>0</v>
      </c>
      <c r="P226" s="32">
        <f t="shared" si="216"/>
        <v>24524890</v>
      </c>
      <c r="Q226" s="31">
        <v>24391485</v>
      </c>
      <c r="R226" s="31">
        <v>133405</v>
      </c>
      <c r="S226" s="31">
        <f t="shared" si="182"/>
        <v>0</v>
      </c>
      <c r="T226" s="31">
        <f t="shared" si="221"/>
        <v>28653513</v>
      </c>
      <c r="U226" s="31">
        <v>28520108.359999999</v>
      </c>
      <c r="V226" s="31">
        <v>133404.64000000001</v>
      </c>
      <c r="W226" s="31">
        <v>0</v>
      </c>
      <c r="X226" s="32">
        <f t="shared" si="209"/>
        <v>88.808448320749804</v>
      </c>
      <c r="Y226" s="32">
        <f>U226/M226*100</f>
        <v>89.066888479435363</v>
      </c>
      <c r="Z226" s="32">
        <f>V226/N226*100</f>
        <v>54.808808545603952</v>
      </c>
      <c r="AA226" s="32"/>
      <c r="AB226" s="32">
        <f t="shared" ref="AB226:AB233" si="223">T226/F226*100</f>
        <v>98.671452776053869</v>
      </c>
      <c r="AC226" s="32">
        <f>U226/Q226*100</f>
        <v>116.92649447132884</v>
      </c>
      <c r="AD226" s="39"/>
    </row>
    <row r="227" spans="1:30" s="7" customFormat="1" ht="97.5" hidden="1" customHeight="1" x14ac:dyDescent="0.3">
      <c r="A227" s="67" t="s">
        <v>314</v>
      </c>
      <c r="B227" s="65" t="s">
        <v>313</v>
      </c>
      <c r="C227" s="34" t="s">
        <v>4</v>
      </c>
      <c r="D227" s="31">
        <v>216000</v>
      </c>
      <c r="E227" s="31">
        <v>200000</v>
      </c>
      <c r="F227" s="33">
        <v>1309183</v>
      </c>
      <c r="G227" s="31">
        <v>200000</v>
      </c>
      <c r="H227" s="31">
        <v>200000</v>
      </c>
      <c r="I227" s="31">
        <v>0</v>
      </c>
      <c r="J227" s="31">
        <v>0</v>
      </c>
      <c r="K227" s="31">
        <v>416000</v>
      </c>
      <c r="L227" s="31">
        <f t="shared" si="220"/>
        <v>1316000</v>
      </c>
      <c r="M227" s="31">
        <v>816000</v>
      </c>
      <c r="N227" s="31">
        <v>0</v>
      </c>
      <c r="O227" s="31">
        <v>500000</v>
      </c>
      <c r="P227" s="32">
        <f t="shared" si="216"/>
        <v>913900</v>
      </c>
      <c r="Q227" s="31">
        <v>816000</v>
      </c>
      <c r="R227" s="31">
        <v>0</v>
      </c>
      <c r="S227" s="31">
        <f t="shared" si="182"/>
        <v>97900</v>
      </c>
      <c r="T227" s="31">
        <f t="shared" si="221"/>
        <v>907082.26</v>
      </c>
      <c r="U227" s="31">
        <v>809182.26</v>
      </c>
      <c r="V227" s="31">
        <v>0</v>
      </c>
      <c r="W227" s="31">
        <v>97900</v>
      </c>
      <c r="X227" s="32">
        <f t="shared" si="209"/>
        <v>68.927223404255329</v>
      </c>
      <c r="Y227" s="32">
        <f>U227/M227*100</f>
        <v>99.164492647058822</v>
      </c>
      <c r="Z227" s="32"/>
      <c r="AA227" s="32"/>
      <c r="AB227" s="32">
        <f t="shared" si="223"/>
        <v>69.286131885305565</v>
      </c>
      <c r="AC227" s="32">
        <f>U227/Q227*100</f>
        <v>99.164492647058822</v>
      </c>
      <c r="AD227" s="43"/>
    </row>
    <row r="228" spans="1:30" s="8" customFormat="1" ht="45" hidden="1" customHeight="1" x14ac:dyDescent="0.3">
      <c r="A228" s="1" t="s">
        <v>316</v>
      </c>
      <c r="B228" s="70" t="s">
        <v>104</v>
      </c>
      <c r="C228" s="17"/>
      <c r="D228" s="30">
        <f>D229</f>
        <v>0</v>
      </c>
      <c r="E228" s="30">
        <f t="shared" ref="E228:V228" si="224">E229</f>
        <v>0</v>
      </c>
      <c r="F228" s="30">
        <f t="shared" si="224"/>
        <v>3921740</v>
      </c>
      <c r="G228" s="30">
        <f t="shared" si="224"/>
        <v>1196500</v>
      </c>
      <c r="H228" s="30">
        <f t="shared" si="224"/>
        <v>1256500</v>
      </c>
      <c r="I228" s="30">
        <f t="shared" si="224"/>
        <v>0</v>
      </c>
      <c r="J228" s="30">
        <f t="shared" si="224"/>
        <v>0</v>
      </c>
      <c r="K228" s="30">
        <f t="shared" si="224"/>
        <v>99000</v>
      </c>
      <c r="L228" s="30">
        <f>L229</f>
        <v>6741200</v>
      </c>
      <c r="M228" s="30">
        <f>M229</f>
        <v>4263200</v>
      </c>
      <c r="N228" s="30">
        <f>N229</f>
        <v>0</v>
      </c>
      <c r="O228" s="30">
        <f>O229</f>
        <v>2478000</v>
      </c>
      <c r="P228" s="30">
        <f t="shared" si="224"/>
        <v>3921739.35</v>
      </c>
      <c r="Q228" s="30">
        <f t="shared" si="224"/>
        <v>2250239.35</v>
      </c>
      <c r="R228" s="30">
        <f t="shared" si="224"/>
        <v>0</v>
      </c>
      <c r="S228" s="30">
        <f t="shared" si="224"/>
        <v>1671500</v>
      </c>
      <c r="T228" s="30">
        <f t="shared" si="224"/>
        <v>3921739.35</v>
      </c>
      <c r="U228" s="30">
        <f t="shared" si="224"/>
        <v>2250239.35</v>
      </c>
      <c r="V228" s="30">
        <f t="shared" si="224"/>
        <v>0</v>
      </c>
      <c r="W228" s="30">
        <f t="shared" ref="W228" si="225">W229</f>
        <v>1671500</v>
      </c>
      <c r="X228" s="2">
        <f t="shared" si="209"/>
        <v>58.175686079629742</v>
      </c>
      <c r="Y228" s="2"/>
      <c r="Z228" s="2"/>
      <c r="AA228" s="2">
        <f t="shared" ref="AA228:AA233" si="226">W228/O228*100</f>
        <v>67.453591606133983</v>
      </c>
      <c r="AB228" s="2">
        <f t="shared" si="223"/>
        <v>99.999983425724309</v>
      </c>
      <c r="AC228" s="2">
        <f t="shared" ref="AC228:AC229" si="227">U228/Q228*100</f>
        <v>100</v>
      </c>
      <c r="AD228" s="38"/>
    </row>
    <row r="229" spans="1:30" s="7" customFormat="1" ht="64.5" hidden="1" customHeight="1" x14ac:dyDescent="0.3">
      <c r="A229" s="67" t="s">
        <v>319</v>
      </c>
      <c r="B229" s="65" t="s">
        <v>315</v>
      </c>
      <c r="C229" s="34" t="s">
        <v>39</v>
      </c>
      <c r="D229" s="31">
        <v>0</v>
      </c>
      <c r="E229" s="31">
        <v>0</v>
      </c>
      <c r="F229" s="33">
        <v>3921740</v>
      </c>
      <c r="G229" s="31">
        <v>1196500</v>
      </c>
      <c r="H229" s="31">
        <v>1256500</v>
      </c>
      <c r="I229" s="31">
        <v>0</v>
      </c>
      <c r="J229" s="31">
        <v>0</v>
      </c>
      <c r="K229" s="31">
        <v>99000</v>
      </c>
      <c r="L229" s="31">
        <f>M229+O229</f>
        <v>6741200</v>
      </c>
      <c r="M229" s="31">
        <v>4263200</v>
      </c>
      <c r="N229" s="31">
        <v>0</v>
      </c>
      <c r="O229" s="31">
        <v>2478000</v>
      </c>
      <c r="P229" s="32">
        <f t="shared" si="216"/>
        <v>3921739.35</v>
      </c>
      <c r="Q229" s="31">
        <v>2250239.35</v>
      </c>
      <c r="R229" s="31">
        <v>0</v>
      </c>
      <c r="S229" s="31">
        <f t="shared" si="182"/>
        <v>1671500</v>
      </c>
      <c r="T229" s="31">
        <f>U229+W229</f>
        <v>3921739.35</v>
      </c>
      <c r="U229" s="31">
        <v>2250239.35</v>
      </c>
      <c r="V229" s="31">
        <v>0</v>
      </c>
      <c r="W229" s="31">
        <v>1671500</v>
      </c>
      <c r="X229" s="32">
        <f t="shared" si="209"/>
        <v>58.175686079629742</v>
      </c>
      <c r="Y229" s="32">
        <f>U229/M229*100</f>
        <v>52.782870848189155</v>
      </c>
      <c r="Z229" s="32"/>
      <c r="AA229" s="32">
        <f t="shared" si="226"/>
        <v>67.453591606133983</v>
      </c>
      <c r="AB229" s="32">
        <f t="shared" si="223"/>
        <v>99.999983425724309</v>
      </c>
      <c r="AC229" s="32">
        <f t="shared" si="227"/>
        <v>100</v>
      </c>
      <c r="AD229" s="43"/>
    </row>
    <row r="230" spans="1:30" s="7" customFormat="1" ht="102" hidden="1" customHeight="1" x14ac:dyDescent="0.3">
      <c r="A230" s="1" t="s">
        <v>403</v>
      </c>
      <c r="B230" s="70" t="s">
        <v>317</v>
      </c>
      <c r="C230" s="17"/>
      <c r="D230" s="59">
        <f>SUM(D231:D232)</f>
        <v>8343200</v>
      </c>
      <c r="E230" s="59">
        <f t="shared" ref="E230:W230" si="228">SUM(E231:E232)</f>
        <v>9327750</v>
      </c>
      <c r="F230" s="59">
        <f t="shared" si="228"/>
        <v>26765650</v>
      </c>
      <c r="G230" s="59">
        <f t="shared" si="228"/>
        <v>9222250</v>
      </c>
      <c r="H230" s="59">
        <f t="shared" si="228"/>
        <v>8909750</v>
      </c>
      <c r="I230" s="59">
        <f t="shared" si="228"/>
        <v>0</v>
      </c>
      <c r="J230" s="59">
        <f t="shared" si="228"/>
        <v>0</v>
      </c>
      <c r="K230" s="59">
        <f t="shared" si="228"/>
        <v>17489550</v>
      </c>
      <c r="L230" s="59">
        <f>SUM(L231:L232)</f>
        <v>35290100</v>
      </c>
      <c r="M230" s="59">
        <f>SUM(M231:M232)</f>
        <v>0</v>
      </c>
      <c r="N230" s="59">
        <f>SUM(N231:N232)</f>
        <v>0</v>
      </c>
      <c r="O230" s="59">
        <f>SUM(O231:O232)</f>
        <v>35290100</v>
      </c>
      <c r="P230" s="59">
        <f t="shared" si="228"/>
        <v>24741302.16</v>
      </c>
      <c r="Q230" s="59">
        <f t="shared" si="228"/>
        <v>0</v>
      </c>
      <c r="R230" s="59">
        <f t="shared" si="228"/>
        <v>0</v>
      </c>
      <c r="S230" s="59">
        <f t="shared" si="228"/>
        <v>24741302.16</v>
      </c>
      <c r="T230" s="59">
        <f t="shared" si="228"/>
        <v>24741302.16</v>
      </c>
      <c r="U230" s="59">
        <f t="shared" si="228"/>
        <v>0</v>
      </c>
      <c r="V230" s="59">
        <f t="shared" si="228"/>
        <v>0</v>
      </c>
      <c r="W230" s="59">
        <f t="shared" si="228"/>
        <v>24741302.16</v>
      </c>
      <c r="X230" s="2">
        <f t="shared" si="209"/>
        <v>70.108336785670772</v>
      </c>
      <c r="Y230" s="2"/>
      <c r="Z230" s="2"/>
      <c r="AA230" s="2">
        <f t="shared" si="226"/>
        <v>70.108336785670772</v>
      </c>
      <c r="AB230" s="2">
        <f t="shared" si="223"/>
        <v>92.436769366706955</v>
      </c>
      <c r="AC230" s="32"/>
      <c r="AD230" s="39"/>
    </row>
    <row r="231" spans="1:30" s="7" customFormat="1" ht="45" hidden="1" customHeight="1" x14ac:dyDescent="0.3">
      <c r="A231" s="99" t="s">
        <v>404</v>
      </c>
      <c r="B231" s="90" t="s">
        <v>318</v>
      </c>
      <c r="C231" s="34" t="s">
        <v>39</v>
      </c>
      <c r="D231" s="60">
        <v>3236500</v>
      </c>
      <c r="E231" s="60">
        <v>3929800</v>
      </c>
      <c r="F231" s="33">
        <v>11087800</v>
      </c>
      <c r="G231" s="60">
        <v>3824300</v>
      </c>
      <c r="H231" s="60">
        <v>3876500</v>
      </c>
      <c r="I231" s="60">
        <v>0</v>
      </c>
      <c r="J231" s="60">
        <v>0</v>
      </c>
      <c r="K231" s="60">
        <v>7088200</v>
      </c>
      <c r="L231" s="31">
        <f>SUM(M231:O231)</f>
        <v>14579000</v>
      </c>
      <c r="M231" s="31">
        <v>0</v>
      </c>
      <c r="N231" s="31">
        <v>0</v>
      </c>
      <c r="O231" s="31">
        <v>14579000</v>
      </c>
      <c r="P231" s="32">
        <f t="shared" si="216"/>
        <v>10958908.890000001</v>
      </c>
      <c r="Q231" s="31">
        <v>0</v>
      </c>
      <c r="R231" s="31">
        <v>0</v>
      </c>
      <c r="S231" s="31">
        <f t="shared" si="182"/>
        <v>10958908.890000001</v>
      </c>
      <c r="T231" s="31">
        <f>SUM(U231:W231)</f>
        <v>10958908.890000001</v>
      </c>
      <c r="U231" s="31">
        <v>0</v>
      </c>
      <c r="V231" s="31">
        <v>0</v>
      </c>
      <c r="W231" s="31">
        <v>10958908.890000001</v>
      </c>
      <c r="X231" s="32">
        <f t="shared" si="209"/>
        <v>75.169139790109057</v>
      </c>
      <c r="Y231" s="32"/>
      <c r="Z231" s="32"/>
      <c r="AA231" s="32">
        <f t="shared" si="226"/>
        <v>75.169139790109057</v>
      </c>
      <c r="AB231" s="32">
        <f t="shared" si="223"/>
        <v>98.837541171377552</v>
      </c>
      <c r="AC231" s="32"/>
      <c r="AD231" s="39"/>
    </row>
    <row r="232" spans="1:30" s="7" customFormat="1" ht="48.75" hidden="1" customHeight="1" x14ac:dyDescent="0.3">
      <c r="A232" s="100"/>
      <c r="B232" s="91"/>
      <c r="C232" s="34" t="s">
        <v>6</v>
      </c>
      <c r="D232" s="60">
        <v>5106700</v>
      </c>
      <c r="E232" s="60">
        <v>5397950</v>
      </c>
      <c r="F232" s="33">
        <v>15677850</v>
      </c>
      <c r="G232" s="60">
        <v>5397950</v>
      </c>
      <c r="H232" s="60">
        <v>5033250</v>
      </c>
      <c r="I232" s="60">
        <v>0</v>
      </c>
      <c r="J232" s="60">
        <v>0</v>
      </c>
      <c r="K232" s="60">
        <v>10401350</v>
      </c>
      <c r="L232" s="31">
        <f>SUM(M232:O232)</f>
        <v>20711100</v>
      </c>
      <c r="M232" s="31">
        <v>0</v>
      </c>
      <c r="N232" s="31">
        <v>0</v>
      </c>
      <c r="O232" s="31">
        <v>20711100</v>
      </c>
      <c r="P232" s="32">
        <f t="shared" si="216"/>
        <v>13782393.27</v>
      </c>
      <c r="Q232" s="31">
        <v>0</v>
      </c>
      <c r="R232" s="31">
        <v>0</v>
      </c>
      <c r="S232" s="31">
        <f t="shared" si="182"/>
        <v>13782393.27</v>
      </c>
      <c r="T232" s="31">
        <f>SUM(U232:W232)</f>
        <v>13782393.27</v>
      </c>
      <c r="U232" s="31">
        <v>0</v>
      </c>
      <c r="V232" s="31">
        <v>0</v>
      </c>
      <c r="W232" s="31">
        <v>13782393.27</v>
      </c>
      <c r="X232" s="32">
        <f t="shared" si="209"/>
        <v>66.545925952749968</v>
      </c>
      <c r="Y232" s="32"/>
      <c r="Z232" s="32"/>
      <c r="AA232" s="32">
        <f t="shared" si="226"/>
        <v>66.545925952749968</v>
      </c>
      <c r="AB232" s="32">
        <f t="shared" si="223"/>
        <v>87.909970244644512</v>
      </c>
      <c r="AC232" s="32"/>
      <c r="AD232" s="39"/>
    </row>
    <row r="233" spans="1:30" ht="28.5" hidden="1" customHeight="1" x14ac:dyDescent="0.3">
      <c r="A233" s="88" t="s">
        <v>190</v>
      </c>
      <c r="B233" s="88"/>
      <c r="C233" s="88"/>
      <c r="D233" s="3">
        <f t="shared" ref="D233:W233" si="229">D213+D210+D208+D196+D191+D175</f>
        <v>125094441</v>
      </c>
      <c r="E233" s="3">
        <f t="shared" si="229"/>
        <v>104887769</v>
      </c>
      <c r="F233" s="3">
        <f t="shared" si="229"/>
        <v>340914227</v>
      </c>
      <c r="G233" s="3">
        <f t="shared" si="229"/>
        <v>91408985</v>
      </c>
      <c r="H233" s="3">
        <f t="shared" si="229"/>
        <v>75784270</v>
      </c>
      <c r="I233" s="3">
        <f t="shared" si="229"/>
        <v>30588678</v>
      </c>
      <c r="J233" s="3">
        <f t="shared" si="229"/>
        <v>8114800</v>
      </c>
      <c r="K233" s="3">
        <f t="shared" si="229"/>
        <v>204494031</v>
      </c>
      <c r="L233" s="3">
        <f t="shared" si="229"/>
        <v>430196198</v>
      </c>
      <c r="M233" s="3">
        <f t="shared" si="229"/>
        <v>59021000</v>
      </c>
      <c r="N233" s="3">
        <f t="shared" si="229"/>
        <v>10054900</v>
      </c>
      <c r="O233" s="3">
        <f t="shared" si="229"/>
        <v>361120298</v>
      </c>
      <c r="P233" s="3">
        <f t="shared" si="229"/>
        <v>318683127.38000005</v>
      </c>
      <c r="Q233" s="3">
        <f t="shared" si="229"/>
        <v>43829124.350000001</v>
      </c>
      <c r="R233" s="3">
        <f t="shared" si="229"/>
        <v>6796505</v>
      </c>
      <c r="S233" s="3">
        <f t="shared" si="229"/>
        <v>268057498.02999997</v>
      </c>
      <c r="T233" s="3">
        <f t="shared" si="229"/>
        <v>324062988.34000003</v>
      </c>
      <c r="U233" s="3">
        <f t="shared" si="229"/>
        <v>48439199.670000002</v>
      </c>
      <c r="V233" s="3">
        <f t="shared" si="229"/>
        <v>7485104.6399999997</v>
      </c>
      <c r="W233" s="3">
        <f t="shared" si="229"/>
        <v>268138684.02999997</v>
      </c>
      <c r="X233" s="2">
        <f t="shared" si="209"/>
        <v>75.329114912354484</v>
      </c>
      <c r="Y233" s="2">
        <f>U233/M233*100</f>
        <v>82.07112666677962</v>
      </c>
      <c r="Z233" s="2">
        <f>V233/N233*100</f>
        <v>74.442357855373999</v>
      </c>
      <c r="AA233" s="2">
        <f t="shared" si="226"/>
        <v>74.251900409652407</v>
      </c>
      <c r="AB233" s="2">
        <f t="shared" si="223"/>
        <v>95.057044462975739</v>
      </c>
      <c r="AC233" s="2">
        <f>U233/Q233*100</f>
        <v>110.51829209086172</v>
      </c>
      <c r="AD233" s="39"/>
    </row>
    <row r="234" spans="1:30" ht="34.5" hidden="1" customHeight="1" x14ac:dyDescent="0.3">
      <c r="A234" s="81" t="s">
        <v>321</v>
      </c>
      <c r="B234" s="82"/>
      <c r="C234" s="82"/>
      <c r="D234" s="82"/>
      <c r="E234" s="82"/>
      <c r="F234" s="82"/>
      <c r="G234" s="82"/>
      <c r="H234" s="82"/>
      <c r="I234" s="82"/>
      <c r="J234" s="82"/>
      <c r="K234" s="82"/>
      <c r="L234" s="82"/>
      <c r="M234" s="82"/>
      <c r="N234" s="82"/>
      <c r="O234" s="82"/>
      <c r="P234" s="82"/>
      <c r="Q234" s="82"/>
      <c r="R234" s="82"/>
      <c r="S234" s="82"/>
      <c r="T234" s="82"/>
      <c r="U234" s="82"/>
      <c r="V234" s="82"/>
      <c r="W234" s="82"/>
      <c r="X234" s="82"/>
      <c r="Y234" s="82"/>
      <c r="Z234" s="82"/>
      <c r="AA234" s="82"/>
      <c r="AB234" s="82"/>
      <c r="AC234" s="41"/>
      <c r="AD234" s="39"/>
    </row>
    <row r="235" spans="1:30" ht="87" hidden="1" customHeight="1" x14ac:dyDescent="0.3">
      <c r="A235" s="1" t="s">
        <v>171</v>
      </c>
      <c r="B235" s="57" t="s">
        <v>320</v>
      </c>
      <c r="C235" s="38"/>
      <c r="D235" s="30">
        <f>D236+D238</f>
        <v>15008754</v>
      </c>
      <c r="E235" s="30">
        <f t="shared" ref="E235:W235" si="230">E236+E238</f>
        <v>13615164</v>
      </c>
      <c r="F235" s="30">
        <f>F236+F238</f>
        <v>82527105</v>
      </c>
      <c r="G235" s="30">
        <f t="shared" si="230"/>
        <v>11430065</v>
      </c>
      <c r="H235" s="30">
        <f t="shared" si="230"/>
        <v>46218907</v>
      </c>
      <c r="I235" s="30">
        <f t="shared" si="230"/>
        <v>58813648</v>
      </c>
      <c r="J235" s="30">
        <f t="shared" si="230"/>
        <v>0</v>
      </c>
      <c r="K235" s="30">
        <f t="shared" si="230"/>
        <v>26384</v>
      </c>
      <c r="L235" s="30">
        <f>L236+L238</f>
        <v>97831346</v>
      </c>
      <c r="M235" s="30">
        <f>M236+M238</f>
        <v>97745626</v>
      </c>
      <c r="N235" s="30">
        <f>N236+N238</f>
        <v>0</v>
      </c>
      <c r="O235" s="30">
        <f>O236+O238</f>
        <v>85720</v>
      </c>
      <c r="P235" s="30">
        <f t="shared" si="230"/>
        <v>72317025</v>
      </c>
      <c r="Q235" s="30">
        <f t="shared" si="230"/>
        <v>72232637</v>
      </c>
      <c r="R235" s="30">
        <f t="shared" si="230"/>
        <v>0</v>
      </c>
      <c r="S235" s="30">
        <f t="shared" si="230"/>
        <v>84388</v>
      </c>
      <c r="T235" s="30">
        <f t="shared" si="230"/>
        <v>73431847.939999998</v>
      </c>
      <c r="U235" s="30">
        <f t="shared" si="230"/>
        <v>73347459.939999998</v>
      </c>
      <c r="V235" s="30">
        <f t="shared" si="230"/>
        <v>0</v>
      </c>
      <c r="W235" s="30">
        <f t="shared" si="230"/>
        <v>84388</v>
      </c>
      <c r="X235" s="2">
        <f t="shared" ref="X235:Y239" si="231">T235/L235*100</f>
        <v>75.059631644033601</v>
      </c>
      <c r="Y235" s="2">
        <f t="shared" si="231"/>
        <v>75.039122405334027</v>
      </c>
      <c r="Z235" s="2"/>
      <c r="AA235" s="2">
        <f>W235/O235*100</f>
        <v>98.446103593093795</v>
      </c>
      <c r="AB235" s="2">
        <f>T235/F235*100</f>
        <v>88.979066865365013</v>
      </c>
      <c r="AC235" s="2">
        <f>U235/Q235*100</f>
        <v>101.54337843155304</v>
      </c>
      <c r="AD235" s="39"/>
    </row>
    <row r="236" spans="1:30" ht="56.25" hidden="1" x14ac:dyDescent="0.3">
      <c r="A236" s="1" t="s">
        <v>172</v>
      </c>
      <c r="B236" s="61" t="s">
        <v>322</v>
      </c>
      <c r="C236" s="17"/>
      <c r="D236" s="30">
        <f>D237</f>
        <v>9866010</v>
      </c>
      <c r="E236" s="30">
        <f t="shared" ref="E236:W236" si="232">E237</f>
        <v>7039080</v>
      </c>
      <c r="F236" s="30">
        <f>F237</f>
        <v>24166624</v>
      </c>
      <c r="G236" s="30">
        <f t="shared" si="232"/>
        <v>5803980</v>
      </c>
      <c r="H236" s="30">
        <f t="shared" si="232"/>
        <v>9380020</v>
      </c>
      <c r="I236" s="30">
        <f t="shared" si="232"/>
        <v>17051200</v>
      </c>
      <c r="J236" s="30">
        <f t="shared" si="232"/>
        <v>0</v>
      </c>
      <c r="K236" s="30">
        <f t="shared" si="232"/>
        <v>26384</v>
      </c>
      <c r="L236" s="30">
        <f>L237</f>
        <v>32144020</v>
      </c>
      <c r="M236" s="30">
        <f>M237</f>
        <v>32058300</v>
      </c>
      <c r="N236" s="30">
        <f>N237</f>
        <v>0</v>
      </c>
      <c r="O236" s="30">
        <f>O237</f>
        <v>85720</v>
      </c>
      <c r="P236" s="30">
        <f t="shared" si="232"/>
        <v>23135588</v>
      </c>
      <c r="Q236" s="30">
        <f t="shared" si="232"/>
        <v>23051200</v>
      </c>
      <c r="R236" s="30">
        <f t="shared" si="232"/>
        <v>0</v>
      </c>
      <c r="S236" s="30">
        <f t="shared" si="232"/>
        <v>84388</v>
      </c>
      <c r="T236" s="30">
        <f t="shared" si="232"/>
        <v>22996913.07</v>
      </c>
      <c r="U236" s="30">
        <f t="shared" si="232"/>
        <v>22912525.07</v>
      </c>
      <c r="V236" s="30">
        <f t="shared" si="232"/>
        <v>0</v>
      </c>
      <c r="W236" s="30">
        <f t="shared" si="232"/>
        <v>84388</v>
      </c>
      <c r="X236" s="2">
        <f t="shared" si="231"/>
        <v>71.543363493427393</v>
      </c>
      <c r="Y236" s="2">
        <f t="shared" si="231"/>
        <v>71.471428834342433</v>
      </c>
      <c r="Z236" s="2"/>
      <c r="AA236" s="2">
        <f>W236/O236*100</f>
        <v>98.446103593093795</v>
      </c>
      <c r="AB236" s="2">
        <f>T236/F236*100</f>
        <v>95.15980829593741</v>
      </c>
      <c r="AC236" s="2">
        <f>U236/Q236*100</f>
        <v>99.398404725133616</v>
      </c>
      <c r="AD236" s="39"/>
    </row>
    <row r="237" spans="1:30" ht="56.25" hidden="1" x14ac:dyDescent="0.3">
      <c r="A237" s="67" t="s">
        <v>324</v>
      </c>
      <c r="B237" s="37" t="s">
        <v>323</v>
      </c>
      <c r="C237" s="34" t="s">
        <v>325</v>
      </c>
      <c r="D237" s="31">
        <v>9866010</v>
      </c>
      <c r="E237" s="31">
        <v>7039080</v>
      </c>
      <c r="F237" s="31">
        <v>24166624</v>
      </c>
      <c r="G237" s="31">
        <v>5803980</v>
      </c>
      <c r="H237" s="31">
        <v>9380020</v>
      </c>
      <c r="I237" s="31">
        <v>17051200</v>
      </c>
      <c r="J237" s="31">
        <v>0</v>
      </c>
      <c r="K237" s="31">
        <v>26384</v>
      </c>
      <c r="L237" s="31">
        <f>SUM(M237:O237)</f>
        <v>32144020</v>
      </c>
      <c r="M237" s="31">
        <v>32058300</v>
      </c>
      <c r="N237" s="31">
        <v>0</v>
      </c>
      <c r="O237" s="31">
        <v>85720</v>
      </c>
      <c r="P237" s="32">
        <f t="shared" si="216"/>
        <v>23135588</v>
      </c>
      <c r="Q237" s="32">
        <v>23051200</v>
      </c>
      <c r="R237" s="31">
        <v>0</v>
      </c>
      <c r="S237" s="31">
        <f>W237</f>
        <v>84388</v>
      </c>
      <c r="T237" s="62">
        <f>SUM(U237:W237)</f>
        <v>22996913.07</v>
      </c>
      <c r="U237" s="62">
        <v>22912525.07</v>
      </c>
      <c r="V237" s="62">
        <v>0</v>
      </c>
      <c r="W237" s="62">
        <v>84388</v>
      </c>
      <c r="X237" s="32">
        <f t="shared" si="231"/>
        <v>71.543363493427393</v>
      </c>
      <c r="Y237" s="32">
        <f t="shared" si="231"/>
        <v>71.471428834342433</v>
      </c>
      <c r="Z237" s="32"/>
      <c r="AA237" s="32">
        <f>W237/O237*100</f>
        <v>98.446103593093795</v>
      </c>
      <c r="AB237" s="32">
        <f>T237/F237*100</f>
        <v>95.15980829593741</v>
      </c>
      <c r="AC237" s="32">
        <f>U237/Q237*100</f>
        <v>99.398404725133616</v>
      </c>
      <c r="AD237" s="39"/>
    </row>
    <row r="238" spans="1:30" ht="117" hidden="1" customHeight="1" x14ac:dyDescent="0.3">
      <c r="A238" s="1" t="s">
        <v>173</v>
      </c>
      <c r="B238" s="61" t="s">
        <v>326</v>
      </c>
      <c r="C238" s="17"/>
      <c r="D238" s="30">
        <f>D239</f>
        <v>5142744</v>
      </c>
      <c r="E238" s="30">
        <f t="shared" ref="E238:W238" si="233">E239</f>
        <v>6576084</v>
      </c>
      <c r="F238" s="30">
        <f t="shared" si="233"/>
        <v>58360481</v>
      </c>
      <c r="G238" s="30">
        <f t="shared" si="233"/>
        <v>5626085</v>
      </c>
      <c r="H238" s="30">
        <f t="shared" si="233"/>
        <v>36838887</v>
      </c>
      <c r="I238" s="30">
        <f t="shared" si="233"/>
        <v>41762448</v>
      </c>
      <c r="J238" s="30">
        <f t="shared" si="233"/>
        <v>0</v>
      </c>
      <c r="K238" s="30">
        <f t="shared" si="233"/>
        <v>0</v>
      </c>
      <c r="L238" s="30">
        <f t="shared" ref="L238:O238" si="234">L239</f>
        <v>65687326</v>
      </c>
      <c r="M238" s="30">
        <f t="shared" si="234"/>
        <v>65687326</v>
      </c>
      <c r="N238" s="30">
        <f t="shared" si="234"/>
        <v>0</v>
      </c>
      <c r="O238" s="30">
        <f t="shared" si="234"/>
        <v>0</v>
      </c>
      <c r="P238" s="30">
        <f t="shared" si="233"/>
        <v>49181437</v>
      </c>
      <c r="Q238" s="30">
        <f t="shared" si="233"/>
        <v>49181437</v>
      </c>
      <c r="R238" s="30">
        <f t="shared" si="233"/>
        <v>0</v>
      </c>
      <c r="S238" s="30">
        <f t="shared" si="233"/>
        <v>0</v>
      </c>
      <c r="T238" s="30">
        <f t="shared" si="233"/>
        <v>50434934.869999997</v>
      </c>
      <c r="U238" s="30">
        <f t="shared" si="233"/>
        <v>50434934.869999997</v>
      </c>
      <c r="V238" s="30">
        <f t="shared" si="233"/>
        <v>0</v>
      </c>
      <c r="W238" s="30">
        <f t="shared" si="233"/>
        <v>0</v>
      </c>
      <c r="X238" s="2">
        <f t="shared" si="231"/>
        <v>76.780313556986627</v>
      </c>
      <c r="Y238" s="2">
        <f t="shared" si="231"/>
        <v>76.780313556986627</v>
      </c>
      <c r="Z238" s="2"/>
      <c r="AA238" s="2"/>
      <c r="AB238" s="2">
        <f>T238/F238*100</f>
        <v>86.41966962198272</v>
      </c>
      <c r="AC238" s="2">
        <f>U238/Q238*100</f>
        <v>102.54872152271597</v>
      </c>
      <c r="AD238" s="39"/>
    </row>
    <row r="239" spans="1:30" ht="140.25" hidden="1" customHeight="1" x14ac:dyDescent="0.3">
      <c r="A239" s="67" t="s">
        <v>328</v>
      </c>
      <c r="B239" s="43" t="s">
        <v>327</v>
      </c>
      <c r="C239" s="34" t="s">
        <v>325</v>
      </c>
      <c r="D239" s="31">
        <v>5142744</v>
      </c>
      <c r="E239" s="31">
        <v>6576084</v>
      </c>
      <c r="F239" s="31">
        <v>58360481</v>
      </c>
      <c r="G239" s="31">
        <v>5626085</v>
      </c>
      <c r="H239" s="31">
        <v>36838887</v>
      </c>
      <c r="I239" s="31">
        <v>41762448</v>
      </c>
      <c r="J239" s="31">
        <v>0</v>
      </c>
      <c r="K239" s="31">
        <v>0</v>
      </c>
      <c r="L239" s="31">
        <f>SUM(M239:O239)</f>
        <v>65687326</v>
      </c>
      <c r="M239" s="31">
        <v>65687326</v>
      </c>
      <c r="N239" s="31">
        <v>0</v>
      </c>
      <c r="O239" s="31">
        <v>0</v>
      </c>
      <c r="P239" s="32">
        <f t="shared" si="216"/>
        <v>49181437</v>
      </c>
      <c r="Q239" s="32">
        <v>49181437</v>
      </c>
      <c r="R239" s="31">
        <v>0</v>
      </c>
      <c r="S239" s="31">
        <f t="shared" ref="S239" si="235">W239</f>
        <v>0</v>
      </c>
      <c r="T239" s="62">
        <f>SUM(U239:W239)</f>
        <v>50434934.869999997</v>
      </c>
      <c r="U239" s="62">
        <v>50434934.869999997</v>
      </c>
      <c r="V239" s="62">
        <v>0</v>
      </c>
      <c r="W239" s="62">
        <v>0</v>
      </c>
      <c r="X239" s="32">
        <f t="shared" si="231"/>
        <v>76.780313556986627</v>
      </c>
      <c r="Y239" s="32">
        <f t="shared" si="231"/>
        <v>76.780313556986627</v>
      </c>
      <c r="Z239" s="32"/>
      <c r="AA239" s="32"/>
      <c r="AB239" s="32">
        <f>T239/F239*100</f>
        <v>86.41966962198272</v>
      </c>
      <c r="AC239" s="32">
        <f>U239/Q239*100</f>
        <v>102.54872152271597</v>
      </c>
      <c r="AD239" s="39"/>
    </row>
    <row r="240" spans="1:30" x14ac:dyDescent="0.3">
      <c r="A240" s="11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</row>
    <row r="241" spans="1:19" x14ac:dyDescent="0.3">
      <c r="A241" s="11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</row>
    <row r="242" spans="1:19" x14ac:dyDescent="0.3">
      <c r="A242" s="11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</row>
    <row r="243" spans="1:19" x14ac:dyDescent="0.3">
      <c r="A243" s="11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</row>
    <row r="244" spans="1:19" x14ac:dyDescent="0.3">
      <c r="A244" s="11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</row>
    <row r="245" spans="1:19" x14ac:dyDescent="0.3">
      <c r="A245" s="11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</row>
    <row r="246" spans="1:19" x14ac:dyDescent="0.3">
      <c r="A246" s="11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</row>
    <row r="247" spans="1:19" x14ac:dyDescent="0.3">
      <c r="A247" s="11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</row>
    <row r="248" spans="1:19" x14ac:dyDescent="0.3">
      <c r="A248" s="11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</row>
    <row r="249" spans="1:19" x14ac:dyDescent="0.3">
      <c r="A249" s="11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</row>
    <row r="250" spans="1:19" x14ac:dyDescent="0.3">
      <c r="A250" s="11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</row>
    <row r="251" spans="1:19" x14ac:dyDescent="0.3">
      <c r="A251" s="11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</row>
    <row r="252" spans="1:19" x14ac:dyDescent="0.3">
      <c r="A252" s="11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</row>
    <row r="253" spans="1:19" x14ac:dyDescent="0.3">
      <c r="A253" s="11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</row>
    <row r="254" spans="1:19" x14ac:dyDescent="0.3">
      <c r="A254" s="11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</row>
    <row r="255" spans="1:19" x14ac:dyDescent="0.3">
      <c r="A255" s="11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</row>
    <row r="256" spans="1:19" x14ac:dyDescent="0.3">
      <c r="A256" s="11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</row>
    <row r="257" spans="1:19" x14ac:dyDescent="0.3">
      <c r="A257" s="11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</row>
    <row r="258" spans="1:19" x14ac:dyDescent="0.3">
      <c r="A258" s="11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</row>
    <row r="259" spans="1:19" x14ac:dyDescent="0.3">
      <c r="A259" s="11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</row>
    <row r="260" spans="1:19" x14ac:dyDescent="0.3">
      <c r="A260" s="11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</row>
    <row r="261" spans="1:19" x14ac:dyDescent="0.3">
      <c r="A261" s="11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</row>
    <row r="262" spans="1:19" x14ac:dyDescent="0.3">
      <c r="A262" s="11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</row>
    <row r="263" spans="1:19" x14ac:dyDescent="0.3">
      <c r="A263" s="11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</row>
    <row r="264" spans="1:19" x14ac:dyDescent="0.3">
      <c r="A264" s="11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</row>
    <row r="265" spans="1:19" x14ac:dyDescent="0.3">
      <c r="A265" s="11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</row>
    <row r="266" spans="1:19" x14ac:dyDescent="0.3">
      <c r="A266" s="11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</row>
    <row r="267" spans="1:19" x14ac:dyDescent="0.3">
      <c r="A267" s="11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</row>
    <row r="268" spans="1:19" x14ac:dyDescent="0.3">
      <c r="A268" s="11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</row>
    <row r="269" spans="1:19" x14ac:dyDescent="0.3">
      <c r="A269" s="11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</row>
    <row r="270" spans="1:19" x14ac:dyDescent="0.3">
      <c r="A270" s="11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</row>
    <row r="271" spans="1:19" x14ac:dyDescent="0.3">
      <c r="A271" s="11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</row>
    <row r="272" spans="1:19" x14ac:dyDescent="0.3">
      <c r="A272" s="11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</row>
    <row r="273" spans="1:19" x14ac:dyDescent="0.3">
      <c r="A273" s="11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</row>
    <row r="274" spans="1:19" x14ac:dyDescent="0.3">
      <c r="A274" s="11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</row>
    <row r="275" spans="1:19" x14ac:dyDescent="0.3">
      <c r="A275" s="11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</row>
    <row r="276" spans="1:19" x14ac:dyDescent="0.3">
      <c r="A276" s="11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</row>
    <row r="277" spans="1:19" x14ac:dyDescent="0.3">
      <c r="A277" s="11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</row>
    <row r="278" spans="1:19" x14ac:dyDescent="0.3">
      <c r="A278" s="11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</row>
    <row r="279" spans="1:19" x14ac:dyDescent="0.3">
      <c r="A279" s="11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</row>
    <row r="280" spans="1:19" x14ac:dyDescent="0.3">
      <c r="A280" s="11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</row>
    <row r="281" spans="1:19" x14ac:dyDescent="0.3">
      <c r="A281" s="11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</row>
    <row r="282" spans="1:19" x14ac:dyDescent="0.3">
      <c r="A282" s="11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</row>
    <row r="283" spans="1:19" x14ac:dyDescent="0.3">
      <c r="A283" s="11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</row>
    <row r="284" spans="1:19" x14ac:dyDescent="0.3">
      <c r="A284" s="11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</row>
    <row r="285" spans="1:19" x14ac:dyDescent="0.3">
      <c r="A285" s="11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</row>
    <row r="286" spans="1:19" x14ac:dyDescent="0.3">
      <c r="A286" s="11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</row>
    <row r="287" spans="1:19" x14ac:dyDescent="0.3">
      <c r="A287" s="11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</row>
    <row r="288" spans="1:19" x14ac:dyDescent="0.3">
      <c r="A288" s="11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</row>
    <row r="289" spans="1:19" x14ac:dyDescent="0.3">
      <c r="A289" s="11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</row>
    <row r="290" spans="1:19" x14ac:dyDescent="0.3">
      <c r="A290" s="11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</row>
    <row r="291" spans="1:19" x14ac:dyDescent="0.3">
      <c r="A291" s="11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</row>
    <row r="292" spans="1:19" x14ac:dyDescent="0.3">
      <c r="A292" s="11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</row>
    <row r="293" spans="1:19" x14ac:dyDescent="0.3">
      <c r="A293" s="11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</row>
    <row r="294" spans="1:19" x14ac:dyDescent="0.3">
      <c r="A294" s="11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</row>
    <row r="295" spans="1:19" x14ac:dyDescent="0.3">
      <c r="A295" s="11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</row>
    <row r="296" spans="1:19" x14ac:dyDescent="0.3">
      <c r="A296" s="11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</row>
    <row r="297" spans="1:19" x14ac:dyDescent="0.3">
      <c r="A297" s="11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</row>
    <row r="298" spans="1:19" x14ac:dyDescent="0.3">
      <c r="A298" s="11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</row>
    <row r="299" spans="1:19" x14ac:dyDescent="0.3">
      <c r="A299" s="11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</row>
    <row r="300" spans="1:19" x14ac:dyDescent="0.3">
      <c r="A300" s="11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</row>
    <row r="301" spans="1:19" x14ac:dyDescent="0.3">
      <c r="A301" s="11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</row>
    <row r="302" spans="1:19" x14ac:dyDescent="0.3">
      <c r="A302" s="11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</row>
    <row r="303" spans="1:19" x14ac:dyDescent="0.3">
      <c r="A303" s="11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</row>
    <row r="304" spans="1:19" x14ac:dyDescent="0.3">
      <c r="A304" s="11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</row>
    <row r="305" spans="1:19" x14ac:dyDescent="0.3">
      <c r="A305" s="11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</row>
    <row r="306" spans="1:19" x14ac:dyDescent="0.3">
      <c r="A306" s="11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</row>
    <row r="307" spans="1:19" x14ac:dyDescent="0.3">
      <c r="A307" s="11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</row>
    <row r="308" spans="1:19" x14ac:dyDescent="0.3">
      <c r="A308" s="11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</row>
    <row r="309" spans="1:19" x14ac:dyDescent="0.3">
      <c r="A309" s="11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</row>
    <row r="310" spans="1:19" x14ac:dyDescent="0.3">
      <c r="A310" s="11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</row>
    <row r="311" spans="1:19" x14ac:dyDescent="0.3">
      <c r="A311" s="11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</row>
    <row r="312" spans="1:19" x14ac:dyDescent="0.3">
      <c r="A312" s="11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</row>
    <row r="313" spans="1:19" x14ac:dyDescent="0.3">
      <c r="A313" s="11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</row>
    <row r="314" spans="1:19" x14ac:dyDescent="0.3">
      <c r="A314" s="11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</row>
    <row r="315" spans="1:19" x14ac:dyDescent="0.3">
      <c r="A315" s="11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</row>
    <row r="316" spans="1:19" x14ac:dyDescent="0.3">
      <c r="A316" s="11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</row>
    <row r="317" spans="1:19" x14ac:dyDescent="0.3">
      <c r="A317" s="11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</row>
    <row r="318" spans="1:19" x14ac:dyDescent="0.3">
      <c r="A318" s="11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</row>
    <row r="319" spans="1:19" x14ac:dyDescent="0.3">
      <c r="A319" s="11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</row>
    <row r="320" spans="1:19" x14ac:dyDescent="0.3">
      <c r="A320" s="11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</row>
    <row r="321" spans="1:19" x14ac:dyDescent="0.3">
      <c r="A321" s="11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</row>
    <row r="322" spans="1:19" x14ac:dyDescent="0.3">
      <c r="A322" s="11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</row>
    <row r="323" spans="1:19" x14ac:dyDescent="0.3">
      <c r="A323" s="11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</row>
    <row r="324" spans="1:19" x14ac:dyDescent="0.3">
      <c r="A324" s="11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</row>
    <row r="325" spans="1:19" x14ac:dyDescent="0.3">
      <c r="A325" s="11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</row>
    <row r="326" spans="1:19" x14ac:dyDescent="0.3">
      <c r="A326" s="11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</row>
    <row r="327" spans="1:19" x14ac:dyDescent="0.3">
      <c r="A327" s="11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</row>
    <row r="328" spans="1:19" x14ac:dyDescent="0.3">
      <c r="A328" s="11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</row>
    <row r="329" spans="1:19" x14ac:dyDescent="0.3">
      <c r="A329" s="11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</row>
    <row r="330" spans="1:19" x14ac:dyDescent="0.3">
      <c r="A330" s="11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</row>
    <row r="331" spans="1:19" x14ac:dyDescent="0.3">
      <c r="A331" s="11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</row>
    <row r="332" spans="1:19" x14ac:dyDescent="0.3">
      <c r="A332" s="11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</row>
    <row r="333" spans="1:19" x14ac:dyDescent="0.3">
      <c r="A333" s="11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</row>
    <row r="334" spans="1:19" x14ac:dyDescent="0.3">
      <c r="A334" s="11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</row>
    <row r="335" spans="1:19" x14ac:dyDescent="0.3">
      <c r="A335" s="11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</row>
    <row r="336" spans="1:19" x14ac:dyDescent="0.3">
      <c r="A336" s="11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</row>
    <row r="337" spans="1:19" x14ac:dyDescent="0.3">
      <c r="A337" s="11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</row>
    <row r="338" spans="1:19" x14ac:dyDescent="0.3">
      <c r="A338" s="11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</row>
    <row r="339" spans="1:19" x14ac:dyDescent="0.3">
      <c r="A339" s="11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</row>
    <row r="340" spans="1:19" x14ac:dyDescent="0.3">
      <c r="A340" s="11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</row>
    <row r="341" spans="1:19" x14ac:dyDescent="0.3">
      <c r="A341" s="11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</row>
    <row r="342" spans="1:19" x14ac:dyDescent="0.3">
      <c r="A342" s="11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</row>
    <row r="343" spans="1:19" x14ac:dyDescent="0.3">
      <c r="A343" s="11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</row>
    <row r="344" spans="1:19" x14ac:dyDescent="0.3">
      <c r="A344" s="11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</row>
    <row r="345" spans="1:19" x14ac:dyDescent="0.3">
      <c r="A345" s="11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</row>
    <row r="346" spans="1:19" x14ac:dyDescent="0.3">
      <c r="A346" s="11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</row>
    <row r="347" spans="1:19" x14ac:dyDescent="0.3">
      <c r="A347" s="11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</row>
    <row r="348" spans="1:19" x14ac:dyDescent="0.3">
      <c r="A348" s="11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</row>
    <row r="349" spans="1:19" x14ac:dyDescent="0.3">
      <c r="A349" s="11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</row>
    <row r="350" spans="1:19" x14ac:dyDescent="0.3">
      <c r="A350" s="11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</row>
    <row r="351" spans="1:19" x14ac:dyDescent="0.3">
      <c r="A351" s="11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</row>
    <row r="352" spans="1:19" x14ac:dyDescent="0.3">
      <c r="A352" s="11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</row>
    <row r="353" spans="1:19" x14ac:dyDescent="0.3">
      <c r="A353" s="11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</row>
    <row r="354" spans="1:19" x14ac:dyDescent="0.3">
      <c r="A354" s="11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</row>
    <row r="355" spans="1:19" x14ac:dyDescent="0.3">
      <c r="A355" s="11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</row>
    <row r="356" spans="1:19" x14ac:dyDescent="0.3">
      <c r="A356" s="11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</row>
    <row r="357" spans="1:19" x14ac:dyDescent="0.3">
      <c r="A357" s="11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</row>
    <row r="358" spans="1:19" x14ac:dyDescent="0.3">
      <c r="A358" s="11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</row>
    <row r="359" spans="1:19" x14ac:dyDescent="0.3">
      <c r="A359" s="11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</row>
    <row r="360" spans="1:19" x14ac:dyDescent="0.3">
      <c r="A360" s="11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</row>
    <row r="361" spans="1:19" x14ac:dyDescent="0.3">
      <c r="A361" s="11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</row>
    <row r="362" spans="1:19" x14ac:dyDescent="0.3">
      <c r="A362" s="11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</row>
    <row r="363" spans="1:19" x14ac:dyDescent="0.3">
      <c r="A363" s="11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</row>
    <row r="364" spans="1:19" x14ac:dyDescent="0.3">
      <c r="A364" s="11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</row>
    <row r="365" spans="1:19" x14ac:dyDescent="0.3">
      <c r="A365" s="11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</row>
    <row r="366" spans="1:19" x14ac:dyDescent="0.3">
      <c r="A366" s="11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</row>
    <row r="367" spans="1:19" x14ac:dyDescent="0.3">
      <c r="A367" s="11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</row>
    <row r="368" spans="1:19" x14ac:dyDescent="0.3">
      <c r="A368" s="11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</row>
    <row r="369" spans="1:19" x14ac:dyDescent="0.3">
      <c r="A369" s="11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</row>
    <row r="370" spans="1:19" x14ac:dyDescent="0.3">
      <c r="A370" s="11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</row>
    <row r="371" spans="1:19" x14ac:dyDescent="0.3">
      <c r="A371" s="11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</row>
    <row r="372" spans="1:19" x14ac:dyDescent="0.3">
      <c r="A372" s="11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</row>
    <row r="373" spans="1:19" x14ac:dyDescent="0.3">
      <c r="A373" s="11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</row>
    <row r="374" spans="1:19" x14ac:dyDescent="0.3">
      <c r="A374" s="11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</row>
    <row r="375" spans="1:19" x14ac:dyDescent="0.3">
      <c r="A375" s="11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</row>
  </sheetData>
  <mergeCells count="58">
    <mergeCell ref="A136:A137"/>
    <mergeCell ref="A1:AA1"/>
    <mergeCell ref="A2:A3"/>
    <mergeCell ref="C2:C3"/>
    <mergeCell ref="L2:O2"/>
    <mergeCell ref="T2:W2"/>
    <mergeCell ref="X2:AA2"/>
    <mergeCell ref="D2:D3"/>
    <mergeCell ref="E2:E3"/>
    <mergeCell ref="P2:S2"/>
    <mergeCell ref="A231:A232"/>
    <mergeCell ref="B156:C156"/>
    <mergeCell ref="A5:C5"/>
    <mergeCell ref="B21:B24"/>
    <mergeCell ref="A21:A24"/>
    <mergeCell ref="B52:C52"/>
    <mergeCell ref="A6:AC6"/>
    <mergeCell ref="A51:AC51"/>
    <mergeCell ref="A56:AC56"/>
    <mergeCell ref="A62:AC62"/>
    <mergeCell ref="B57:C57"/>
    <mergeCell ref="A50:C50"/>
    <mergeCell ref="B32:C32"/>
    <mergeCell ref="B138:B139"/>
    <mergeCell ref="A138:A139"/>
    <mergeCell ref="B136:B137"/>
    <mergeCell ref="AD2:AD3"/>
    <mergeCell ref="A192:A195"/>
    <mergeCell ref="B192:B195"/>
    <mergeCell ref="AB2:AB3"/>
    <mergeCell ref="AC2:AC3"/>
    <mergeCell ref="A78:AC78"/>
    <mergeCell ref="B172:B173"/>
    <mergeCell ref="A172:A173"/>
    <mergeCell ref="B63:C63"/>
    <mergeCell ref="B7:C7"/>
    <mergeCell ref="B79:C79"/>
    <mergeCell ref="B118:C118"/>
    <mergeCell ref="A117:AC117"/>
    <mergeCell ref="A155:AC155"/>
    <mergeCell ref="A168:A170"/>
    <mergeCell ref="A163:A166"/>
    <mergeCell ref="A234:AB234"/>
    <mergeCell ref="B211:B212"/>
    <mergeCell ref="A174:AC174"/>
    <mergeCell ref="B191:C191"/>
    <mergeCell ref="B175:C175"/>
    <mergeCell ref="A188:A190"/>
    <mergeCell ref="B188:B190"/>
    <mergeCell ref="A233:C233"/>
    <mergeCell ref="B196:C196"/>
    <mergeCell ref="A200:A206"/>
    <mergeCell ref="B200:B206"/>
    <mergeCell ref="B208:C208"/>
    <mergeCell ref="B213:C213"/>
    <mergeCell ref="B210:C210"/>
    <mergeCell ref="A211:A212"/>
    <mergeCell ref="B231:B232"/>
  </mergeCells>
  <pageMargins left="0.19685039370078741" right="0.19685039370078741" top="0.39370078740157483" bottom="0.19685039370078741" header="0.31496062992125984" footer="0.31496062992125984"/>
  <pageSetup paperSize="8" scale="51" fitToHeight="6" orientation="landscape" r:id="rId1"/>
  <headerFooter>
    <oddFooter>&amp;C&amp;P</oddFooter>
  </headerFooter>
  <rowBreaks count="5" manualBreakCount="5">
    <brk id="70" min="11" max="29" man="1"/>
    <brk id="99" min="11" max="29" man="1"/>
    <brk id="129" min="11" max="29" man="1"/>
    <brk id="164" min="11" max="29" man="1"/>
    <brk id="195" min="11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28" t="s">
        <v>204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</row>
    <row r="2" spans="1:14" ht="32.25" customHeight="1" x14ac:dyDescent="0.25">
      <c r="A2" s="130" t="s">
        <v>0</v>
      </c>
      <c r="B2" s="19" t="s">
        <v>1</v>
      </c>
      <c r="C2" s="131" t="s">
        <v>59</v>
      </c>
      <c r="D2" s="132" t="s">
        <v>191</v>
      </c>
      <c r="E2" s="132"/>
      <c r="F2" s="132"/>
      <c r="G2" s="133" t="s">
        <v>209</v>
      </c>
      <c r="H2" s="133"/>
      <c r="I2" s="133"/>
      <c r="J2" s="134" t="s">
        <v>207</v>
      </c>
      <c r="K2" s="135"/>
      <c r="L2" s="136"/>
      <c r="M2" s="137" t="s">
        <v>202</v>
      </c>
      <c r="N2" s="137" t="s">
        <v>203</v>
      </c>
    </row>
    <row r="3" spans="1:14" ht="25.5" x14ac:dyDescent="0.25">
      <c r="A3" s="130"/>
      <c r="B3" s="20" t="s">
        <v>2</v>
      </c>
      <c r="C3" s="131"/>
      <c r="D3" s="21" t="s">
        <v>107</v>
      </c>
      <c r="E3" s="21" t="s">
        <v>108</v>
      </c>
      <c r="F3" s="21" t="s">
        <v>109</v>
      </c>
      <c r="G3" s="21" t="s">
        <v>107</v>
      </c>
      <c r="H3" s="21" t="s">
        <v>108</v>
      </c>
      <c r="I3" s="21" t="s">
        <v>109</v>
      </c>
      <c r="J3" s="21" t="s">
        <v>107</v>
      </c>
      <c r="K3" s="21" t="s">
        <v>108</v>
      </c>
      <c r="L3" s="21" t="s">
        <v>109</v>
      </c>
      <c r="M3" s="138"/>
      <c r="N3" s="138"/>
    </row>
    <row r="4" spans="1:14" ht="13.9" x14ac:dyDescent="0.25">
      <c r="A4" s="22" t="s">
        <v>9</v>
      </c>
      <c r="B4" s="23">
        <v>2</v>
      </c>
      <c r="C4" s="24">
        <v>3</v>
      </c>
      <c r="D4" s="24">
        <v>4</v>
      </c>
      <c r="E4" s="23">
        <v>5</v>
      </c>
      <c r="F4" s="24">
        <v>6</v>
      </c>
      <c r="G4" s="24">
        <v>7</v>
      </c>
      <c r="H4" s="24">
        <v>8</v>
      </c>
      <c r="I4" s="24">
        <v>9</v>
      </c>
      <c r="J4" s="24">
        <v>10</v>
      </c>
      <c r="K4" s="24">
        <v>11</v>
      </c>
      <c r="L4" s="24">
        <v>12</v>
      </c>
      <c r="M4" s="24">
        <v>13</v>
      </c>
      <c r="N4" s="24">
        <v>14</v>
      </c>
    </row>
    <row r="5" spans="1:14" ht="70.5" customHeight="1" x14ac:dyDescent="0.25">
      <c r="A5" s="25">
        <v>1</v>
      </c>
      <c r="B5" s="127" t="s">
        <v>205</v>
      </c>
      <c r="C5" s="127"/>
      <c r="D5" s="26">
        <f>SUM(D6:D7)</f>
        <v>9048313</v>
      </c>
      <c r="E5" s="26">
        <f>SUM(E6:E7)</f>
        <v>0</v>
      </c>
      <c r="F5" s="26">
        <f t="shared" ref="F5" si="0">SUM(F6:F7)</f>
        <v>9048313</v>
      </c>
      <c r="G5" s="26">
        <f>SUM(G6:G7)</f>
        <v>3127240</v>
      </c>
      <c r="H5" s="26">
        <f>SUM(H6:H7)</f>
        <v>0</v>
      </c>
      <c r="I5" s="26">
        <f>SUM(I6:I7)</f>
        <v>3127240</v>
      </c>
      <c r="J5" s="26">
        <f>G5/D5*100</f>
        <v>34.561580705707243</v>
      </c>
      <c r="K5" s="26">
        <v>0</v>
      </c>
      <c r="L5" s="26">
        <f>I5/F5*100</f>
        <v>34.561580705707243</v>
      </c>
      <c r="M5" s="35">
        <f>SUM(M6:M7)</f>
        <v>9048313</v>
      </c>
      <c r="N5" s="26">
        <f>M5/D5*100</f>
        <v>100</v>
      </c>
    </row>
    <row r="6" spans="1:14" ht="58.5" customHeight="1" x14ac:dyDescent="0.25">
      <c r="A6" s="27" t="s">
        <v>16</v>
      </c>
      <c r="B6" s="28" t="s">
        <v>82</v>
      </c>
      <c r="C6" s="28" t="s">
        <v>208</v>
      </c>
      <c r="D6" s="28">
        <f t="shared" ref="D6:D7" si="1">E6+F6</f>
        <v>24540</v>
      </c>
      <c r="E6" s="28">
        <v>0</v>
      </c>
      <c r="F6" s="28">
        <v>24540</v>
      </c>
      <c r="G6" s="28">
        <f>H6+I6</f>
        <v>0</v>
      </c>
      <c r="H6" s="28">
        <v>0</v>
      </c>
      <c r="I6" s="28">
        <v>0</v>
      </c>
      <c r="J6" s="29">
        <f>G6/D6*100</f>
        <v>0</v>
      </c>
      <c r="K6" s="29">
        <v>0</v>
      </c>
      <c r="L6" s="29">
        <f>I6/F6*100</f>
        <v>0</v>
      </c>
      <c r="M6" s="36">
        <f>F6</f>
        <v>24540</v>
      </c>
      <c r="N6" s="29">
        <f>M6/D6*100</f>
        <v>100</v>
      </c>
    </row>
    <row r="7" spans="1:14" ht="34.5" customHeight="1" x14ac:dyDescent="0.25">
      <c r="A7" s="27" t="s">
        <v>17</v>
      </c>
      <c r="B7" s="28" t="s">
        <v>206</v>
      </c>
      <c r="C7" s="28" t="s">
        <v>208</v>
      </c>
      <c r="D7" s="28">
        <f t="shared" si="1"/>
        <v>9023773</v>
      </c>
      <c r="E7" s="28">
        <v>0</v>
      </c>
      <c r="F7" s="28">
        <v>9023773</v>
      </c>
      <c r="G7" s="28">
        <f t="shared" ref="G7" si="2">H7+I7</f>
        <v>3127240</v>
      </c>
      <c r="H7" s="28">
        <v>0</v>
      </c>
      <c r="I7" s="28">
        <v>3127240</v>
      </c>
      <c r="J7" s="29">
        <f>G7/D7*100</f>
        <v>34.655570347348053</v>
      </c>
      <c r="K7" s="29">
        <v>0</v>
      </c>
      <c r="L7" s="29">
        <f>I7/F7*100</f>
        <v>34.655570347348053</v>
      </c>
      <c r="M7" s="36">
        <f>F7</f>
        <v>9023773</v>
      </c>
      <c r="N7" s="29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муниципальные</vt:lpstr>
      <vt:lpstr>ведомственная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Отдел соц экон прогнозов</cp:lastModifiedBy>
  <cp:lastPrinted>2016-09-05T11:21:20Z</cp:lastPrinted>
  <dcterms:created xsi:type="dcterms:W3CDTF">2012-05-22T08:33:39Z</dcterms:created>
  <dcterms:modified xsi:type="dcterms:W3CDTF">2016-10-04T11:15:58Z</dcterms:modified>
</cp:coreProperties>
</file>