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760" windowWidth="19320" windowHeight="606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муниципальные!$A$4:$AB$198</definedName>
    <definedName name="_xlnm.Print_Titles" localSheetId="0">муниципальные!$2:$3</definedName>
    <definedName name="_xlnm.Print_Area" localSheetId="0">муниципальные!$A$1:$AB$198</definedName>
  </definedNames>
  <calcPr calcId="145621"/>
</workbook>
</file>

<file path=xl/calcChain.xml><?xml version="1.0" encoding="utf-8"?>
<calcChain xmlns="http://schemas.openxmlformats.org/spreadsheetml/2006/main">
  <c r="AA48" i="33" l="1"/>
  <c r="AA50" i="33"/>
  <c r="Y36" i="33"/>
  <c r="Y8" i="33"/>
  <c r="Q148" i="33" l="1"/>
  <c r="Q83" i="33" l="1"/>
  <c r="W142" i="33" l="1"/>
  <c r="AA117" i="33"/>
  <c r="T117" i="33"/>
  <c r="Y117" i="33"/>
  <c r="L117" i="33"/>
  <c r="S117" i="33"/>
  <c r="F115" i="33"/>
  <c r="L119" i="33"/>
  <c r="S119" i="33"/>
  <c r="P119" i="33" s="1"/>
  <c r="T119" i="33"/>
  <c r="AA119" i="33"/>
  <c r="X117" i="33" l="1"/>
  <c r="X119" i="33"/>
  <c r="AB119" i="33"/>
  <c r="AA56" i="33" l="1"/>
  <c r="T56" i="33"/>
  <c r="S56" i="33"/>
  <c r="L56" i="33"/>
  <c r="M76" i="33"/>
  <c r="N76" i="33"/>
  <c r="O76" i="33"/>
  <c r="Q76" i="33"/>
  <c r="R76" i="33"/>
  <c r="U76" i="33"/>
  <c r="V76" i="33"/>
  <c r="W76" i="33"/>
  <c r="AA79" i="33"/>
  <c r="S79" i="33"/>
  <c r="P79" i="33" s="1"/>
  <c r="T79" i="33"/>
  <c r="Y79" i="33"/>
  <c r="L79" i="33"/>
  <c r="Y66" i="33"/>
  <c r="T66" i="33"/>
  <c r="S66" i="33"/>
  <c r="P66" i="33" s="1"/>
  <c r="AA66" i="33"/>
  <c r="L66" i="33"/>
  <c r="S29" i="33"/>
  <c r="P29" i="33" s="1"/>
  <c r="T29" i="33"/>
  <c r="AB29" i="33" s="1"/>
  <c r="AA29" i="33"/>
  <c r="L29" i="33"/>
  <c r="X79" i="33" l="1"/>
  <c r="X56" i="33"/>
  <c r="X66" i="33"/>
  <c r="X29" i="33"/>
  <c r="O36" i="33" l="1"/>
  <c r="L196" i="33"/>
  <c r="L198" i="33"/>
  <c r="P94" i="33"/>
  <c r="T63" i="33"/>
  <c r="T62" i="33"/>
  <c r="S96" i="33"/>
  <c r="S7" i="33"/>
  <c r="P7" i="33" s="1"/>
  <c r="Q197" i="33"/>
  <c r="AA144" i="33"/>
  <c r="S144" i="33"/>
  <c r="P144" i="33" s="1"/>
  <c r="Q142" i="33"/>
  <c r="R142" i="33"/>
  <c r="Y131" i="33"/>
  <c r="Y113" i="33"/>
  <c r="Y67" i="33"/>
  <c r="Y52" i="33"/>
  <c r="T144" i="33" l="1"/>
  <c r="L144" i="33"/>
  <c r="G126" i="33"/>
  <c r="H126" i="33"/>
  <c r="I126" i="33"/>
  <c r="J126" i="33"/>
  <c r="K126" i="33"/>
  <c r="M126" i="33"/>
  <c r="N126" i="33"/>
  <c r="O126" i="33"/>
  <c r="Q126" i="33"/>
  <c r="R126" i="33"/>
  <c r="U126" i="33"/>
  <c r="V126" i="33"/>
  <c r="W126" i="33"/>
  <c r="F126" i="33"/>
  <c r="S131" i="33"/>
  <c r="P131" i="33" s="1"/>
  <c r="T131" i="33"/>
  <c r="AB131" i="33" s="1"/>
  <c r="L131" i="33"/>
  <c r="G61" i="33"/>
  <c r="H61" i="33"/>
  <c r="I61" i="33"/>
  <c r="J61" i="33"/>
  <c r="K61" i="33"/>
  <c r="M61" i="33"/>
  <c r="N61" i="33"/>
  <c r="O61" i="33"/>
  <c r="Q61" i="33"/>
  <c r="R61" i="33"/>
  <c r="U61" i="33"/>
  <c r="V61" i="33"/>
  <c r="W61" i="33"/>
  <c r="F61" i="33"/>
  <c r="S67" i="33"/>
  <c r="P67" i="33" s="1"/>
  <c r="T67" i="33"/>
  <c r="L67" i="33"/>
  <c r="T50" i="33"/>
  <c r="T48" i="33"/>
  <c r="AB48" i="33" s="1"/>
  <c r="G45" i="33"/>
  <c r="H45" i="33"/>
  <c r="I45" i="33"/>
  <c r="J45" i="33"/>
  <c r="K45" i="33"/>
  <c r="M45" i="33"/>
  <c r="N45" i="33"/>
  <c r="O45" i="33"/>
  <c r="Q45" i="33"/>
  <c r="R45" i="33"/>
  <c r="U45" i="33"/>
  <c r="V45" i="33"/>
  <c r="W45" i="33"/>
  <c r="F45" i="33"/>
  <c r="G53" i="33"/>
  <c r="H53" i="33"/>
  <c r="I53" i="33"/>
  <c r="J53" i="33"/>
  <c r="K53" i="33"/>
  <c r="M53" i="33"/>
  <c r="N53" i="33"/>
  <c r="O53" i="33"/>
  <c r="Q53" i="33"/>
  <c r="R53" i="33"/>
  <c r="U53" i="33"/>
  <c r="V53" i="33"/>
  <c r="W53" i="33"/>
  <c r="F53" i="33"/>
  <c r="F16" i="33"/>
  <c r="I16" i="33"/>
  <c r="J16" i="33"/>
  <c r="K16" i="33"/>
  <c r="G6" i="33"/>
  <c r="H6" i="33"/>
  <c r="I6" i="33"/>
  <c r="J6" i="33"/>
  <c r="K6" i="33"/>
  <c r="M6" i="33"/>
  <c r="N6" i="33"/>
  <c r="O6" i="33"/>
  <c r="Q6" i="33"/>
  <c r="R6" i="33"/>
  <c r="U6" i="33"/>
  <c r="V6" i="33"/>
  <c r="W6" i="33"/>
  <c r="F6" i="33"/>
  <c r="AA7" i="33"/>
  <c r="T7" i="33"/>
  <c r="AB7" i="33" s="1"/>
  <c r="L7" i="33"/>
  <c r="L8" i="33"/>
  <c r="Y6" i="33" l="1"/>
  <c r="X131" i="33"/>
  <c r="X67" i="33"/>
  <c r="AB144" i="33"/>
  <c r="X144" i="33"/>
  <c r="X7" i="33"/>
  <c r="L6" i="33"/>
  <c r="G9" i="33"/>
  <c r="H9" i="33"/>
  <c r="I9" i="33"/>
  <c r="J9" i="33"/>
  <c r="K9" i="33"/>
  <c r="G14" i="33"/>
  <c r="H14" i="33"/>
  <c r="I14" i="33"/>
  <c r="J14" i="33"/>
  <c r="J13" i="33" s="1"/>
  <c r="K14" i="33"/>
  <c r="G17" i="33"/>
  <c r="G18" i="33"/>
  <c r="G19" i="33"/>
  <c r="H19" i="33"/>
  <c r="G20" i="33"/>
  <c r="H20" i="33"/>
  <c r="G21" i="33"/>
  <c r="H21" i="33"/>
  <c r="G33" i="33"/>
  <c r="H33" i="33"/>
  <c r="I33" i="33"/>
  <c r="J33" i="33"/>
  <c r="K33" i="33"/>
  <c r="G39" i="33"/>
  <c r="H39" i="33"/>
  <c r="I39" i="33"/>
  <c r="J39" i="33"/>
  <c r="K39" i="33"/>
  <c r="G41" i="33"/>
  <c r="H41" i="33"/>
  <c r="I41" i="33"/>
  <c r="J41" i="33"/>
  <c r="K41" i="33"/>
  <c r="G68" i="33"/>
  <c r="H68" i="33"/>
  <c r="I68" i="33"/>
  <c r="J68" i="33"/>
  <c r="K68" i="33"/>
  <c r="G72" i="33"/>
  <c r="H72" i="33"/>
  <c r="I72" i="33"/>
  <c r="J72" i="33"/>
  <c r="K72" i="33"/>
  <c r="G76" i="33"/>
  <c r="H76" i="33"/>
  <c r="I76" i="33"/>
  <c r="J76" i="33"/>
  <c r="K76" i="33"/>
  <c r="G81" i="33"/>
  <c r="H81" i="33"/>
  <c r="I81" i="33"/>
  <c r="J81" i="33"/>
  <c r="K81" i="33"/>
  <c r="G85" i="33"/>
  <c r="H85" i="33"/>
  <c r="I85" i="33"/>
  <c r="J85" i="33"/>
  <c r="K85" i="33"/>
  <c r="G89" i="33"/>
  <c r="H89" i="33"/>
  <c r="I89" i="33"/>
  <c r="J89" i="33"/>
  <c r="K89" i="33"/>
  <c r="G91" i="33"/>
  <c r="H91" i="33"/>
  <c r="I91" i="33"/>
  <c r="J91" i="33"/>
  <c r="K91" i="33"/>
  <c r="G93" i="33"/>
  <c r="H93" i="33"/>
  <c r="I93" i="33"/>
  <c r="J93" i="33"/>
  <c r="K93" i="33"/>
  <c r="G95" i="33"/>
  <c r="H95" i="33"/>
  <c r="I95" i="33"/>
  <c r="J95" i="33"/>
  <c r="K95" i="33"/>
  <c r="G100" i="33"/>
  <c r="H100" i="33"/>
  <c r="I100" i="33"/>
  <c r="J100" i="33"/>
  <c r="K100" i="33"/>
  <c r="G115" i="33"/>
  <c r="H115" i="33"/>
  <c r="I115" i="33"/>
  <c r="J115" i="33"/>
  <c r="K115" i="33"/>
  <c r="G120" i="33"/>
  <c r="H120" i="33"/>
  <c r="I120" i="33"/>
  <c r="J120" i="33"/>
  <c r="K120" i="33"/>
  <c r="G122" i="33"/>
  <c r="H122" i="33"/>
  <c r="I122" i="33"/>
  <c r="J122" i="33"/>
  <c r="K122" i="33"/>
  <c r="G132" i="33"/>
  <c r="H132" i="33"/>
  <c r="I132" i="33"/>
  <c r="J132" i="33"/>
  <c r="K132" i="33"/>
  <c r="G137" i="33"/>
  <c r="H137" i="33"/>
  <c r="I137" i="33"/>
  <c r="J137" i="33"/>
  <c r="K137" i="33"/>
  <c r="G142" i="33"/>
  <c r="H142" i="33"/>
  <c r="I142" i="33"/>
  <c r="J142" i="33"/>
  <c r="K142" i="33"/>
  <c r="G147" i="33"/>
  <c r="H147" i="33"/>
  <c r="I147" i="33"/>
  <c r="J147" i="33"/>
  <c r="K147" i="33"/>
  <c r="G151" i="33"/>
  <c r="H151" i="33"/>
  <c r="I151" i="33"/>
  <c r="J151" i="33"/>
  <c r="K151" i="33"/>
  <c r="G156" i="33"/>
  <c r="H156" i="33"/>
  <c r="I156" i="33"/>
  <c r="J156" i="33"/>
  <c r="K156" i="33"/>
  <c r="G159" i="33"/>
  <c r="H159" i="33"/>
  <c r="I159" i="33"/>
  <c r="J159" i="33"/>
  <c r="K159" i="33"/>
  <c r="G166" i="33"/>
  <c r="H166" i="33"/>
  <c r="I166" i="33"/>
  <c r="J166" i="33"/>
  <c r="K166" i="33"/>
  <c r="G169" i="33"/>
  <c r="H169" i="33"/>
  <c r="I169" i="33"/>
  <c r="J169" i="33"/>
  <c r="K170" i="33"/>
  <c r="K169" i="33" s="1"/>
  <c r="G173" i="33"/>
  <c r="H173" i="33"/>
  <c r="I173" i="33"/>
  <c r="J173" i="33"/>
  <c r="K173" i="33"/>
  <c r="G178" i="33"/>
  <c r="H178" i="33"/>
  <c r="I178" i="33"/>
  <c r="J178" i="33"/>
  <c r="K179" i="33"/>
  <c r="K181" i="33"/>
  <c r="G187" i="33"/>
  <c r="H187" i="33"/>
  <c r="I187" i="33"/>
  <c r="J187" i="33"/>
  <c r="K187" i="33"/>
  <c r="G189" i="33"/>
  <c r="H189" i="33"/>
  <c r="I189" i="33"/>
  <c r="J189" i="33"/>
  <c r="K189" i="33"/>
  <c r="G195" i="33"/>
  <c r="H195" i="33"/>
  <c r="I195" i="33"/>
  <c r="J195" i="33"/>
  <c r="K195" i="33"/>
  <c r="G197" i="33"/>
  <c r="H197" i="33"/>
  <c r="I197" i="33"/>
  <c r="J197" i="33"/>
  <c r="K197" i="33"/>
  <c r="K38" i="33" l="1"/>
  <c r="I38" i="33"/>
  <c r="G38" i="33"/>
  <c r="H16" i="33"/>
  <c r="H13" i="33" s="1"/>
  <c r="K155" i="33"/>
  <c r="G16" i="33"/>
  <c r="G13" i="33" s="1"/>
  <c r="I155" i="33"/>
  <c r="G155" i="33"/>
  <c r="J38" i="33"/>
  <c r="H38" i="33"/>
  <c r="I172" i="33"/>
  <c r="G172" i="33"/>
  <c r="J172" i="33"/>
  <c r="H172" i="33"/>
  <c r="J155" i="33"/>
  <c r="H155" i="33"/>
  <c r="J31" i="33"/>
  <c r="K194" i="33"/>
  <c r="I194" i="33"/>
  <c r="G194" i="33"/>
  <c r="J194" i="33"/>
  <c r="H194" i="33"/>
  <c r="K178" i="33"/>
  <c r="K172" i="33" s="1"/>
  <c r="K141" i="33"/>
  <c r="K136" i="33" s="1"/>
  <c r="I141" i="33"/>
  <c r="I136" i="33" s="1"/>
  <c r="G141" i="33"/>
  <c r="G136" i="33" s="1"/>
  <c r="J141" i="33"/>
  <c r="J136" i="33" s="1"/>
  <c r="H141" i="33"/>
  <c r="H136" i="33" s="1"/>
  <c r="J99" i="33"/>
  <c r="J98" i="33" s="1"/>
  <c r="H99" i="33"/>
  <c r="H98" i="33" s="1"/>
  <c r="K99" i="33"/>
  <c r="K98" i="33" s="1"/>
  <c r="I99" i="33"/>
  <c r="I98" i="33" s="1"/>
  <c r="G99" i="33"/>
  <c r="G98" i="33" s="1"/>
  <c r="J60" i="33"/>
  <c r="J59" i="33" s="1"/>
  <c r="H60" i="33"/>
  <c r="H59" i="33" s="1"/>
  <c r="K60" i="33"/>
  <c r="K59" i="33" s="1"/>
  <c r="I60" i="33"/>
  <c r="I59" i="33" s="1"/>
  <c r="G60" i="33"/>
  <c r="G59" i="33" s="1"/>
  <c r="J44" i="33"/>
  <c r="H44" i="33"/>
  <c r="K44" i="33"/>
  <c r="I44" i="33"/>
  <c r="G44" i="33"/>
  <c r="K13" i="33"/>
  <c r="I13" i="33"/>
  <c r="L185" i="33"/>
  <c r="T153" i="33"/>
  <c r="T152" i="33"/>
  <c r="AB152" i="33" s="1"/>
  <c r="Q151" i="33"/>
  <c r="R151" i="33"/>
  <c r="U151" i="33"/>
  <c r="V151" i="33"/>
  <c r="W151" i="33"/>
  <c r="O151" i="33"/>
  <c r="M115" i="33"/>
  <c r="N115" i="33"/>
  <c r="O115" i="33"/>
  <c r="Q115" i="33"/>
  <c r="R115" i="33"/>
  <c r="U115" i="33"/>
  <c r="V115" i="33"/>
  <c r="W115" i="33"/>
  <c r="K31" i="33" l="1"/>
  <c r="I31" i="33"/>
  <c r="H31" i="33"/>
  <c r="G31" i="33"/>
  <c r="T151" i="33"/>
  <c r="K16" i="38"/>
  <c r="K6" i="38"/>
  <c r="K7" i="38"/>
  <c r="S52" i="33" l="1"/>
  <c r="P52" i="33" s="1"/>
  <c r="T52" i="33"/>
  <c r="L52" i="33"/>
  <c r="S113" i="33"/>
  <c r="P113" i="33" s="1"/>
  <c r="T113" i="33"/>
  <c r="L113" i="33"/>
  <c r="S174" i="33"/>
  <c r="S35" i="33"/>
  <c r="S16" i="38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J5" i="38"/>
  <c r="I5" i="38"/>
  <c r="G5" i="38"/>
  <c r="F5" i="38"/>
  <c r="E5" i="38"/>
  <c r="F4" i="38" l="1"/>
  <c r="N4" i="38"/>
  <c r="D5" i="38"/>
  <c r="K4" i="38"/>
  <c r="J4" i="38"/>
  <c r="P10" i="38"/>
  <c r="X113" i="33"/>
  <c r="AB113" i="33"/>
  <c r="X52" i="33"/>
  <c r="AB52" i="33"/>
  <c r="G4" i="38"/>
  <c r="O4" i="38"/>
  <c r="W4" i="38" s="1"/>
  <c r="H8" i="38"/>
  <c r="H5" i="38"/>
  <c r="L5" i="38"/>
  <c r="P5" i="38" s="1"/>
  <c r="D15" i="38"/>
  <c r="L15" i="38"/>
  <c r="D11" i="38"/>
  <c r="L11" i="38"/>
  <c r="L13" i="38"/>
  <c r="S15" i="38"/>
  <c r="H15" i="38"/>
  <c r="D13" i="38"/>
  <c r="D8" i="38"/>
  <c r="P8" i="38" s="1"/>
  <c r="W13" i="38"/>
  <c r="Q15" i="38"/>
  <c r="P16" i="38"/>
  <c r="P7" i="38"/>
  <c r="L8" i="38"/>
  <c r="S8" i="38"/>
  <c r="H11" i="38"/>
  <c r="H13" i="38"/>
  <c r="P14" i="38"/>
  <c r="P11" i="38"/>
  <c r="S5" i="38"/>
  <c r="Q8" i="38"/>
  <c r="Q11" i="38"/>
  <c r="Q13" i="38"/>
  <c r="T14" i="38"/>
  <c r="E4" i="38"/>
  <c r="D4" i="38" s="1"/>
  <c r="I4" i="38"/>
  <c r="M4" i="38"/>
  <c r="S13" i="38"/>
  <c r="L4" i="38" l="1"/>
  <c r="P13" i="38"/>
  <c r="S4" i="38"/>
  <c r="H4" i="38"/>
  <c r="T13" i="38"/>
  <c r="P15" i="38"/>
  <c r="Q4" i="38"/>
  <c r="T4" i="38" l="1"/>
  <c r="P4" i="38"/>
  <c r="Q122" i="33" l="1"/>
  <c r="R122" i="33"/>
  <c r="Y188" i="33" l="1"/>
  <c r="Z185" i="33"/>
  <c r="Z184" i="33"/>
  <c r="AA179" i="33"/>
  <c r="Z153" i="33"/>
  <c r="Z152" i="33"/>
  <c r="AA149" i="33"/>
  <c r="AA129" i="33"/>
  <c r="AA49" i="33"/>
  <c r="AA54" i="33"/>
  <c r="AA55" i="33"/>
  <c r="AA57" i="33"/>
  <c r="Y50" i="33"/>
  <c r="Y51" i="33"/>
  <c r="Y48" i="33"/>
  <c r="F166" i="33" l="1"/>
  <c r="AA181" i="33" l="1"/>
  <c r="S28" i="33" l="1"/>
  <c r="P28" i="33" s="1"/>
  <c r="T28" i="33"/>
  <c r="AB28" i="33" s="1"/>
  <c r="AA28" i="33"/>
  <c r="L28" i="33"/>
  <c r="X28" i="33" l="1"/>
  <c r="AA196" i="33" l="1"/>
  <c r="F195" i="33" l="1"/>
  <c r="F194" i="33" s="1"/>
  <c r="F189" i="33"/>
  <c r="F187" i="33"/>
  <c r="L171" i="33" l="1"/>
  <c r="L174" i="33"/>
  <c r="L175" i="33"/>
  <c r="L176" i="33"/>
  <c r="L177" i="33"/>
  <c r="L179" i="33"/>
  <c r="L180" i="33"/>
  <c r="L181" i="33"/>
  <c r="L182" i="33"/>
  <c r="L183" i="33"/>
  <c r="L184" i="33"/>
  <c r="L186" i="33"/>
  <c r="L188" i="33"/>
  <c r="L187" i="33" s="1"/>
  <c r="L190" i="33"/>
  <c r="L191" i="33"/>
  <c r="F137" i="33"/>
  <c r="F132" i="33"/>
  <c r="F122" i="33"/>
  <c r="F120" i="33"/>
  <c r="F95" i="33"/>
  <c r="AA94" i="33"/>
  <c r="T94" i="33"/>
  <c r="T93" i="33" s="1"/>
  <c r="L94" i="33"/>
  <c r="L93" i="33" s="1"/>
  <c r="M93" i="33"/>
  <c r="N93" i="33"/>
  <c r="O93" i="33"/>
  <c r="Q93" i="33"/>
  <c r="R93" i="33"/>
  <c r="S93" i="33"/>
  <c r="U93" i="33"/>
  <c r="V93" i="33"/>
  <c r="W93" i="33"/>
  <c r="F93" i="33"/>
  <c r="AA93" i="33" l="1"/>
  <c r="L189" i="33"/>
  <c r="L178" i="33"/>
  <c r="L173" i="33"/>
  <c r="X93" i="33"/>
  <c r="X94" i="33"/>
  <c r="T55" i="33"/>
  <c r="S55" i="33"/>
  <c r="P55" i="33" s="1"/>
  <c r="L55" i="33"/>
  <c r="S27" i="33"/>
  <c r="P27" i="33" s="1"/>
  <c r="T27" i="33"/>
  <c r="AB27" i="33" s="1"/>
  <c r="AA27" i="33"/>
  <c r="S26" i="33"/>
  <c r="P26" i="33" s="1"/>
  <c r="T26" i="33"/>
  <c r="AB26" i="33" s="1"/>
  <c r="AA26" i="33"/>
  <c r="S25" i="33"/>
  <c r="P25" i="33" s="1"/>
  <c r="T25" i="33"/>
  <c r="AB25" i="33" s="1"/>
  <c r="AA25" i="33"/>
  <c r="S24" i="33"/>
  <c r="P24" i="33" s="1"/>
  <c r="T24" i="33"/>
  <c r="AB24" i="33" s="1"/>
  <c r="AA24" i="33"/>
  <c r="L26" i="33"/>
  <c r="L27" i="33"/>
  <c r="L25" i="33"/>
  <c r="L24" i="33"/>
  <c r="F9" i="33"/>
  <c r="X55" i="33" l="1"/>
  <c r="L172" i="33"/>
  <c r="X25" i="33"/>
  <c r="X24" i="33"/>
  <c r="X27" i="33"/>
  <c r="X26" i="33"/>
  <c r="F39" i="33"/>
  <c r="F157" i="33" l="1"/>
  <c r="F163" i="33"/>
  <c r="F164" i="33"/>
  <c r="G168" i="33"/>
  <c r="F173" i="33"/>
  <c r="F145" i="33"/>
  <c r="F142" i="33" s="1"/>
  <c r="F150" i="33"/>
  <c r="F147" i="33" s="1"/>
  <c r="F104" i="33"/>
  <c r="F68" i="33"/>
  <c r="F75" i="33"/>
  <c r="F76" i="33"/>
  <c r="F81" i="33"/>
  <c r="F86" i="33"/>
  <c r="F89" i="33"/>
  <c r="F92" i="33"/>
  <c r="F91" i="33" s="1"/>
  <c r="F42" i="33"/>
  <c r="F41" i="33" s="1"/>
  <c r="F38" i="33" s="1"/>
  <c r="F33" i="33"/>
  <c r="F14" i="33"/>
  <c r="G167" i="33" l="1"/>
  <c r="H168" i="33"/>
  <c r="F159" i="33"/>
  <c r="F167" i="33"/>
  <c r="F156" i="33"/>
  <c r="F178" i="33"/>
  <c r="F172" i="33" s="1"/>
  <c r="F141" i="33"/>
  <c r="F72" i="33"/>
  <c r="F100" i="33"/>
  <c r="F44" i="33"/>
  <c r="F151" i="33"/>
  <c r="F169" i="33"/>
  <c r="F85" i="33"/>
  <c r="T129" i="33"/>
  <c r="S129" i="33"/>
  <c r="P129" i="33" s="1"/>
  <c r="L129" i="33"/>
  <c r="H167" i="33" l="1"/>
  <c r="I168" i="33"/>
  <c r="G192" i="33"/>
  <c r="G5" i="33"/>
  <c r="F136" i="33"/>
  <c r="AB129" i="33"/>
  <c r="F60" i="33"/>
  <c r="F59" i="33" s="1"/>
  <c r="F155" i="33"/>
  <c r="F192" i="33" s="1"/>
  <c r="F99" i="33"/>
  <c r="F98" i="33" s="1"/>
  <c r="X129" i="33"/>
  <c r="I167" i="33" l="1"/>
  <c r="J168" i="33"/>
  <c r="H192" i="33"/>
  <c r="H5" i="33"/>
  <c r="Q147" i="33"/>
  <c r="Q141" i="33" s="1"/>
  <c r="R147" i="33"/>
  <c r="R141" i="33" s="1"/>
  <c r="U147" i="33"/>
  <c r="V147" i="33"/>
  <c r="W147" i="33"/>
  <c r="U142" i="33"/>
  <c r="V142" i="33"/>
  <c r="T145" i="33"/>
  <c r="J167" i="33" l="1"/>
  <c r="K168" i="33"/>
  <c r="K167" i="33" s="1"/>
  <c r="I5" i="33"/>
  <c r="I192" i="33"/>
  <c r="Y198" i="33"/>
  <c r="Y196" i="33"/>
  <c r="AA191" i="33"/>
  <c r="AA190" i="33"/>
  <c r="AA188" i="33"/>
  <c r="Y186" i="33"/>
  <c r="Y185" i="33"/>
  <c r="Y183" i="33"/>
  <c r="Y182" i="33"/>
  <c r="Y181" i="33"/>
  <c r="Y180" i="33"/>
  <c r="Y179" i="33"/>
  <c r="Z179" i="33"/>
  <c r="AA177" i="33"/>
  <c r="AA176" i="33"/>
  <c r="AA175" i="33"/>
  <c r="AA174" i="33"/>
  <c r="AA171" i="33"/>
  <c r="AA170" i="33"/>
  <c r="AA168" i="33"/>
  <c r="AA165" i="33"/>
  <c r="AA164" i="33"/>
  <c r="AA163" i="33"/>
  <c r="AA162" i="33"/>
  <c r="AA161" i="33"/>
  <c r="AA160" i="33"/>
  <c r="AA158" i="33"/>
  <c r="Y157" i="33"/>
  <c r="AA157" i="33"/>
  <c r="Y152" i="33"/>
  <c r="AA152" i="33"/>
  <c r="Y150" i="33"/>
  <c r="Y149" i="33"/>
  <c r="Y148" i="33"/>
  <c r="AA148" i="33"/>
  <c r="Y146" i="33"/>
  <c r="AA145" i="33"/>
  <c r="Y143" i="33"/>
  <c r="AA143" i="33"/>
  <c r="AA140" i="33"/>
  <c r="AA139" i="33"/>
  <c r="AA138" i="33"/>
  <c r="AA134" i="33"/>
  <c r="AA133" i="33"/>
  <c r="Y130" i="33"/>
  <c r="Y128" i="33"/>
  <c r="AA128" i="33"/>
  <c r="AA127" i="33"/>
  <c r="Y125" i="33"/>
  <c r="Y124" i="33"/>
  <c r="AA124" i="33"/>
  <c r="AA121" i="33"/>
  <c r="AA118" i="33"/>
  <c r="Y116" i="33"/>
  <c r="AA116" i="33"/>
  <c r="AA114" i="33"/>
  <c r="Y112" i="33"/>
  <c r="AA111" i="33"/>
  <c r="Y109" i="33"/>
  <c r="Y110" i="33"/>
  <c r="Y108" i="33"/>
  <c r="Y107" i="33"/>
  <c r="Y106" i="33"/>
  <c r="Y105" i="33"/>
  <c r="Y104" i="33"/>
  <c r="Y103" i="33"/>
  <c r="Y102" i="33"/>
  <c r="AA101" i="33"/>
  <c r="AA96" i="33"/>
  <c r="AA92" i="33"/>
  <c r="Y90" i="33"/>
  <c r="AA90" i="33"/>
  <c r="AA88" i="33"/>
  <c r="Y87" i="33"/>
  <c r="AA87" i="33"/>
  <c r="AA86" i="33"/>
  <c r="Y84" i="33"/>
  <c r="Y83" i="33"/>
  <c r="AA83" i="33"/>
  <c r="AA82" i="33"/>
  <c r="Y80" i="33"/>
  <c r="Y78" i="33"/>
  <c r="AA78" i="33"/>
  <c r="AA77" i="33"/>
  <c r="Y75" i="33"/>
  <c r="Y74" i="33"/>
  <c r="AA74" i="33"/>
  <c r="Y71" i="33"/>
  <c r="Y70" i="33"/>
  <c r="AA70" i="33"/>
  <c r="AA69" i="33"/>
  <c r="Y65" i="33"/>
  <c r="AA65" i="33"/>
  <c r="Y64" i="33"/>
  <c r="AA64" i="33"/>
  <c r="Z63" i="33"/>
  <c r="AA62" i="33"/>
  <c r="Y57" i="33"/>
  <c r="AA47" i="33"/>
  <c r="AA46" i="33"/>
  <c r="AA42" i="33"/>
  <c r="AA40" i="33"/>
  <c r="AA36" i="33"/>
  <c r="AA35" i="33"/>
  <c r="AA34" i="33"/>
  <c r="AA30" i="33"/>
  <c r="AA23" i="33"/>
  <c r="AA22" i="33"/>
  <c r="Y21" i="33"/>
  <c r="AA21" i="33"/>
  <c r="Y20" i="33"/>
  <c r="Y19" i="33"/>
  <c r="Y18" i="33"/>
  <c r="AA18" i="33"/>
  <c r="Y17" i="33"/>
  <c r="AA17" i="33"/>
  <c r="AA15" i="33"/>
  <c r="AA12" i="33"/>
  <c r="AA11" i="33"/>
  <c r="AA10" i="33"/>
  <c r="AA8" i="33"/>
  <c r="R197" i="33"/>
  <c r="S198" i="33"/>
  <c r="S197" i="33" s="1"/>
  <c r="S196" i="33"/>
  <c r="S195" i="33" s="1"/>
  <c r="Q189" i="33"/>
  <c r="R189" i="33"/>
  <c r="Q187" i="33"/>
  <c r="R187" i="33"/>
  <c r="Q178" i="33"/>
  <c r="R178" i="33"/>
  <c r="Q173" i="33"/>
  <c r="R173" i="33"/>
  <c r="Q169" i="33"/>
  <c r="R169" i="33"/>
  <c r="Q167" i="33"/>
  <c r="R167" i="33"/>
  <c r="Q166" i="33"/>
  <c r="R166" i="33"/>
  <c r="S165" i="33"/>
  <c r="S168" i="33"/>
  <c r="S167" i="33" s="1"/>
  <c r="S170" i="33"/>
  <c r="S171" i="33"/>
  <c r="S175" i="33"/>
  <c r="S176" i="33"/>
  <c r="S177" i="33"/>
  <c r="S179" i="33"/>
  <c r="S180" i="33"/>
  <c r="S181" i="33"/>
  <c r="S182" i="33"/>
  <c r="S183" i="33"/>
  <c r="S184" i="33"/>
  <c r="S185" i="33"/>
  <c r="S186" i="33"/>
  <c r="S188" i="33"/>
  <c r="S187" i="33" s="1"/>
  <c r="S190" i="33"/>
  <c r="S191" i="33"/>
  <c r="R159" i="33"/>
  <c r="S158" i="33"/>
  <c r="S160" i="33"/>
  <c r="S161" i="33"/>
  <c r="P161" i="33" s="1"/>
  <c r="S162" i="33"/>
  <c r="P162" i="33" s="1"/>
  <c r="S163" i="33"/>
  <c r="P163" i="33" s="1"/>
  <c r="S164" i="33"/>
  <c r="P164" i="33" s="1"/>
  <c r="S157" i="33"/>
  <c r="S143" i="33"/>
  <c r="S145" i="33"/>
  <c r="P145" i="33" s="1"/>
  <c r="S146" i="33"/>
  <c r="S148" i="33"/>
  <c r="S149" i="33"/>
  <c r="S150" i="33"/>
  <c r="S152" i="33"/>
  <c r="S153" i="33"/>
  <c r="S139" i="33"/>
  <c r="S140" i="33"/>
  <c r="S138" i="33"/>
  <c r="S134" i="33"/>
  <c r="S133" i="33"/>
  <c r="S128" i="33"/>
  <c r="S130" i="33"/>
  <c r="S127" i="33"/>
  <c r="S124" i="33"/>
  <c r="S125" i="33"/>
  <c r="S123" i="33"/>
  <c r="S120" i="33"/>
  <c r="S118" i="33"/>
  <c r="S116" i="33"/>
  <c r="S102" i="33"/>
  <c r="S103" i="33"/>
  <c r="S104" i="33"/>
  <c r="S105" i="33"/>
  <c r="S106" i="33"/>
  <c r="S107" i="33"/>
  <c r="P107" i="33" s="1"/>
  <c r="S108" i="33"/>
  <c r="S109" i="33"/>
  <c r="S110" i="33"/>
  <c r="S111" i="33"/>
  <c r="S112" i="33"/>
  <c r="S114" i="33"/>
  <c r="P114" i="33" s="1"/>
  <c r="S101" i="33"/>
  <c r="S92" i="33"/>
  <c r="S91" i="33" s="1"/>
  <c r="S90" i="33"/>
  <c r="S89" i="33" s="1"/>
  <c r="S87" i="33"/>
  <c r="S88" i="33"/>
  <c r="S86" i="33"/>
  <c r="S83" i="33"/>
  <c r="S84" i="33"/>
  <c r="S82" i="33"/>
  <c r="S78" i="33"/>
  <c r="S80" i="33"/>
  <c r="S77" i="33"/>
  <c r="S74" i="33"/>
  <c r="S75" i="33"/>
  <c r="S73" i="33"/>
  <c r="Q72" i="33"/>
  <c r="R72" i="33"/>
  <c r="S70" i="33"/>
  <c r="S71" i="33"/>
  <c r="S69" i="33"/>
  <c r="Q68" i="33"/>
  <c r="R68" i="33"/>
  <c r="S63" i="33"/>
  <c r="S64" i="33"/>
  <c r="S65" i="33"/>
  <c r="S62" i="33"/>
  <c r="S46" i="33"/>
  <c r="S47" i="33"/>
  <c r="P47" i="33" s="1"/>
  <c r="S48" i="33"/>
  <c r="P48" i="33" s="1"/>
  <c r="S49" i="33"/>
  <c r="P49" i="33" s="1"/>
  <c r="S50" i="33"/>
  <c r="P50" i="33" s="1"/>
  <c r="S51" i="33"/>
  <c r="P51" i="33" s="1"/>
  <c r="S54" i="33"/>
  <c r="S57" i="33"/>
  <c r="P57" i="33" s="1"/>
  <c r="Q39" i="33"/>
  <c r="R39" i="33"/>
  <c r="Q41" i="33"/>
  <c r="R41" i="33"/>
  <c r="S42" i="33"/>
  <c r="S41" i="33" s="1"/>
  <c r="S39" i="33"/>
  <c r="P35" i="33"/>
  <c r="S36" i="33"/>
  <c r="S34" i="33"/>
  <c r="P34" i="33" s="1"/>
  <c r="Q33" i="33"/>
  <c r="R33" i="33"/>
  <c r="Q9" i="33"/>
  <c r="R9" i="33"/>
  <c r="Q16" i="33"/>
  <c r="R16" i="33"/>
  <c r="S8" i="33"/>
  <c r="S6" i="33" s="1"/>
  <c r="S10" i="33"/>
  <c r="S11" i="33"/>
  <c r="P11" i="33" s="1"/>
  <c r="S12" i="33"/>
  <c r="P12" i="33" s="1"/>
  <c r="S15" i="33"/>
  <c r="P15" i="33" s="1"/>
  <c r="P14" i="33" s="1"/>
  <c r="S17" i="33"/>
  <c r="S18" i="33"/>
  <c r="P18" i="33" s="1"/>
  <c r="S19" i="33"/>
  <c r="P19" i="33" s="1"/>
  <c r="S20" i="33"/>
  <c r="P20" i="33" s="1"/>
  <c r="S21" i="33"/>
  <c r="P21" i="33" s="1"/>
  <c r="S22" i="33"/>
  <c r="P22" i="33" s="1"/>
  <c r="S23" i="33"/>
  <c r="P23" i="33" s="1"/>
  <c r="S30" i="33"/>
  <c r="P30" i="33" s="1"/>
  <c r="D179" i="33"/>
  <c r="D185" i="33"/>
  <c r="T164" i="33"/>
  <c r="L164" i="33"/>
  <c r="T162" i="33"/>
  <c r="T163" i="33"/>
  <c r="L162" i="33"/>
  <c r="L163" i="33"/>
  <c r="L145" i="33"/>
  <c r="X145" i="33" s="1"/>
  <c r="D100" i="33"/>
  <c r="D115" i="33"/>
  <c r="T114" i="33"/>
  <c r="L114" i="33"/>
  <c r="E100" i="33"/>
  <c r="M100" i="33"/>
  <c r="N100" i="33"/>
  <c r="O100" i="33"/>
  <c r="Q100" i="33"/>
  <c r="R100" i="33"/>
  <c r="V100" i="33"/>
  <c r="V99" i="33" s="1"/>
  <c r="W100" i="33"/>
  <c r="T107" i="33"/>
  <c r="L107" i="33"/>
  <c r="AA19" i="33"/>
  <c r="AA20" i="33"/>
  <c r="E6" i="33"/>
  <c r="D6" i="33"/>
  <c r="T11" i="33"/>
  <c r="L11" i="33"/>
  <c r="Q195" i="33"/>
  <c r="R195" i="33"/>
  <c r="Q159" i="33"/>
  <c r="Q156" i="33"/>
  <c r="R156" i="33"/>
  <c r="Q137" i="33"/>
  <c r="R137" i="33"/>
  <c r="Q132" i="33"/>
  <c r="R132" i="33"/>
  <c r="Q120" i="33"/>
  <c r="R120" i="33"/>
  <c r="Q95" i="33"/>
  <c r="R95" i="33"/>
  <c r="S95" i="33"/>
  <c r="Q91" i="33"/>
  <c r="R91" i="33"/>
  <c r="Q89" i="33"/>
  <c r="R89" i="33"/>
  <c r="Q85" i="33"/>
  <c r="R85" i="33"/>
  <c r="Q81" i="33"/>
  <c r="R81" i="33"/>
  <c r="Q14" i="33"/>
  <c r="Q13" i="33" s="1"/>
  <c r="R14" i="33"/>
  <c r="R13" i="33" s="1"/>
  <c r="S76" i="33" l="1"/>
  <c r="P54" i="33"/>
  <c r="P53" i="33" s="1"/>
  <c r="S53" i="33"/>
  <c r="S126" i="33"/>
  <c r="S61" i="33"/>
  <c r="S45" i="33"/>
  <c r="K5" i="33"/>
  <c r="K192" i="33"/>
  <c r="J192" i="33"/>
  <c r="J5" i="33"/>
  <c r="W99" i="33"/>
  <c r="S115" i="33"/>
  <c r="S151" i="33"/>
  <c r="R172" i="33"/>
  <c r="R194" i="33"/>
  <c r="S122" i="33"/>
  <c r="S142" i="33"/>
  <c r="Q44" i="33"/>
  <c r="R44" i="33"/>
  <c r="AB107" i="33"/>
  <c r="AB162" i="33"/>
  <c r="AB164" i="33"/>
  <c r="AB11" i="33"/>
  <c r="AB114" i="33"/>
  <c r="AB163" i="33"/>
  <c r="S137" i="33"/>
  <c r="Q136" i="33"/>
  <c r="R60" i="33"/>
  <c r="R59" i="33" s="1"/>
  <c r="Q60" i="33"/>
  <c r="S38" i="33"/>
  <c r="Q38" i="33"/>
  <c r="R38" i="33"/>
  <c r="Q194" i="33"/>
  <c r="AA115" i="33"/>
  <c r="Y115" i="33"/>
  <c r="S147" i="33"/>
  <c r="AA146" i="33"/>
  <c r="O142" i="33"/>
  <c r="R99" i="33"/>
  <c r="R98" i="33" s="1"/>
  <c r="X164" i="33"/>
  <c r="S156" i="33"/>
  <c r="Q99" i="33"/>
  <c r="Q98" i="33" s="1"/>
  <c r="S68" i="33"/>
  <c r="S81" i="33"/>
  <c r="S33" i="33"/>
  <c r="P36" i="33"/>
  <c r="P33" i="33" s="1"/>
  <c r="Q155" i="33"/>
  <c r="X11" i="33"/>
  <c r="AA100" i="33"/>
  <c r="S72" i="33"/>
  <c r="S85" i="33"/>
  <c r="S100" i="33"/>
  <c r="S132" i="33"/>
  <c r="R155" i="33"/>
  <c r="S169" i="33"/>
  <c r="R136" i="33"/>
  <c r="AA6" i="33"/>
  <c r="X107" i="33"/>
  <c r="X163" i="33"/>
  <c r="S16" i="33"/>
  <c r="S9" i="33"/>
  <c r="S178" i="33"/>
  <c r="S173" i="33"/>
  <c r="X114" i="33"/>
  <c r="X162" i="33"/>
  <c r="S159" i="33"/>
  <c r="S189" i="33"/>
  <c r="S166" i="33"/>
  <c r="S194" i="33"/>
  <c r="P10" i="33"/>
  <c r="P9" i="33" s="1"/>
  <c r="P8" i="33"/>
  <c r="P6" i="33" s="1"/>
  <c r="P17" i="33"/>
  <c r="P16" i="33" s="1"/>
  <c r="P13" i="33" s="1"/>
  <c r="Q172" i="33"/>
  <c r="D99" i="33"/>
  <c r="P157" i="33"/>
  <c r="P158" i="33"/>
  <c r="P160" i="33"/>
  <c r="P165" i="33"/>
  <c r="P168" i="33"/>
  <c r="P167" i="33" s="1"/>
  <c r="P170" i="33"/>
  <c r="P171" i="33"/>
  <c r="P174" i="33"/>
  <c r="P175" i="33"/>
  <c r="P176" i="33"/>
  <c r="P177" i="33"/>
  <c r="P179" i="33"/>
  <c r="P180" i="33"/>
  <c r="P181" i="33"/>
  <c r="P182" i="33"/>
  <c r="P183" i="33"/>
  <c r="P184" i="33"/>
  <c r="P185" i="33"/>
  <c r="P186" i="33"/>
  <c r="P188" i="33"/>
  <c r="P187" i="33" s="1"/>
  <c r="P190" i="33"/>
  <c r="P191" i="33"/>
  <c r="P196" i="33"/>
  <c r="P195" i="33" s="1"/>
  <c r="P198" i="33"/>
  <c r="P197" i="33" s="1"/>
  <c r="P138" i="33"/>
  <c r="P139" i="33"/>
  <c r="P140" i="33"/>
  <c r="P143" i="33"/>
  <c r="P146" i="33"/>
  <c r="P148" i="33"/>
  <c r="P149" i="33"/>
  <c r="P150" i="33"/>
  <c r="P152" i="33"/>
  <c r="P153" i="33"/>
  <c r="P101" i="33"/>
  <c r="P102" i="33"/>
  <c r="P103" i="33"/>
  <c r="P104" i="33"/>
  <c r="P105" i="33"/>
  <c r="P106" i="33"/>
  <c r="P108" i="33"/>
  <c r="P109" i="33"/>
  <c r="P110" i="33"/>
  <c r="P111" i="33"/>
  <c r="P112" i="33"/>
  <c r="P116" i="33"/>
  <c r="P118" i="33"/>
  <c r="P121" i="33"/>
  <c r="P120" i="33" s="1"/>
  <c r="P123" i="33"/>
  <c r="P124" i="33"/>
  <c r="P125" i="33"/>
  <c r="P127" i="33"/>
  <c r="P128" i="33"/>
  <c r="P130" i="33"/>
  <c r="P133" i="33"/>
  <c r="P134" i="33"/>
  <c r="P62" i="33"/>
  <c r="P63" i="33"/>
  <c r="P64" i="33"/>
  <c r="P65" i="33"/>
  <c r="P69" i="33"/>
  <c r="P70" i="33"/>
  <c r="P71" i="33"/>
  <c r="P73" i="33"/>
  <c r="P74" i="33"/>
  <c r="P75" i="33"/>
  <c r="P77" i="33"/>
  <c r="P78" i="33"/>
  <c r="P80" i="33"/>
  <c r="P82" i="33"/>
  <c r="P83" i="33"/>
  <c r="P84" i="33"/>
  <c r="P86" i="33"/>
  <c r="P87" i="33"/>
  <c r="P88" i="33"/>
  <c r="P90" i="33"/>
  <c r="P89" i="33" s="1"/>
  <c r="P92" i="33"/>
  <c r="P91" i="33" s="1"/>
  <c r="P96" i="33"/>
  <c r="P95" i="33" s="1"/>
  <c r="P93" i="33" s="1"/>
  <c r="P46" i="33"/>
  <c r="P45" i="33" s="1"/>
  <c r="P40" i="33"/>
  <c r="P39" i="33" s="1"/>
  <c r="P42" i="33"/>
  <c r="P41" i="33" s="1"/>
  <c r="P76" i="33" l="1"/>
  <c r="R31" i="33"/>
  <c r="R5" i="33"/>
  <c r="Q31" i="33"/>
  <c r="P126" i="33"/>
  <c r="P61" i="33"/>
  <c r="S44" i="33"/>
  <c r="P115" i="33"/>
  <c r="P151" i="33"/>
  <c r="R192" i="33"/>
  <c r="S99" i="33"/>
  <c r="S98" i="33" s="1"/>
  <c r="P142" i="33"/>
  <c r="S141" i="33"/>
  <c r="S136" i="33" s="1"/>
  <c r="P122" i="33"/>
  <c r="S60" i="33"/>
  <c r="S59" i="33" s="1"/>
  <c r="P38" i="33"/>
  <c r="P147" i="33"/>
  <c r="Q192" i="33"/>
  <c r="S155" i="33"/>
  <c r="S172" i="33"/>
  <c r="P169" i="33"/>
  <c r="Q59" i="33"/>
  <c r="Q5" i="33" s="1"/>
  <c r="P100" i="33"/>
  <c r="P132" i="33"/>
  <c r="P173" i="33"/>
  <c r="P194" i="33"/>
  <c r="P189" i="33"/>
  <c r="P178" i="33"/>
  <c r="P166" i="33"/>
  <c r="P159" i="33"/>
  <c r="P156" i="33"/>
  <c r="P137" i="33"/>
  <c r="P85" i="33"/>
  <c r="P81" i="33"/>
  <c r="P72" i="33"/>
  <c r="P68" i="33"/>
  <c r="P44" i="33"/>
  <c r="E126" i="33"/>
  <c r="D126" i="33"/>
  <c r="T130" i="33"/>
  <c r="L130" i="33"/>
  <c r="T112" i="33"/>
  <c r="L112" i="33"/>
  <c r="E81" i="33"/>
  <c r="M81" i="33"/>
  <c r="N81" i="33"/>
  <c r="O81" i="33"/>
  <c r="U81" i="33"/>
  <c r="V81" i="33"/>
  <c r="W81" i="33"/>
  <c r="D81" i="33"/>
  <c r="L84" i="33"/>
  <c r="T84" i="33"/>
  <c r="E76" i="33"/>
  <c r="D76" i="33"/>
  <c r="T80" i="33"/>
  <c r="L80" i="33"/>
  <c r="E72" i="33"/>
  <c r="M72" i="33"/>
  <c r="N72" i="33"/>
  <c r="O72" i="33"/>
  <c r="U72" i="33"/>
  <c r="V72" i="33"/>
  <c r="W72" i="33"/>
  <c r="D72" i="33"/>
  <c r="L75" i="33"/>
  <c r="T75" i="33"/>
  <c r="E68" i="33"/>
  <c r="M68" i="33"/>
  <c r="N68" i="33"/>
  <c r="O68" i="33"/>
  <c r="U68" i="33"/>
  <c r="V68" i="33"/>
  <c r="W68" i="33"/>
  <c r="D68" i="33"/>
  <c r="T71" i="33"/>
  <c r="L71" i="33"/>
  <c r="T51" i="33"/>
  <c r="L51" i="33"/>
  <c r="P31" i="33" l="1"/>
  <c r="P141" i="33"/>
  <c r="P136" i="33" s="1"/>
  <c r="AB84" i="33"/>
  <c r="AB75" i="33"/>
  <c r="AB51" i="33"/>
  <c r="AB71" i="33"/>
  <c r="AB80" i="33"/>
  <c r="AB112" i="33"/>
  <c r="AB130" i="33"/>
  <c r="P60" i="33"/>
  <c r="P59" i="33" s="1"/>
  <c r="S192" i="33"/>
  <c r="AA68" i="33"/>
  <c r="X80" i="33"/>
  <c r="X51" i="33"/>
  <c r="X71" i="33"/>
  <c r="X112" i="33"/>
  <c r="X130" i="33"/>
  <c r="AA126" i="33"/>
  <c r="Y126" i="33"/>
  <c r="Y68" i="33"/>
  <c r="X75" i="33"/>
  <c r="X84" i="33"/>
  <c r="P172" i="33"/>
  <c r="P155" i="33"/>
  <c r="P99" i="33"/>
  <c r="P98" i="33" s="1"/>
  <c r="P5" i="33" l="1"/>
  <c r="P192" i="33"/>
  <c r="T198" i="33"/>
  <c r="U197" i="33"/>
  <c r="V197" i="33"/>
  <c r="W197" i="33"/>
  <c r="T196" i="33"/>
  <c r="O195" i="33"/>
  <c r="U195" i="33"/>
  <c r="V195" i="33"/>
  <c r="W195" i="33"/>
  <c r="T191" i="33"/>
  <c r="T190" i="33"/>
  <c r="U189" i="33"/>
  <c r="V189" i="33"/>
  <c r="W189" i="33"/>
  <c r="U187" i="33"/>
  <c r="V187" i="33"/>
  <c r="T180" i="33"/>
  <c r="T181" i="33"/>
  <c r="T182" i="33"/>
  <c r="T183" i="33"/>
  <c r="T184" i="33"/>
  <c r="T185" i="33"/>
  <c r="T186" i="33"/>
  <c r="T179" i="33"/>
  <c r="U178" i="33"/>
  <c r="V178" i="33"/>
  <c r="W178" i="33"/>
  <c r="U173" i="33"/>
  <c r="V173" i="33"/>
  <c r="W173" i="33"/>
  <c r="U169" i="33"/>
  <c r="V169" i="33"/>
  <c r="W169" i="33"/>
  <c r="U166" i="33"/>
  <c r="V166" i="33"/>
  <c r="W166" i="33"/>
  <c r="U159" i="33"/>
  <c r="V159" i="33"/>
  <c r="W159" i="33"/>
  <c r="U156" i="33"/>
  <c r="V156" i="33"/>
  <c r="W156" i="33"/>
  <c r="T143" i="33"/>
  <c r="T146" i="33"/>
  <c r="T148" i="33"/>
  <c r="T149" i="33"/>
  <c r="T150" i="33"/>
  <c r="N142" i="33"/>
  <c r="AA142" i="33"/>
  <c r="V141" i="33"/>
  <c r="T139" i="33"/>
  <c r="T140" i="33"/>
  <c r="T138" i="33"/>
  <c r="U137" i="33"/>
  <c r="V137" i="33"/>
  <c r="W137" i="33"/>
  <c r="U132" i="33"/>
  <c r="V132" i="33"/>
  <c r="W132" i="33"/>
  <c r="U122" i="33"/>
  <c r="V122" i="33"/>
  <c r="W122" i="33"/>
  <c r="U120" i="33"/>
  <c r="V120" i="33"/>
  <c r="W120" i="33"/>
  <c r="T118" i="33"/>
  <c r="T116" i="33"/>
  <c r="U95" i="33"/>
  <c r="V95" i="33"/>
  <c r="W95" i="33"/>
  <c r="U91" i="33"/>
  <c r="V91" i="33"/>
  <c r="W91" i="33"/>
  <c r="T90" i="33"/>
  <c r="U89" i="33"/>
  <c r="V89" i="33"/>
  <c r="W89" i="33"/>
  <c r="U85" i="33"/>
  <c r="V85" i="33"/>
  <c r="W85" i="33"/>
  <c r="T78" i="33"/>
  <c r="T77" i="33"/>
  <c r="AA73" i="33"/>
  <c r="T74" i="33"/>
  <c r="T82" i="33"/>
  <c r="T83" i="33"/>
  <c r="T86" i="33"/>
  <c r="T87" i="33"/>
  <c r="T88" i="33"/>
  <c r="T92" i="33"/>
  <c r="T96" i="33"/>
  <c r="T73" i="33"/>
  <c r="T46" i="33"/>
  <c r="AB46" i="33" s="1"/>
  <c r="T47" i="33"/>
  <c r="AB47" i="33" s="1"/>
  <c r="T49" i="33"/>
  <c r="V39" i="33"/>
  <c r="V41" i="33"/>
  <c r="V33" i="33"/>
  <c r="V16" i="33"/>
  <c r="V14" i="33"/>
  <c r="T8" i="33"/>
  <c r="T6" i="33" s="1"/>
  <c r="V9" i="33"/>
  <c r="T76" i="33" l="1"/>
  <c r="T115" i="33"/>
  <c r="W60" i="33"/>
  <c r="U60" i="33"/>
  <c r="AB96" i="33"/>
  <c r="AB88" i="33"/>
  <c r="AB86" i="33"/>
  <c r="AB82" i="33"/>
  <c r="AB78" i="33"/>
  <c r="AB138" i="33"/>
  <c r="AB139" i="33"/>
  <c r="AB148" i="33"/>
  <c r="AB143" i="33"/>
  <c r="AB186" i="33"/>
  <c r="AB182" i="33"/>
  <c r="AB180" i="33"/>
  <c r="AB190" i="33"/>
  <c r="AA195" i="33"/>
  <c r="AB196" i="33"/>
  <c r="AB198" i="33"/>
  <c r="AB8" i="33"/>
  <c r="AB49" i="33"/>
  <c r="AB73" i="33"/>
  <c r="AB87" i="33"/>
  <c r="AB83" i="33"/>
  <c r="AB74" i="33"/>
  <c r="AB77" i="33"/>
  <c r="AB90" i="33"/>
  <c r="AB140" i="33"/>
  <c r="AB149" i="33"/>
  <c r="AB146" i="33"/>
  <c r="AB185" i="33"/>
  <c r="AB183" i="33"/>
  <c r="AB181" i="33"/>
  <c r="AB191" i="33"/>
  <c r="V60" i="33"/>
  <c r="V38" i="33"/>
  <c r="T142" i="33"/>
  <c r="T147" i="33"/>
  <c r="V136" i="33"/>
  <c r="AA151" i="33"/>
  <c r="V194" i="33"/>
  <c r="T91" i="33"/>
  <c r="T89" i="33"/>
  <c r="T195" i="33"/>
  <c r="T95" i="33"/>
  <c r="T178" i="33"/>
  <c r="V155" i="33"/>
  <c r="V44" i="33"/>
  <c r="W194" i="33"/>
  <c r="T72" i="33"/>
  <c r="U194" i="33"/>
  <c r="T81" i="33"/>
  <c r="T197" i="33"/>
  <c r="T189" i="33"/>
  <c r="U172" i="33"/>
  <c r="V172" i="33"/>
  <c r="W155" i="33"/>
  <c r="U155" i="33"/>
  <c r="W141" i="33"/>
  <c r="U141" i="33"/>
  <c r="V98" i="33"/>
  <c r="T85" i="33"/>
  <c r="V13" i="33"/>
  <c r="U9" i="33"/>
  <c r="W9" i="33"/>
  <c r="U14" i="33"/>
  <c r="W14" i="33"/>
  <c r="AB85" i="33" l="1"/>
  <c r="AB115" i="33"/>
  <c r="AB95" i="33"/>
  <c r="AB142" i="33"/>
  <c r="AB81" i="33"/>
  <c r="AB72" i="33"/>
  <c r="AB76" i="33"/>
  <c r="AB6" i="33"/>
  <c r="AB89" i="33"/>
  <c r="AB147" i="33"/>
  <c r="S14" i="33"/>
  <c r="T194" i="33"/>
  <c r="V192" i="33"/>
  <c r="E197" i="33"/>
  <c r="M197" i="33"/>
  <c r="Y197" i="33" s="1"/>
  <c r="N197" i="33"/>
  <c r="O197" i="33"/>
  <c r="D197" i="33"/>
  <c r="X198" i="33"/>
  <c r="E195" i="33"/>
  <c r="AB195" i="33" s="1"/>
  <c r="M195" i="33"/>
  <c r="Y195" i="33" s="1"/>
  <c r="N195" i="33"/>
  <c r="D195" i="33"/>
  <c r="X196" i="33"/>
  <c r="E189" i="33"/>
  <c r="M189" i="33"/>
  <c r="N189" i="33"/>
  <c r="O189" i="33"/>
  <c r="D189" i="33"/>
  <c r="X191" i="33"/>
  <c r="E187" i="33"/>
  <c r="M187" i="33"/>
  <c r="N187" i="33"/>
  <c r="O187" i="33"/>
  <c r="D187" i="33"/>
  <c r="E178" i="33"/>
  <c r="M178" i="33"/>
  <c r="Y178" i="33" s="1"/>
  <c r="N178" i="33"/>
  <c r="Z178" i="33" s="1"/>
  <c r="O178" i="33"/>
  <c r="AA178" i="33" s="1"/>
  <c r="D178" i="33"/>
  <c r="X180" i="33"/>
  <c r="X181" i="33"/>
  <c r="X182" i="33"/>
  <c r="X183" i="33"/>
  <c r="X184" i="33"/>
  <c r="X185" i="33"/>
  <c r="X186" i="33"/>
  <c r="X179" i="33"/>
  <c r="AB179" i="33" s="1"/>
  <c r="E173" i="33"/>
  <c r="M173" i="33"/>
  <c r="N173" i="33"/>
  <c r="O173" i="33"/>
  <c r="AA173" i="33" s="1"/>
  <c r="D173" i="33"/>
  <c r="E169" i="33"/>
  <c r="M169" i="33"/>
  <c r="N169" i="33"/>
  <c r="O169" i="33"/>
  <c r="AA169" i="33" s="1"/>
  <c r="D169" i="33"/>
  <c r="E167" i="33"/>
  <c r="M167" i="33"/>
  <c r="N167" i="33"/>
  <c r="O167" i="33"/>
  <c r="D167" i="33"/>
  <c r="E166" i="33"/>
  <c r="M166" i="33"/>
  <c r="N166" i="33"/>
  <c r="O166" i="33"/>
  <c r="AA166" i="33" s="1"/>
  <c r="D166" i="33"/>
  <c r="E159" i="33"/>
  <c r="M159" i="33"/>
  <c r="N159" i="33"/>
  <c r="O159" i="33"/>
  <c r="AA159" i="33" s="1"/>
  <c r="D159" i="33"/>
  <c r="L161" i="33"/>
  <c r="L165" i="33"/>
  <c r="L160" i="33"/>
  <c r="V31" i="33" l="1"/>
  <c r="AB178" i="33"/>
  <c r="AB189" i="33"/>
  <c r="AB197" i="33"/>
  <c r="AA189" i="33"/>
  <c r="O172" i="33"/>
  <c r="M172" i="33"/>
  <c r="Y172" i="33" s="1"/>
  <c r="D194" i="33"/>
  <c r="L197" i="33"/>
  <c r="X197" i="33" s="1"/>
  <c r="E172" i="33"/>
  <c r="L195" i="33"/>
  <c r="X189" i="33"/>
  <c r="X190" i="33"/>
  <c r="D172" i="33"/>
  <c r="O194" i="33"/>
  <c r="AA194" i="33" s="1"/>
  <c r="M194" i="33"/>
  <c r="Y194" i="33" s="1"/>
  <c r="E194" i="33"/>
  <c r="N194" i="33"/>
  <c r="N172" i="33"/>
  <c r="Z172" i="33" s="1"/>
  <c r="X178" i="33"/>
  <c r="L159" i="33"/>
  <c r="E156" i="33"/>
  <c r="M156" i="33"/>
  <c r="N156" i="33"/>
  <c r="N155" i="33" s="1"/>
  <c r="O156" i="33"/>
  <c r="D156" i="33"/>
  <c r="D155" i="33" s="1"/>
  <c r="E147" i="33"/>
  <c r="M147" i="33"/>
  <c r="Y147" i="33" s="1"/>
  <c r="N147" i="33"/>
  <c r="O147" i="33"/>
  <c r="AA147" i="33" s="1"/>
  <c r="D147" i="33"/>
  <c r="L150" i="33"/>
  <c r="X150" i="33" s="1"/>
  <c r="L138" i="33"/>
  <c r="X138" i="33" s="1"/>
  <c r="E151" i="33"/>
  <c r="M151" i="33"/>
  <c r="Y151" i="33" s="1"/>
  <c r="N151" i="33"/>
  <c r="Z151" i="33" s="1"/>
  <c r="D151" i="33"/>
  <c r="L153" i="33"/>
  <c r="L152" i="33"/>
  <c r="L149" i="33"/>
  <c r="X149" i="33" s="1"/>
  <c r="L148" i="33"/>
  <c r="X148" i="33" s="1"/>
  <c r="E142" i="33"/>
  <c r="M142" i="33"/>
  <c r="Y142" i="33" s="1"/>
  <c r="D142" i="33"/>
  <c r="L146" i="33"/>
  <c r="X146" i="33" s="1"/>
  <c r="L143" i="33"/>
  <c r="X143" i="33" s="1"/>
  <c r="E137" i="33"/>
  <c r="M137" i="33"/>
  <c r="N137" i="33"/>
  <c r="O137" i="33"/>
  <c r="AA137" i="33" s="1"/>
  <c r="D137" i="33"/>
  <c r="L139" i="33"/>
  <c r="X139" i="33" s="1"/>
  <c r="L140" i="33"/>
  <c r="X140" i="33" s="1"/>
  <c r="E132" i="33"/>
  <c r="M132" i="33"/>
  <c r="N132" i="33"/>
  <c r="O132" i="33"/>
  <c r="AA132" i="33" s="1"/>
  <c r="D132" i="33"/>
  <c r="E122" i="33"/>
  <c r="M122" i="33"/>
  <c r="Y122" i="33" s="1"/>
  <c r="N122" i="33"/>
  <c r="O122" i="33"/>
  <c r="AA122" i="33" s="1"/>
  <c r="D122" i="33"/>
  <c r="E120" i="33"/>
  <c r="D120" i="33"/>
  <c r="E115" i="33"/>
  <c r="L118" i="33"/>
  <c r="X118" i="33" s="1"/>
  <c r="X195" i="33" l="1"/>
  <c r="L194" i="33"/>
  <c r="X194" i="33" s="1"/>
  <c r="X153" i="33"/>
  <c r="AB153" i="33"/>
  <c r="E155" i="33"/>
  <c r="AB194" i="33"/>
  <c r="E192" i="33"/>
  <c r="O155" i="33"/>
  <c r="AA155" i="33" s="1"/>
  <c r="AA156" i="33"/>
  <c r="M155" i="33"/>
  <c r="Y155" i="33" s="1"/>
  <c r="Y156" i="33"/>
  <c r="D98" i="33"/>
  <c r="D192" i="33"/>
  <c r="N192" i="33"/>
  <c r="Z192" i="33" s="1"/>
  <c r="N141" i="33"/>
  <c r="N136" i="33" s="1"/>
  <c r="Z136" i="33" s="1"/>
  <c r="O141" i="33"/>
  <c r="M141" i="33"/>
  <c r="Y141" i="33" s="1"/>
  <c r="L147" i="33"/>
  <c r="X147" i="33" s="1"/>
  <c r="L151" i="33"/>
  <c r="E141" i="33"/>
  <c r="E136" i="33" s="1"/>
  <c r="D141" i="33"/>
  <c r="D136" i="33" s="1"/>
  <c r="L142" i="33"/>
  <c r="X142" i="33" s="1"/>
  <c r="L137" i="33"/>
  <c r="O99" i="33"/>
  <c r="M99" i="33"/>
  <c r="N99" i="33"/>
  <c r="E99" i="33"/>
  <c r="E98" i="33" s="1"/>
  <c r="E95" i="33"/>
  <c r="M95" i="33"/>
  <c r="N95" i="33"/>
  <c r="O95" i="33"/>
  <c r="AA95" i="33" s="1"/>
  <c r="D95" i="33"/>
  <c r="L63" i="33"/>
  <c r="L64" i="33"/>
  <c r="L65" i="33"/>
  <c r="L62" i="33"/>
  <c r="E91" i="33"/>
  <c r="M91" i="33"/>
  <c r="N91" i="33"/>
  <c r="O91" i="33"/>
  <c r="AA91" i="33" s="1"/>
  <c r="D91" i="33"/>
  <c r="E89" i="33"/>
  <c r="M89" i="33"/>
  <c r="Y89" i="33" s="1"/>
  <c r="N89" i="33"/>
  <c r="O89" i="33"/>
  <c r="AA89" i="33" s="1"/>
  <c r="D89" i="33"/>
  <c r="L90" i="33"/>
  <c r="E85" i="33"/>
  <c r="M85" i="33"/>
  <c r="Y85" i="33" s="1"/>
  <c r="N85" i="33"/>
  <c r="O85" i="33"/>
  <c r="D85" i="33"/>
  <c r="L88" i="33"/>
  <c r="X88" i="33" s="1"/>
  <c r="L87" i="33"/>
  <c r="X87" i="33" s="1"/>
  <c r="L86" i="33"/>
  <c r="X86" i="33" s="1"/>
  <c r="Y81" i="33"/>
  <c r="AA81" i="33"/>
  <c r="L83" i="33"/>
  <c r="X83" i="33" s="1"/>
  <c r="L82" i="33"/>
  <c r="X82" i="33" s="1"/>
  <c r="L78" i="33"/>
  <c r="X78" i="33" s="1"/>
  <c r="L77" i="33"/>
  <c r="Y72" i="33"/>
  <c r="AA72" i="33"/>
  <c r="L74" i="33"/>
  <c r="X74" i="33" s="1"/>
  <c r="L73" i="33"/>
  <c r="E61" i="33"/>
  <c r="AA61" i="33"/>
  <c r="D61" i="33"/>
  <c r="X77" i="33" l="1"/>
  <c r="L76" i="33"/>
  <c r="L61" i="33"/>
  <c r="M136" i="33"/>
  <c r="Z61" i="33"/>
  <c r="N60" i="33"/>
  <c r="N59" i="33" s="1"/>
  <c r="Y61" i="33"/>
  <c r="M60" i="33"/>
  <c r="M59" i="33" s="1"/>
  <c r="AA85" i="33"/>
  <c r="O60" i="33"/>
  <c r="O59" i="33" s="1"/>
  <c r="M192" i="33"/>
  <c r="O192" i="33"/>
  <c r="L72" i="33"/>
  <c r="X72" i="33" s="1"/>
  <c r="X73" i="33"/>
  <c r="L89" i="33"/>
  <c r="X89" i="33" s="1"/>
  <c r="X90" i="33"/>
  <c r="O136" i="33"/>
  <c r="AA141" i="33"/>
  <c r="L81" i="33"/>
  <c r="X81" i="33" s="1"/>
  <c r="X76" i="33"/>
  <c r="L141" i="33"/>
  <c r="L136" i="33" s="1"/>
  <c r="D60" i="33"/>
  <c r="D59" i="33" s="1"/>
  <c r="E60" i="33"/>
  <c r="E59" i="33" s="1"/>
  <c r="L85" i="33"/>
  <c r="L69" i="33"/>
  <c r="L70" i="33"/>
  <c r="L92" i="33"/>
  <c r="D53" i="33"/>
  <c r="E53" i="33"/>
  <c r="E45" i="33"/>
  <c r="D45" i="33"/>
  <c r="L46" i="33"/>
  <c r="X46" i="33" l="1"/>
  <c r="Y45" i="33"/>
  <c r="AA45" i="33"/>
  <c r="X85" i="33"/>
  <c r="Z60" i="33"/>
  <c r="L91" i="33"/>
  <c r="X91" i="33" s="1"/>
  <c r="X92" i="33"/>
  <c r="Y76" i="33"/>
  <c r="AA60" i="33"/>
  <c r="AA76" i="33"/>
  <c r="L68" i="33"/>
  <c r="D44" i="33"/>
  <c r="E44" i="33"/>
  <c r="E41" i="33"/>
  <c r="D41" i="33"/>
  <c r="E39" i="33"/>
  <c r="D39" i="33"/>
  <c r="E33" i="33"/>
  <c r="M33" i="33"/>
  <c r="N33" i="33"/>
  <c r="O33" i="33"/>
  <c r="U33" i="33"/>
  <c r="W33" i="33"/>
  <c r="D33" i="33"/>
  <c r="E20" i="33"/>
  <c r="D16" i="33"/>
  <c r="E14" i="33"/>
  <c r="D14" i="33"/>
  <c r="D9" i="33"/>
  <c r="E9" i="33"/>
  <c r="N120" i="33"/>
  <c r="N98" i="33" s="1"/>
  <c r="N41" i="33"/>
  <c r="N39" i="33"/>
  <c r="N16" i="33"/>
  <c r="N14" i="33"/>
  <c r="N9" i="33"/>
  <c r="Y33" i="33" l="1"/>
  <c r="X8" i="33"/>
  <c r="X6" i="33"/>
  <c r="L60" i="33"/>
  <c r="N38" i="33"/>
  <c r="E16" i="33"/>
  <c r="AA33" i="33"/>
  <c r="Y60" i="33"/>
  <c r="E38" i="33"/>
  <c r="D38" i="33"/>
  <c r="D13" i="33"/>
  <c r="N44" i="33"/>
  <c r="N13" i="33"/>
  <c r="T18" i="33"/>
  <c r="AB18" i="33" s="1"/>
  <c r="T19" i="33"/>
  <c r="AB19" i="33" s="1"/>
  <c r="T20" i="33"/>
  <c r="AB20" i="33" s="1"/>
  <c r="T21" i="33"/>
  <c r="T22" i="33"/>
  <c r="AB22" i="33" s="1"/>
  <c r="T23" i="33"/>
  <c r="AB23" i="33" s="1"/>
  <c r="T30" i="33"/>
  <c r="AB30" i="33" s="1"/>
  <c r="T17" i="33"/>
  <c r="AB17" i="33" s="1"/>
  <c r="W16" i="33"/>
  <c r="U16" i="33"/>
  <c r="N5" i="33" l="1"/>
  <c r="F13" i="33"/>
  <c r="F5" i="33" s="1"/>
  <c r="E13" i="33"/>
  <c r="E31" i="33" s="1"/>
  <c r="W13" i="33"/>
  <c r="U13" i="33"/>
  <c r="D5" i="33"/>
  <c r="D31" i="33"/>
  <c r="N31" i="33"/>
  <c r="T16" i="33"/>
  <c r="E5" i="33" l="1"/>
  <c r="AB16" i="33"/>
  <c r="F31" i="33"/>
  <c r="S13" i="33"/>
  <c r="S5" i="33" s="1"/>
  <c r="L15" i="33"/>
  <c r="L14" i="33" s="1"/>
  <c r="S31" i="33" l="1"/>
  <c r="T171" i="33"/>
  <c r="AB171" i="33" l="1"/>
  <c r="U136" i="33"/>
  <c r="W136" i="33"/>
  <c r="M7" i="36"/>
  <c r="M6" i="36"/>
  <c r="Y136" i="33" l="1"/>
  <c r="AA136" i="33"/>
  <c r="L48" i="33" l="1"/>
  <c r="X48" i="33" s="1"/>
  <c r="M16" i="33"/>
  <c r="Y16" i="33" s="1"/>
  <c r="M14" i="33" l="1"/>
  <c r="O14" i="33"/>
  <c r="AA14" i="33" s="1"/>
  <c r="L6" i="36" l="1"/>
  <c r="L7" i="36"/>
  <c r="O16" i="33" l="1"/>
  <c r="AA16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W187" i="33" l="1"/>
  <c r="T174" i="33"/>
  <c r="T175" i="33"/>
  <c r="T176" i="33"/>
  <c r="T177" i="33"/>
  <c r="T188" i="33"/>
  <c r="AB188" i="33" l="1"/>
  <c r="X176" i="33"/>
  <c r="AB176" i="33"/>
  <c r="X174" i="33"/>
  <c r="AB174" i="33"/>
  <c r="X177" i="33"/>
  <c r="AB177" i="33"/>
  <c r="X175" i="33"/>
  <c r="AB175" i="33"/>
  <c r="T187" i="33"/>
  <c r="X188" i="33"/>
  <c r="W172" i="33"/>
  <c r="AA187" i="33"/>
  <c r="T173" i="33"/>
  <c r="AA172" i="33" l="1"/>
  <c r="AB173" i="33"/>
  <c r="AB187" i="33"/>
  <c r="T172" i="33"/>
  <c r="X173" i="33"/>
  <c r="X187" i="33"/>
  <c r="AB172" i="33" l="1"/>
  <c r="O13" i="33"/>
  <c r="AA13" i="33" s="1"/>
  <c r="M13" i="33"/>
  <c r="Y13" i="33" s="1"/>
  <c r="T121" i="33" l="1"/>
  <c r="L121" i="33"/>
  <c r="M120" i="33"/>
  <c r="M98" i="33" s="1"/>
  <c r="O120" i="33"/>
  <c r="AB121" i="33" l="1"/>
  <c r="T120" i="33"/>
  <c r="X121" i="33"/>
  <c r="O98" i="33"/>
  <c r="AA120" i="33"/>
  <c r="L120" i="33"/>
  <c r="AB120" i="33" l="1"/>
  <c r="X120" i="33"/>
  <c r="L102" i="33"/>
  <c r="L103" i="33"/>
  <c r="L104" i="33"/>
  <c r="L105" i="33"/>
  <c r="L106" i="33"/>
  <c r="L108" i="33"/>
  <c r="L109" i="33"/>
  <c r="L110" i="33"/>
  <c r="L111" i="33"/>
  <c r="L116" i="33"/>
  <c r="L115" i="33" s="1"/>
  <c r="X115" i="33" l="1"/>
  <c r="X116" i="33"/>
  <c r="T40" i="33"/>
  <c r="AB40" i="33" l="1"/>
  <c r="T141" i="33"/>
  <c r="L57" i="33"/>
  <c r="AB141" i="33" l="1"/>
  <c r="X141" i="33"/>
  <c r="T165" i="33"/>
  <c r="U39" i="33"/>
  <c r="W39" i="33"/>
  <c r="L22" i="33"/>
  <c r="X22" i="33" s="1"/>
  <c r="L21" i="33"/>
  <c r="X21" i="33" s="1"/>
  <c r="L20" i="33"/>
  <c r="X20" i="33" s="1"/>
  <c r="AA99" i="33" l="1"/>
  <c r="X165" i="33"/>
  <c r="U44" i="33" l="1"/>
  <c r="T160" i="33" l="1"/>
  <c r="T158" i="33"/>
  <c r="L158" i="33"/>
  <c r="AB158" i="33" l="1"/>
  <c r="X160" i="33"/>
  <c r="X158" i="33"/>
  <c r="T105" i="33"/>
  <c r="T104" i="33"/>
  <c r="T70" i="33"/>
  <c r="T69" i="33"/>
  <c r="T64" i="33"/>
  <c r="L50" i="33"/>
  <c r="L49" i="33"/>
  <c r="X49" i="33" s="1"/>
  <c r="L23" i="33"/>
  <c r="X23" i="33" s="1"/>
  <c r="X64" i="33" l="1"/>
  <c r="AB64" i="33"/>
  <c r="X70" i="33"/>
  <c r="AB70" i="33"/>
  <c r="X105" i="33"/>
  <c r="AB105" i="33"/>
  <c r="X104" i="33"/>
  <c r="AB104" i="33"/>
  <c r="X69" i="33"/>
  <c r="AB69" i="33"/>
  <c r="T68" i="33"/>
  <c r="AB68" i="33" l="1"/>
  <c r="X68" i="33"/>
  <c r="M9" i="33"/>
  <c r="O9" i="33"/>
  <c r="AA9" i="33" s="1"/>
  <c r="T65" i="33" l="1"/>
  <c r="X65" i="33" l="1"/>
  <c r="AB65" i="33"/>
  <c r="T134" i="33" l="1"/>
  <c r="T133" i="33"/>
  <c r="L134" i="33"/>
  <c r="L133" i="33"/>
  <c r="T128" i="33"/>
  <c r="T127" i="33"/>
  <c r="L128" i="33"/>
  <c r="L127" i="33"/>
  <c r="T124" i="33"/>
  <c r="T125" i="33"/>
  <c r="L125" i="33"/>
  <c r="L124" i="33"/>
  <c r="T123" i="33"/>
  <c r="L123" i="33"/>
  <c r="T106" i="33"/>
  <c r="T108" i="33"/>
  <c r="T109" i="33"/>
  <c r="T110" i="33"/>
  <c r="T111" i="33"/>
  <c r="T102" i="33"/>
  <c r="T103" i="33"/>
  <c r="T101" i="33"/>
  <c r="L101" i="33"/>
  <c r="L100" i="33" s="1"/>
  <c r="L99" i="33" s="1"/>
  <c r="T126" i="33" l="1"/>
  <c r="L126" i="33"/>
  <c r="AB111" i="33"/>
  <c r="AB109" i="33"/>
  <c r="AB106" i="33"/>
  <c r="AB123" i="33"/>
  <c r="AB124" i="33"/>
  <c r="AB128" i="33"/>
  <c r="AB134" i="33"/>
  <c r="AB101" i="33"/>
  <c r="AB125" i="33"/>
  <c r="AB127" i="33"/>
  <c r="AB133" i="33"/>
  <c r="X110" i="33"/>
  <c r="AB110" i="33"/>
  <c r="X108" i="33"/>
  <c r="AB108" i="33"/>
  <c r="X103" i="33"/>
  <c r="AB103" i="33"/>
  <c r="X102" i="33"/>
  <c r="AB102" i="33"/>
  <c r="X111" i="33"/>
  <c r="U100" i="33"/>
  <c r="U99" i="33" s="1"/>
  <c r="T100" i="33"/>
  <c r="T99" i="33" s="1"/>
  <c r="X123" i="33"/>
  <c r="X124" i="33"/>
  <c r="X128" i="33"/>
  <c r="X134" i="33"/>
  <c r="X125" i="33"/>
  <c r="X127" i="33"/>
  <c r="X133" i="33"/>
  <c r="T132" i="33"/>
  <c r="T122" i="33"/>
  <c r="L132" i="33"/>
  <c r="L122" i="33"/>
  <c r="X109" i="33"/>
  <c r="X106" i="33"/>
  <c r="T170" i="33"/>
  <c r="X171" i="33"/>
  <c r="L170" i="33"/>
  <c r="U167" i="33"/>
  <c r="W167" i="33"/>
  <c r="T168" i="33"/>
  <c r="L168" i="33"/>
  <c r="T161" i="33"/>
  <c r="T157" i="33"/>
  <c r="L157" i="33"/>
  <c r="L156" i="33" s="1"/>
  <c r="AB126" i="33" l="1"/>
  <c r="AB157" i="33"/>
  <c r="AB122" i="33"/>
  <c r="AB132" i="33"/>
  <c r="AB100" i="33"/>
  <c r="X161" i="33"/>
  <c r="Y100" i="33"/>
  <c r="T156" i="33"/>
  <c r="X157" i="33"/>
  <c r="X168" i="33"/>
  <c r="X126" i="33"/>
  <c r="X132" i="33"/>
  <c r="W192" i="33"/>
  <c r="AA167" i="33"/>
  <c r="T169" i="33"/>
  <c r="X170" i="33"/>
  <c r="X122" i="33"/>
  <c r="L98" i="33"/>
  <c r="U192" i="33"/>
  <c r="T159" i="33"/>
  <c r="T166" i="33"/>
  <c r="X100" i="33"/>
  <c r="L169" i="33"/>
  <c r="L167" i="33"/>
  <c r="L166" i="33"/>
  <c r="L155" i="33" s="1"/>
  <c r="W98" i="33"/>
  <c r="T167" i="33"/>
  <c r="L96" i="33"/>
  <c r="X96" i="33" s="1"/>
  <c r="T57" i="33"/>
  <c r="T54" i="33"/>
  <c r="Y53" i="33"/>
  <c r="T53" i="33" l="1"/>
  <c r="T61" i="33"/>
  <c r="AA98" i="33"/>
  <c r="AA53" i="33"/>
  <c r="AA192" i="33"/>
  <c r="AB159" i="33"/>
  <c r="AB169" i="33"/>
  <c r="AB156" i="33"/>
  <c r="AB54" i="33"/>
  <c r="AB166" i="33"/>
  <c r="L192" i="33"/>
  <c r="X63" i="33"/>
  <c r="AB63" i="33"/>
  <c r="X57" i="33"/>
  <c r="AB57" i="33"/>
  <c r="X62" i="33"/>
  <c r="AB62" i="33"/>
  <c r="X156" i="33"/>
  <c r="Y99" i="33"/>
  <c r="U98" i="33"/>
  <c r="Y192" i="33"/>
  <c r="X166" i="33"/>
  <c r="X152" i="33"/>
  <c r="T155" i="33"/>
  <c r="L95" i="33"/>
  <c r="X169" i="33"/>
  <c r="X167" i="33"/>
  <c r="X159" i="33"/>
  <c r="M44" i="33"/>
  <c r="Y44" i="33" s="1"/>
  <c r="O44" i="33"/>
  <c r="L54" i="33"/>
  <c r="L47" i="33"/>
  <c r="M41" i="33"/>
  <c r="O41" i="33"/>
  <c r="U41" i="33"/>
  <c r="W41" i="33"/>
  <c r="W38" i="33" s="1"/>
  <c r="M39" i="33"/>
  <c r="M38" i="33" s="1"/>
  <c r="M5" i="33" s="1"/>
  <c r="O39" i="33"/>
  <c r="T42" i="33"/>
  <c r="L40" i="33"/>
  <c r="X40" i="33" s="1"/>
  <c r="L42" i="33"/>
  <c r="T35" i="33"/>
  <c r="T36" i="33"/>
  <c r="T34" i="33"/>
  <c r="L35" i="33"/>
  <c r="L36" i="33"/>
  <c r="L34" i="33"/>
  <c r="X54" i="33" l="1"/>
  <c r="L53" i="33"/>
  <c r="X53" i="33" s="1"/>
  <c r="X47" i="33"/>
  <c r="L45" i="33"/>
  <c r="U38" i="33"/>
  <c r="AB53" i="33"/>
  <c r="AB155" i="33"/>
  <c r="AB34" i="33"/>
  <c r="AB36" i="33"/>
  <c r="AB35" i="33"/>
  <c r="AB61" i="33"/>
  <c r="T60" i="33"/>
  <c r="AA39" i="33"/>
  <c r="O38" i="33"/>
  <c r="O5" i="33" s="1"/>
  <c r="X151" i="33"/>
  <c r="AB151" i="33"/>
  <c r="Y98" i="33"/>
  <c r="L33" i="33"/>
  <c r="T192" i="33"/>
  <c r="X155" i="33"/>
  <c r="X36" i="33"/>
  <c r="X42" i="33"/>
  <c r="AA41" i="33"/>
  <c r="L59" i="33"/>
  <c r="X95" i="33"/>
  <c r="X61" i="33"/>
  <c r="X34" i="33"/>
  <c r="X35" i="33"/>
  <c r="T33" i="33"/>
  <c r="T41" i="33"/>
  <c r="T39" i="33"/>
  <c r="X172" i="33"/>
  <c r="L41" i="33"/>
  <c r="L39" i="33"/>
  <c r="W44" i="33"/>
  <c r="L17" i="33"/>
  <c r="X17" i="33" s="1"/>
  <c r="L18" i="33"/>
  <c r="X18" i="33" s="1"/>
  <c r="L19" i="33"/>
  <c r="L30" i="33"/>
  <c r="X30" i="33" s="1"/>
  <c r="AA44" i="33" l="1"/>
  <c r="AB192" i="33"/>
  <c r="AB60" i="33"/>
  <c r="AB33" i="33"/>
  <c r="X19" i="33"/>
  <c r="L16" i="33"/>
  <c r="L38" i="33"/>
  <c r="AB39" i="33"/>
  <c r="T38" i="33"/>
  <c r="X192" i="33"/>
  <c r="X60" i="33"/>
  <c r="X39" i="33"/>
  <c r="X41" i="33"/>
  <c r="X33" i="33"/>
  <c r="AA38" i="33"/>
  <c r="L44" i="33"/>
  <c r="T15" i="33"/>
  <c r="T12" i="33"/>
  <c r="T10" i="33"/>
  <c r="L12" i="33"/>
  <c r="L10" i="33"/>
  <c r="AB10" i="33" l="1"/>
  <c r="AB15" i="33"/>
  <c r="AB38" i="33"/>
  <c r="AB12" i="33"/>
  <c r="X10" i="33"/>
  <c r="X12" i="33"/>
  <c r="T14" i="33"/>
  <c r="X15" i="33"/>
  <c r="L13" i="33"/>
  <c r="X16" i="33"/>
  <c r="T9" i="33"/>
  <c r="L9" i="33"/>
  <c r="AB9" i="33" l="1"/>
  <c r="T13" i="33"/>
  <c r="X13" i="33" s="1"/>
  <c r="X14" i="33"/>
  <c r="AB14" i="33"/>
  <c r="X9" i="33"/>
  <c r="U31" i="33"/>
  <c r="AB13" i="33" l="1"/>
  <c r="L5" i="33"/>
  <c r="M31" i="33"/>
  <c r="Y31" i="33" s="1"/>
  <c r="O31" i="33"/>
  <c r="L31" i="33" l="1"/>
  <c r="X101" i="33" l="1"/>
  <c r="W31" i="33" l="1"/>
  <c r="AA31" i="33" l="1"/>
  <c r="T31" i="33" l="1"/>
  <c r="AB31" i="33" s="1"/>
  <c r="X31" i="33" l="1"/>
  <c r="X38" i="33" l="1"/>
  <c r="V59" i="33"/>
  <c r="V5" i="33" s="1"/>
  <c r="W59" i="33"/>
  <c r="W5" i="33" s="1"/>
  <c r="T59" i="33"/>
  <c r="U59" i="33"/>
  <c r="U5" i="33" s="1"/>
  <c r="Z59" i="33" l="1"/>
  <c r="AB59" i="33"/>
  <c r="X59" i="33"/>
  <c r="Y59" i="33"/>
  <c r="AA59" i="33"/>
  <c r="Z5" i="33" l="1"/>
  <c r="AA5" i="33"/>
  <c r="Y5" i="33"/>
  <c r="AB99" i="33"/>
  <c r="T98" i="33"/>
  <c r="X99" i="33"/>
  <c r="AB98" i="33" l="1"/>
  <c r="X98" i="33"/>
  <c r="T137" i="33"/>
  <c r="AB137" i="33" l="1"/>
  <c r="X137" i="33"/>
  <c r="T136" i="33"/>
  <c r="AB136" i="33" l="1"/>
  <c r="X136" i="33"/>
  <c r="X50" i="33"/>
  <c r="AB50" i="33"/>
  <c r="T45" i="33"/>
  <c r="X45" i="33" s="1"/>
  <c r="T44" i="33" l="1"/>
  <c r="AB45" i="33"/>
  <c r="AB44" i="33" l="1"/>
  <c r="T5" i="33"/>
  <c r="X44" i="33"/>
  <c r="AB5" i="33" l="1"/>
  <c r="X5" i="33"/>
</calcChain>
</file>

<file path=xl/sharedStrings.xml><?xml version="1.0" encoding="utf-8"?>
<sst xmlns="http://schemas.openxmlformats.org/spreadsheetml/2006/main" count="661" uniqueCount="386">
  <si>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</si>
  <si>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</si>
  <si>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</si>
  <si>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</si>
  <si>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</si>
  <si>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</si>
  <si>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</si>
  <si>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</si>
  <si>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</si>
  <si>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</si>
  <si>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</si>
  <si>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</si>
  <si>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</si>
  <si>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</si>
  <si>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</si>
  <si>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</si>
  <si>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</si>
  <si>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</si>
  <si>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</si>
  <si>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</si>
  <si>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</si>
  <si>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</si>
  <si>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</si>
  <si>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</si>
  <si>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</si>
  <si>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</si>
  <si>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</si>
  <si>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</si>
  <si>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</si>
  <si>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</si>
  <si>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</si>
  <si>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</si>
  <si>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</si>
  <si>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</si>
  <si>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</si>
  <si>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</si>
  <si>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</si>
  <si>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</si>
  <si>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</si>
  <si>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</si>
  <si>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</si>
  <si>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</si>
  <si>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</si>
  <si>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</si>
  <si>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</si>
  <si>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</si>
  <si>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</si>
  <si>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</si>
  <si>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</si>
  <si>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</si>
  <si>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</si>
  <si>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</si>
  <si>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"Повышение уровня благоустроенности города"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</si>
  <si>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</si>
  <si>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</si>
  <si>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</si>
  <si>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</si>
  <si>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</si>
  <si>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</si>
  <si>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</si>
  <si>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</si>
  <si>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</si>
  <si>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</si>
  <si>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</si>
  <si>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</si>
  <si>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</si>
  <si>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</si>
  <si>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</si>
  <si>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</si>
  <si>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</si>
  <si>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</si>
  <si>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</si>
  <si>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</si>
  <si>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</si>
  <si>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</si>
  <si>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</si>
  <si>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</si>
  <si>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</si>
  <si>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</si>
  <si>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</si>
  <si>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</si>
  <si>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</si>
  <si>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</si>
  <si>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</si>
  <si>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</si>
  <si>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</si>
  <si>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</si>
  <si>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</si>
  <si>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</si>
  <si>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</si>
  <si>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</si>
  <si>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</si>
  <si>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</si>
  <si>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</si>
  <si>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</si>
  <si>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</si>
  <si>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</si>
  <si>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</si>
  <si>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</si>
  <si>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</si>
  <si>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</si>
  <si>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</si>
  <si>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</si>
  <si>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</si>
  <si>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</si>
  <si>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</si>
  <si>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</si>
  <si>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</si>
  <si>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</si>
  <si>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</si>
  <si>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</si>
  <si>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</si>
  <si>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</si>
  <si>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</si>
  <si>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</si>
  <si>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</si>
  <si>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</si>
  <si>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</si>
  <si>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</si>
  <si>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</si>
  <si>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</si>
  <si>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</si>
  <si>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</si>
  <si>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</si>
  <si>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</si>
  <si>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</si>
  <si>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</si>
  <si>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</si>
  <si>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</si>
  <si>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</si>
  <si>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</si>
  <si>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</si>
  <si>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</si>
  <si>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</si>
  <si>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</si>
  <si>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</si>
  <si>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</si>
  <si>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</si>
  <si>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</si>
  <si>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</si>
  <si>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</si>
  <si>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</si>
  <si>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</si>
  <si>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</si>
  <si>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</si>
  <si>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</si>
  <si>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</si>
  <si>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</si>
  <si>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</si>
  <si>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</si>
  <si>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</si>
  <si>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</si>
  <si>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</si>
  <si>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</si>
  <si>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</si>
  <si>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</si>
  <si>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</si>
  <si>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</si>
  <si>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</si>
  <si>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</si>
  <si>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</si>
  <si>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</si>
  <si>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</si>
  <si>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</si>
  <si>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</si>
  <si>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</si>
  <si>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</si>
  <si>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</si>
  <si>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</si>
  <si>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</si>
  <si>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</si>
  <si>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</si>
  <si>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</si>
  <si>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</si>
  <si>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</si>
  <si>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</si>
  <si>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</si>
  <si>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</si>
  <si>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</si>
  <si>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</si>
  <si>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</si>
  <si>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</si>
  <si>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</si>
  <si>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</si>
  <si>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</si>
  <si>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</si>
  <si>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</si>
  <si>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</si>
  <si>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ПЛАН  на 2016 год (рублей)</t>
  </si>
  <si>
    <t>1 квартал</t>
  </si>
  <si>
    <t>2 квартал</t>
  </si>
  <si>
    <t>федеральный бюджет</t>
  </si>
  <si>
    <t>Ремонт автомобильных дорог общего аользования местного значения в г.Нефтеюганске (Автодорога по ул. Нефтяников участок автодороги от ул Пойменной до ул. В.Петухова)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</si>
  <si>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</si>
  <si>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</si>
  <si>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</si>
  <si>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</si>
  <si>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</si>
  <si>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</si>
  <si>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</si>
  <si>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</si>
  <si>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</si>
  <si>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</si>
  <si>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</si>
  <si>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</si>
  <si>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</si>
  <si>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</si>
  <si>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</si>
  <si>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</si>
  <si>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</si>
  <si>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</si>
  <si>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</si>
  <si>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</si>
  <si>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</si>
  <si>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</si>
  <si>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</si>
  <si>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</si>
  <si>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</si>
  <si>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</si>
  <si>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</si>
  <si>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</si>
  <si>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</si>
  <si>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</si>
  <si>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</si>
  <si>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</si>
  <si>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</si>
  <si>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</si>
  <si>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</si>
  <si>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</si>
  <si>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</si>
  <si>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</si>
  <si>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</si>
  <si>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</si>
  <si>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</si>
  <si>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</si>
  <si>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</si>
  <si>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</si>
  <si>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</si>
  <si>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</si>
  <si>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</si>
  <si>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</si>
  <si>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</si>
  <si>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</si>
  <si>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</si>
  <si>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</si>
  <si>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</si>
  <si>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</si>
  <si>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</si>
  <si>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</si>
  <si>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</si>
  <si>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</si>
  <si>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</si>
  <si>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</si>
  <si>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</si>
  <si>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</si>
  <si>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</si>
  <si>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</si>
  <si>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</si>
  <si>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</si>
  <si>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</si>
  <si>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</si>
  <si>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</si>
  <si>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</si>
  <si>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</si>
  <si>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</si>
  <si>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</si>
  <si>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</si>
  <si>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</si>
  <si>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</si>
  <si>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</si>
  <si>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</si>
  <si>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</si>
  <si>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</si>
  <si>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</si>
  <si>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</si>
  <si>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</si>
  <si>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</si>
  <si>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</si>
  <si>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</si>
  <si>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</si>
  <si>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</si>
  <si>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</si>
  <si>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</si>
  <si>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</si>
  <si>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</si>
  <si>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</si>
  <si>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</si>
  <si>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</si>
  <si>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</si>
  <si>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</si>
  <si>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</si>
  <si>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</si>
  <si>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</si>
  <si>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</si>
  <si>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</si>
  <si>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</si>
  <si>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</si>
  <si>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</si>
  <si>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</si>
  <si>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</si>
  <si>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</si>
  <si>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</si>
  <si>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</si>
  <si>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</si>
  <si>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</si>
  <si>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</si>
  <si>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Станция обезжелезивания 7 мкр.57/7 реестр.№ 522074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</si>
  <si>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</si>
  <si>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</si>
  <si>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</si>
  <si>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</si>
  <si>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</si>
  <si>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</si>
  <si>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</si>
  <si>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</si>
  <si>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</si>
  <si>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</si>
  <si>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Администрация города Нефтеюганска</t>
  </si>
  <si>
    <t>Прочие расходные материалы предметов снабжения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</si>
  <si>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</si>
  <si>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</si>
  <si>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</si>
  <si>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</si>
  <si>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</si>
  <si>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</si>
  <si>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</si>
  <si>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</si>
  <si>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</si>
  <si>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</si>
  <si>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</si>
  <si>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</si>
  <si>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</si>
  <si>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</si>
  <si>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</si>
  <si>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</si>
  <si>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</si>
  <si>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</si>
  <si>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</si>
  <si>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</si>
  <si>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</si>
  <si>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</si>
  <si>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</si>
  <si>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</si>
  <si>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</si>
  <si>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</si>
  <si>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</si>
  <si>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</si>
  <si>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</si>
  <si>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</si>
  <si>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</si>
  <si>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</si>
  <si>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</si>
  <si>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</si>
  <si>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</si>
  <si>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</si>
  <si>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</si>
  <si>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</si>
  <si>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</si>
  <si>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</si>
  <si>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</si>
  <si>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</si>
  <si>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</si>
  <si>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</si>
  <si>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</si>
  <si>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</si>
  <si>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</si>
  <si>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</si>
  <si>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</si>
  <si>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</si>
  <si>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</si>
  <si>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</si>
  <si>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</si>
  <si>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</si>
  <si>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</si>
  <si>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% исполнения  к плану 9 месяцев 2016 года</t>
  </si>
  <si>
    <t>ПЛАН на 9 месяцев 2016 год (рублей)</t>
  </si>
  <si>
    <t>Профинансировано  на 01.09.2016  (рублей)</t>
  </si>
  <si>
    <t>Кассовый расход по 01.09.2016  (рублей)</t>
  </si>
  <si>
    <t>Ремонт автомобильных дорог</t>
  </si>
  <si>
    <t>2.2.14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</si>
  <si>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</si>
  <si>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</si>
  <si>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</si>
  <si>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</si>
  <si>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</si>
  <si>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Отчет об исполнении сетевого плана-графика на 01 сентября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</si>
</sst>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61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5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6" fontId="5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167" fontId="13" fillId="3" borderId="1" xfId="0" applyNumberFormat="1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7" fontId="9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4"/>
  <sheetViews>
    <sheetView tabSelected="1" view="pageBreakPreview" zoomScale="60" zoomScaleNormal="46" workbookViewId="0">
      <pane ySplit="3" topLeftCell="A67" activePane="bottomLeft" state="frozen"/>
      <selection pane="bottomLeft" activeCell="B71" sqref="B71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5" width="23.28515625" style="10" hidden="1" customWidth="1"/>
    <col min="6" max="6" width="23.28515625" style="10" customWidth="1"/>
    <col min="7" max="11" width="23.28515625" style="10" hidden="1" customWidth="1"/>
    <col min="12" max="14" width="23.28515625" style="10" customWidth="1"/>
    <col min="15" max="15" width="23" style="10" customWidth="1"/>
    <col min="16" max="16" width="22.140625" style="10" customWidth="1"/>
    <col min="17" max="17" width="22.5703125" style="10" customWidth="1"/>
    <col min="18" max="19" width="22" style="10" customWidth="1"/>
    <col min="20" max="21" width="24.42578125" style="12" customWidth="1"/>
    <col min="22" max="22" width="20" style="12" customWidth="1"/>
    <col min="23" max="23" width="23.140625" style="12" customWidth="1"/>
    <col min="24" max="24" width="17.140625" style="13" customWidth="1"/>
    <col min="25" max="26" width="14.140625" style="13" customWidth="1"/>
    <col min="27" max="27" width="13.7109375" style="13" customWidth="1"/>
    <col min="28" max="28" width="15.42578125" style="13" customWidth="1"/>
    <col min="29" max="16384" width="9.140625" style="10"/>
  </cols>
  <sheetData>
    <row r="1" spans="1:28" s="6" customFormat="1" ht="62.25" customHeight="1" x14ac:dyDescent="0.3">
      <c r="A1" s="128" t="s">
        <v>385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85"/>
    </row>
    <row r="2" spans="1:28" s="7" customFormat="1" ht="75" customHeight="1" x14ac:dyDescent="0.3">
      <c r="A2" s="130" t="s">
        <v>0</v>
      </c>
      <c r="B2" s="4" t="s">
        <v>1</v>
      </c>
      <c r="C2" s="131" t="s">
        <v>51</v>
      </c>
      <c r="D2" s="137" t="s">
        <v>189</v>
      </c>
      <c r="E2" s="137" t="s">
        <v>190</v>
      </c>
      <c r="F2" s="44" t="s">
        <v>375</v>
      </c>
      <c r="G2" s="62"/>
      <c r="H2" s="62"/>
      <c r="I2" s="62"/>
      <c r="J2" s="62"/>
      <c r="K2" s="63"/>
      <c r="L2" s="132" t="s">
        <v>188</v>
      </c>
      <c r="M2" s="132"/>
      <c r="N2" s="132"/>
      <c r="O2" s="132"/>
      <c r="P2" s="133" t="s">
        <v>376</v>
      </c>
      <c r="Q2" s="133"/>
      <c r="R2" s="133"/>
      <c r="S2" s="133"/>
      <c r="T2" s="133" t="s">
        <v>377</v>
      </c>
      <c r="U2" s="133"/>
      <c r="V2" s="133"/>
      <c r="W2" s="133"/>
      <c r="X2" s="134" t="s">
        <v>336</v>
      </c>
      <c r="Y2" s="135"/>
      <c r="Z2" s="135"/>
      <c r="AA2" s="136"/>
      <c r="AB2" s="108" t="s">
        <v>374</v>
      </c>
    </row>
    <row r="3" spans="1:28" s="7" customFormat="1" ht="65.25" customHeight="1" x14ac:dyDescent="0.3">
      <c r="A3" s="130"/>
      <c r="B3" s="87" t="s">
        <v>2</v>
      </c>
      <c r="C3" s="131"/>
      <c r="D3" s="138"/>
      <c r="E3" s="138"/>
      <c r="F3" s="87" t="s">
        <v>342</v>
      </c>
      <c r="G3" s="89"/>
      <c r="H3" s="89"/>
      <c r="I3" s="88" t="s">
        <v>91</v>
      </c>
      <c r="J3" s="88" t="s">
        <v>191</v>
      </c>
      <c r="K3" s="88" t="s">
        <v>92</v>
      </c>
      <c r="L3" s="88" t="s">
        <v>90</v>
      </c>
      <c r="M3" s="88" t="s">
        <v>91</v>
      </c>
      <c r="N3" s="88" t="s">
        <v>191</v>
      </c>
      <c r="O3" s="88" t="s">
        <v>92</v>
      </c>
      <c r="P3" s="88" t="s">
        <v>90</v>
      </c>
      <c r="Q3" s="88" t="s">
        <v>91</v>
      </c>
      <c r="R3" s="88" t="s">
        <v>191</v>
      </c>
      <c r="S3" s="88" t="s">
        <v>92</v>
      </c>
      <c r="T3" s="88" t="s">
        <v>90</v>
      </c>
      <c r="U3" s="88" t="s">
        <v>91</v>
      </c>
      <c r="V3" s="88" t="s">
        <v>191</v>
      </c>
      <c r="W3" s="88" t="s">
        <v>92</v>
      </c>
      <c r="X3" s="5" t="s">
        <v>90</v>
      </c>
      <c r="Y3" s="5" t="s">
        <v>91</v>
      </c>
      <c r="Z3" s="5" t="s">
        <v>191</v>
      </c>
      <c r="AA3" s="5" t="s">
        <v>92</v>
      </c>
      <c r="AB3" s="109"/>
    </row>
    <row r="4" spans="1:28" s="7" customFormat="1" ht="21.75" customHeight="1" x14ac:dyDescent="0.3">
      <c r="A4" s="86" t="s">
        <v>9</v>
      </c>
      <c r="B4" s="86" t="s">
        <v>38</v>
      </c>
      <c r="C4" s="86" t="s">
        <v>99</v>
      </c>
      <c r="D4" s="86" t="s">
        <v>103</v>
      </c>
      <c r="E4" s="86" t="s">
        <v>46</v>
      </c>
      <c r="F4" s="86" t="s">
        <v>103</v>
      </c>
      <c r="G4" s="86" t="s">
        <v>151</v>
      </c>
      <c r="H4" s="86" t="s">
        <v>47</v>
      </c>
      <c r="I4" s="86" t="s">
        <v>126</v>
      </c>
      <c r="J4" s="86" t="s">
        <v>135</v>
      </c>
      <c r="K4" s="86" t="s">
        <v>136</v>
      </c>
      <c r="L4" s="86" t="s">
        <v>46</v>
      </c>
      <c r="M4" s="86" t="s">
        <v>114</v>
      </c>
      <c r="N4" s="86" t="s">
        <v>151</v>
      </c>
      <c r="O4" s="86" t="s">
        <v>47</v>
      </c>
      <c r="P4" s="86" t="s">
        <v>126</v>
      </c>
      <c r="Q4" s="86" t="s">
        <v>135</v>
      </c>
      <c r="R4" s="86" t="s">
        <v>136</v>
      </c>
      <c r="S4" s="86" t="s">
        <v>137</v>
      </c>
      <c r="T4" s="86" t="s">
        <v>139</v>
      </c>
      <c r="U4" s="86" t="s">
        <v>140</v>
      </c>
      <c r="V4" s="86" t="s">
        <v>148</v>
      </c>
      <c r="W4" s="86" t="s">
        <v>343</v>
      </c>
      <c r="X4" s="86" t="s">
        <v>344</v>
      </c>
      <c r="Y4" s="86" t="s">
        <v>345</v>
      </c>
      <c r="Z4" s="86" t="s">
        <v>346</v>
      </c>
      <c r="AA4" s="86" t="s">
        <v>347</v>
      </c>
      <c r="AB4" s="86" t="s">
        <v>349</v>
      </c>
    </row>
    <row r="5" spans="1:28" s="8" customFormat="1" ht="22.5" hidden="1" x14ac:dyDescent="0.3">
      <c r="A5" s="120" t="s">
        <v>93</v>
      </c>
      <c r="B5" s="120"/>
      <c r="C5" s="120"/>
      <c r="D5" s="2" t="e">
        <f>#REF!+D13+D33+D38+D44+D59+D136+D155+#REF!+#REF!+D167+D169+D172+D98+D194</f>
        <v>#REF!</v>
      </c>
      <c r="E5" s="2" t="e">
        <f>#REF!+E13+E33+E38+E44+E59+E136+E155+#REF!+#REF!+E167+E169+E172+E98+E194</f>
        <v>#REF!</v>
      </c>
      <c r="F5" s="2" t="e">
        <f>#REF!+F13+F33+F38+F44+F59+F136+F155+#REF!+#REF!+F167+F169+F172+F98+F194</f>
        <v>#REF!</v>
      </c>
      <c r="G5" s="2" t="e">
        <f>#REF!+G13+G33+G38+G44+G59+G136+G155+#REF!+#REF!+G167+G169+G172+G98+G194</f>
        <v>#REF!</v>
      </c>
      <c r="H5" s="2" t="e">
        <f>#REF!+H13+H33+H38+H44+H59+H136+H155+#REF!+#REF!+H167+H169+H172+H98+H194</f>
        <v>#REF!</v>
      </c>
      <c r="I5" s="2" t="e">
        <f>#REF!+I13+I33+I38+I44+I59+I136+I155+#REF!+#REF!+I167+I169+I172+I98+I194</f>
        <v>#REF!</v>
      </c>
      <c r="J5" s="2" t="e">
        <f>#REF!+J13+J33+J38+J44+J59+J136+J155+#REF!+#REF!+J167+J169+J172+J98+J194</f>
        <v>#REF!</v>
      </c>
      <c r="K5" s="2" t="e">
        <f>#REF!+K13+K33+K38+K44+K59+K136+K155+#REF!+#REF!+K167+K169+K172+K98+K194</f>
        <v>#REF!</v>
      </c>
      <c r="L5" s="2" t="e">
        <f>#REF!+L13+L33+L38+L44+L59+L136+L155+#REF!+#REF!+L167+L169+L172+L98+L194</f>
        <v>#REF!</v>
      </c>
      <c r="M5" s="2" t="e">
        <f>#REF!+M13+M33+M38+M44+M59+M136+M155+#REF!+#REF!+M167+M169+M172+M98+M194</f>
        <v>#REF!</v>
      </c>
      <c r="N5" s="2" t="e">
        <f>#REF!+N13+N33+N38+N44+N59+N136+N155+#REF!+#REF!+N167+N169+N172+N98+N194</f>
        <v>#REF!</v>
      </c>
      <c r="O5" s="2" t="e">
        <f>#REF!+O13+O33+O38+O44+O59+O136+O155+#REF!+#REF!+O167+O169+O172+O98+O194</f>
        <v>#REF!</v>
      </c>
      <c r="P5" s="2" t="e">
        <f>#REF!+P13+P33+P38+P44+P59+P136+P155+#REF!+#REF!+P167+P169+P172+P98+P194</f>
        <v>#REF!</v>
      </c>
      <c r="Q5" s="2" t="e">
        <f>#REF!+Q13+Q33+Q38+Q44+Q59+Q136+Q155+#REF!+#REF!+Q167+Q169+Q172+Q98+Q194</f>
        <v>#REF!</v>
      </c>
      <c r="R5" s="2" t="e">
        <f>#REF!+R13+R33+R38+R44+R59+R136+R155+#REF!+#REF!+R167+R169+R172+R98+R194</f>
        <v>#REF!</v>
      </c>
      <c r="S5" s="2" t="e">
        <f>#REF!+S13+S33+S38+S44+S59+S136+S155+#REF!+#REF!+S167+S169+S172+S98+S194</f>
        <v>#REF!</v>
      </c>
      <c r="T5" s="2" t="e">
        <f>#REF!+T13+T33+T38+T44+T59+T136+T155+#REF!+#REF!+T167+T169+T172+T98+T194</f>
        <v>#REF!</v>
      </c>
      <c r="U5" s="2" t="e">
        <f>#REF!+U13+U33+U38+U44+U59+U136+U155+#REF!+#REF!+U167+U169+U172+U98+U194</f>
        <v>#REF!</v>
      </c>
      <c r="V5" s="2" t="e">
        <f>#REF!+V13+V33+V38+V44+V59+V136+V155+#REF!+#REF!+V167+V169+V172+V98+V194</f>
        <v>#REF!</v>
      </c>
      <c r="W5" s="2" t="e">
        <f>#REF!+W13+W33+W38+W44+W59+W136+W155+#REF!+#REF!+W167+W169+W172+W98+W194</f>
        <v>#REF!</v>
      </c>
      <c r="X5" s="2" t="e">
        <f>T5/L5*100</f>
        <v>#REF!</v>
      </c>
      <c r="Y5" s="2" t="e">
        <f>U5/M5*100</f>
        <v>#REF!</v>
      </c>
      <c r="Z5" s="2" t="e">
        <f>V5/N5*100</f>
        <v>#REF!</v>
      </c>
      <c r="AA5" s="2" t="e">
        <f>W5/O5*100</f>
        <v>#REF!</v>
      </c>
      <c r="AB5" s="2" t="e">
        <f>T5/F5*100</f>
        <v>#REF!</v>
      </c>
    </row>
    <row r="6" spans="1:28" s="7" customFormat="1" ht="45" hidden="1" customHeight="1" x14ac:dyDescent="0.3">
      <c r="A6" s="1" t="s">
        <v>17</v>
      </c>
      <c r="B6" s="97" t="s">
        <v>52</v>
      </c>
      <c r="C6" s="17"/>
      <c r="D6" s="30">
        <f>SUM(D8:D8)</f>
        <v>590000</v>
      </c>
      <c r="E6" s="30">
        <f>SUM(E8:E8)</f>
        <v>890000</v>
      </c>
      <c r="F6" s="30">
        <f t="shared" ref="F6:W6" si="0">SUM(F7:F8)</f>
        <v>223477069</v>
      </c>
      <c r="G6" s="30">
        <f t="shared" si="0"/>
        <v>880000</v>
      </c>
      <c r="H6" s="30">
        <f t="shared" si="0"/>
        <v>1249332</v>
      </c>
      <c r="I6" s="30">
        <f t="shared" si="0"/>
        <v>0</v>
      </c>
      <c r="J6" s="30">
        <f t="shared" si="0"/>
        <v>0</v>
      </c>
      <c r="K6" s="30">
        <f t="shared" si="0"/>
        <v>1443200</v>
      </c>
      <c r="L6" s="30">
        <f t="shared" si="0"/>
        <v>407856590</v>
      </c>
      <c r="M6" s="30">
        <f t="shared" si="0"/>
        <v>39274300</v>
      </c>
      <c r="N6" s="30">
        <f t="shared" si="0"/>
        <v>0</v>
      </c>
      <c r="O6" s="30">
        <f t="shared" si="0"/>
        <v>368582290</v>
      </c>
      <c r="P6" s="30">
        <f t="shared" si="0"/>
        <v>107487699.56999999</v>
      </c>
      <c r="Q6" s="30">
        <f t="shared" si="0"/>
        <v>0</v>
      </c>
      <c r="R6" s="30">
        <f t="shared" si="0"/>
        <v>0</v>
      </c>
      <c r="S6" s="30">
        <f t="shared" si="0"/>
        <v>107487699.56999999</v>
      </c>
      <c r="T6" s="30">
        <f t="shared" si="0"/>
        <v>107487699.56999999</v>
      </c>
      <c r="U6" s="30">
        <f t="shared" si="0"/>
        <v>0</v>
      </c>
      <c r="V6" s="30">
        <f t="shared" si="0"/>
        <v>0</v>
      </c>
      <c r="W6" s="30">
        <f t="shared" si="0"/>
        <v>107487699.56999999</v>
      </c>
      <c r="X6" s="2">
        <f t="shared" ref="X6:X31" si="1">T6/L6*100</f>
        <v>26.354287807388378</v>
      </c>
      <c r="Y6" s="2">
        <f>U6/M6*100</f>
        <v>0</v>
      </c>
      <c r="Z6" s="2"/>
      <c r="AA6" s="2">
        <f t="shared" ref="AA6:AA31" si="2">W6/O6*100</f>
        <v>29.162469952096721</v>
      </c>
      <c r="AB6" s="2">
        <f t="shared" ref="AB6:AB31" si="3">T6/F6*100</f>
        <v>48.097865275832838</v>
      </c>
    </row>
    <row r="7" spans="1:28" s="7" customFormat="1" ht="45" hidden="1" customHeight="1" x14ac:dyDescent="0.3">
      <c r="A7" s="92" t="s">
        <v>53</v>
      </c>
      <c r="B7" s="91" t="s">
        <v>363</v>
      </c>
      <c r="C7" s="34" t="s">
        <v>4</v>
      </c>
      <c r="D7" s="30"/>
      <c r="E7" s="30"/>
      <c r="F7" s="31">
        <v>92377962</v>
      </c>
      <c r="G7" s="31"/>
      <c r="H7" s="31"/>
      <c r="I7" s="31"/>
      <c r="J7" s="31"/>
      <c r="K7" s="31"/>
      <c r="L7" s="32">
        <f>SUM(M7:O7)</f>
        <v>139802413</v>
      </c>
      <c r="M7" s="31">
        <v>0</v>
      </c>
      <c r="N7" s="31">
        <v>0</v>
      </c>
      <c r="O7" s="31">
        <v>139802413</v>
      </c>
      <c r="P7" s="32">
        <f t="shared" ref="P7:P8" si="4">Q7+R7+S7</f>
        <v>76790272.099999994</v>
      </c>
      <c r="Q7" s="31">
        <v>0</v>
      </c>
      <c r="R7" s="31">
        <v>0</v>
      </c>
      <c r="S7" s="31">
        <f>W7</f>
        <v>76790272.099999994</v>
      </c>
      <c r="T7" s="32">
        <f>SUM(U7:W7)</f>
        <v>76790272.099999994</v>
      </c>
      <c r="U7" s="31">
        <v>0</v>
      </c>
      <c r="V7" s="31">
        <v>0</v>
      </c>
      <c r="W7" s="31">
        <v>76790272.099999994</v>
      </c>
      <c r="X7" s="32">
        <f t="shared" si="1"/>
        <v>54.927715804161402</v>
      </c>
      <c r="Y7" s="32"/>
      <c r="Z7" s="32"/>
      <c r="AA7" s="32">
        <f t="shared" si="2"/>
        <v>54.927715804161402</v>
      </c>
      <c r="AB7" s="32">
        <f t="shared" si="3"/>
        <v>83.126181220581586</v>
      </c>
    </row>
    <row r="8" spans="1:28" s="7" customFormat="1" ht="29.25" hidden="1" customHeight="1" x14ac:dyDescent="0.3">
      <c r="A8" s="92" t="s">
        <v>54</v>
      </c>
      <c r="B8" s="91" t="s">
        <v>364</v>
      </c>
      <c r="C8" s="34" t="s">
        <v>37</v>
      </c>
      <c r="D8" s="31">
        <v>590000</v>
      </c>
      <c r="E8" s="31">
        <v>890000</v>
      </c>
      <c r="F8" s="31">
        <v>131099107</v>
      </c>
      <c r="G8" s="31">
        <v>880000</v>
      </c>
      <c r="H8" s="31">
        <v>1249332</v>
      </c>
      <c r="I8" s="31">
        <v>0</v>
      </c>
      <c r="J8" s="31">
        <v>0</v>
      </c>
      <c r="K8" s="31">
        <v>1443200</v>
      </c>
      <c r="L8" s="32">
        <f>SUM(M8:O8)</f>
        <v>268054177</v>
      </c>
      <c r="M8" s="32">
        <v>39274300</v>
      </c>
      <c r="N8" s="32">
        <v>0</v>
      </c>
      <c r="O8" s="32">
        <v>228779877</v>
      </c>
      <c r="P8" s="32">
        <f t="shared" si="4"/>
        <v>30697427.469999999</v>
      </c>
      <c r="Q8" s="32">
        <v>0</v>
      </c>
      <c r="R8" s="32">
        <v>0</v>
      </c>
      <c r="S8" s="32">
        <f t="shared" ref="S8:S30" si="5">W8</f>
        <v>30697427.469999999</v>
      </c>
      <c r="T8" s="32">
        <f>SUM(U8:W8)</f>
        <v>30697427.469999999</v>
      </c>
      <c r="U8" s="32">
        <v>0</v>
      </c>
      <c r="V8" s="32">
        <v>0</v>
      </c>
      <c r="W8" s="32">
        <v>30697427.469999999</v>
      </c>
      <c r="X8" s="32">
        <f t="shared" si="1"/>
        <v>11.451948935681013</v>
      </c>
      <c r="Y8" s="32">
        <f>U8/M8*100</f>
        <v>0</v>
      </c>
      <c r="Z8" s="32"/>
      <c r="AA8" s="32">
        <f t="shared" si="2"/>
        <v>13.417887915902673</v>
      </c>
      <c r="AB8" s="32">
        <f t="shared" si="3"/>
        <v>23.415435980048287</v>
      </c>
    </row>
    <row r="9" spans="1:28" s="7" customFormat="1" ht="44.25" hidden="1" customHeight="1" x14ac:dyDescent="0.3">
      <c r="A9" s="1" t="s">
        <v>18</v>
      </c>
      <c r="B9" s="97" t="s">
        <v>55</v>
      </c>
      <c r="C9" s="17"/>
      <c r="D9" s="2">
        <f t="shared" ref="D9:W9" si="6">SUM(D10:D12)</f>
        <v>50147554</v>
      </c>
      <c r="E9" s="2">
        <f t="shared" si="6"/>
        <v>52183347</v>
      </c>
      <c r="F9" s="2">
        <f t="shared" si="6"/>
        <v>153752848</v>
      </c>
      <c r="G9" s="2">
        <f t="shared" si="6"/>
        <v>45711263</v>
      </c>
      <c r="H9" s="2">
        <f t="shared" si="6"/>
        <v>48405367</v>
      </c>
      <c r="I9" s="2">
        <f t="shared" si="6"/>
        <v>0</v>
      </c>
      <c r="J9" s="2">
        <f t="shared" si="6"/>
        <v>0</v>
      </c>
      <c r="K9" s="2">
        <f t="shared" si="6"/>
        <v>104177070</v>
      </c>
      <c r="L9" s="2">
        <f>SUM(L10:L12)</f>
        <v>198337882</v>
      </c>
      <c r="M9" s="2">
        <f>SUM(M10:M12)</f>
        <v>0</v>
      </c>
      <c r="N9" s="2">
        <f>SUM(N10:N12)</f>
        <v>0</v>
      </c>
      <c r="O9" s="2">
        <f>SUM(O10:O12)</f>
        <v>198337882</v>
      </c>
      <c r="P9" s="2">
        <f t="shared" si="6"/>
        <v>132491572.75</v>
      </c>
      <c r="Q9" s="2">
        <f t="shared" si="6"/>
        <v>0</v>
      </c>
      <c r="R9" s="2">
        <f t="shared" si="6"/>
        <v>0</v>
      </c>
      <c r="S9" s="2">
        <f t="shared" si="6"/>
        <v>132491572.75</v>
      </c>
      <c r="T9" s="2">
        <f t="shared" si="6"/>
        <v>132491572.75</v>
      </c>
      <c r="U9" s="2">
        <f t="shared" si="6"/>
        <v>0</v>
      </c>
      <c r="V9" s="2">
        <f t="shared" si="6"/>
        <v>0</v>
      </c>
      <c r="W9" s="2">
        <f t="shared" si="6"/>
        <v>132491572.75</v>
      </c>
      <c r="X9" s="2">
        <f t="shared" si="1"/>
        <v>66.800941612354208</v>
      </c>
      <c r="Y9" s="32"/>
      <c r="Z9" s="2"/>
      <c r="AA9" s="2">
        <f t="shared" si="2"/>
        <v>66.800941612354208</v>
      </c>
      <c r="AB9" s="2">
        <f t="shared" si="3"/>
        <v>86.17178444070187</v>
      </c>
    </row>
    <row r="10" spans="1:28" s="7" customFormat="1" ht="56.25" hidden="1" x14ac:dyDescent="0.3">
      <c r="A10" s="92" t="s">
        <v>56</v>
      </c>
      <c r="B10" s="91" t="s">
        <v>58</v>
      </c>
      <c r="C10" s="34" t="s">
        <v>4</v>
      </c>
      <c r="D10" s="31">
        <v>31322202</v>
      </c>
      <c r="E10" s="31">
        <v>39099048</v>
      </c>
      <c r="F10" s="31">
        <v>108416079</v>
      </c>
      <c r="G10" s="31">
        <v>35340468</v>
      </c>
      <c r="H10" s="31">
        <v>33225213</v>
      </c>
      <c r="I10" s="31">
        <v>0</v>
      </c>
      <c r="J10" s="31">
        <v>0</v>
      </c>
      <c r="K10" s="31">
        <v>71838584</v>
      </c>
      <c r="L10" s="32">
        <f t="shared" ref="L10:L12" si="7">M10+O10</f>
        <v>139195282</v>
      </c>
      <c r="M10" s="32">
        <v>0</v>
      </c>
      <c r="N10" s="32">
        <v>0</v>
      </c>
      <c r="O10" s="32">
        <v>139195282</v>
      </c>
      <c r="P10" s="32">
        <f t="shared" ref="P10:P11" si="8">Q10+R10+S10</f>
        <v>90562337.560000002</v>
      </c>
      <c r="Q10" s="32">
        <v>0</v>
      </c>
      <c r="R10" s="32">
        <v>0</v>
      </c>
      <c r="S10" s="32">
        <f t="shared" si="5"/>
        <v>90562337.560000002</v>
      </c>
      <c r="T10" s="32">
        <f>U10+W10</f>
        <v>90562337.560000002</v>
      </c>
      <c r="U10" s="32">
        <v>0</v>
      </c>
      <c r="V10" s="32">
        <v>0</v>
      </c>
      <c r="W10" s="32">
        <v>90562337.560000002</v>
      </c>
      <c r="X10" s="32">
        <f t="shared" si="1"/>
        <v>65.06135571462832</v>
      </c>
      <c r="Y10" s="32"/>
      <c r="Z10" s="32"/>
      <c r="AA10" s="32">
        <f t="shared" si="2"/>
        <v>65.06135571462832</v>
      </c>
      <c r="AB10" s="32">
        <f t="shared" si="3"/>
        <v>83.532201491994556</v>
      </c>
    </row>
    <row r="11" spans="1:28" s="7" customFormat="1" ht="37.5" hidden="1" x14ac:dyDescent="0.3">
      <c r="A11" s="92" t="s">
        <v>57</v>
      </c>
      <c r="B11" s="91" t="s">
        <v>264</v>
      </c>
      <c r="C11" s="34" t="s">
        <v>4</v>
      </c>
      <c r="D11" s="31">
        <v>145000</v>
      </c>
      <c r="E11" s="31"/>
      <c r="F11" s="31">
        <v>383000</v>
      </c>
      <c r="G11" s="31"/>
      <c r="H11" s="31"/>
      <c r="I11" s="31">
        <v>0</v>
      </c>
      <c r="J11" s="31">
        <v>0</v>
      </c>
      <c r="K11" s="31">
        <v>32095486</v>
      </c>
      <c r="L11" s="32">
        <f t="shared" si="7"/>
        <v>1827000</v>
      </c>
      <c r="M11" s="32">
        <v>0</v>
      </c>
      <c r="N11" s="32">
        <v>0</v>
      </c>
      <c r="O11" s="32">
        <v>1827000</v>
      </c>
      <c r="P11" s="32">
        <f t="shared" si="8"/>
        <v>270000</v>
      </c>
      <c r="Q11" s="32">
        <v>0</v>
      </c>
      <c r="R11" s="32">
        <v>0</v>
      </c>
      <c r="S11" s="32">
        <f t="shared" si="5"/>
        <v>270000</v>
      </c>
      <c r="T11" s="32">
        <f>U11+W11</f>
        <v>270000</v>
      </c>
      <c r="U11" s="32">
        <v>0</v>
      </c>
      <c r="V11" s="32">
        <v>0</v>
      </c>
      <c r="W11" s="32">
        <v>270000</v>
      </c>
      <c r="X11" s="32">
        <f t="shared" si="1"/>
        <v>14.77832512315271</v>
      </c>
      <c r="Y11" s="32"/>
      <c r="Z11" s="32"/>
      <c r="AA11" s="32">
        <f t="shared" si="2"/>
        <v>14.77832512315271</v>
      </c>
      <c r="AB11" s="32">
        <f t="shared" si="3"/>
        <v>70.496083550913838</v>
      </c>
    </row>
    <row r="12" spans="1:28" s="7" customFormat="1" ht="45" hidden="1" customHeight="1" x14ac:dyDescent="0.3">
      <c r="A12" s="92" t="s">
        <v>305</v>
      </c>
      <c r="B12" s="91" t="s">
        <v>59</v>
      </c>
      <c r="C12" s="34" t="s">
        <v>4</v>
      </c>
      <c r="D12" s="31">
        <v>18680352</v>
      </c>
      <c r="E12" s="31">
        <v>13084299</v>
      </c>
      <c r="F12" s="31">
        <v>44953769</v>
      </c>
      <c r="G12" s="31">
        <v>10370795</v>
      </c>
      <c r="H12" s="31">
        <v>15180154</v>
      </c>
      <c r="I12" s="31">
        <v>0</v>
      </c>
      <c r="J12" s="31">
        <v>0</v>
      </c>
      <c r="K12" s="31">
        <v>243000</v>
      </c>
      <c r="L12" s="32">
        <f t="shared" si="7"/>
        <v>57315600</v>
      </c>
      <c r="M12" s="32">
        <v>0</v>
      </c>
      <c r="N12" s="32">
        <v>0</v>
      </c>
      <c r="O12" s="32">
        <v>57315600</v>
      </c>
      <c r="P12" s="32">
        <f>Q12+R12+S12</f>
        <v>41659235.189999998</v>
      </c>
      <c r="Q12" s="32">
        <v>0</v>
      </c>
      <c r="R12" s="32">
        <v>0</v>
      </c>
      <c r="S12" s="32">
        <f t="shared" si="5"/>
        <v>41659235.189999998</v>
      </c>
      <c r="T12" s="32">
        <f t="shared" ref="T12" si="9">U12+W12</f>
        <v>41659235.189999998</v>
      </c>
      <c r="U12" s="32">
        <v>0</v>
      </c>
      <c r="V12" s="32">
        <v>0</v>
      </c>
      <c r="W12" s="32">
        <v>41659235.189999998</v>
      </c>
      <c r="X12" s="32">
        <f t="shared" si="1"/>
        <v>72.683938037811686</v>
      </c>
      <c r="Y12" s="32"/>
      <c r="Z12" s="32"/>
      <c r="AA12" s="32">
        <f t="shared" si="2"/>
        <v>72.683938037811686</v>
      </c>
      <c r="AB12" s="32">
        <f t="shared" si="3"/>
        <v>92.671284559032188</v>
      </c>
    </row>
    <row r="13" spans="1:28" s="7" customFormat="1" ht="62.25" hidden="1" customHeight="1" x14ac:dyDescent="0.3">
      <c r="A13" s="1" t="s">
        <v>38</v>
      </c>
      <c r="B13" s="102" t="s">
        <v>33</v>
      </c>
      <c r="C13" s="102"/>
      <c r="D13" s="3">
        <f t="shared" ref="D13:K13" si="10">D14+D16</f>
        <v>65558060</v>
      </c>
      <c r="E13" s="3">
        <f t="shared" si="10"/>
        <v>104386000</v>
      </c>
      <c r="F13" s="3">
        <f t="shared" si="10"/>
        <v>380397806</v>
      </c>
      <c r="G13" s="3">
        <f t="shared" si="10"/>
        <v>139118796</v>
      </c>
      <c r="H13" s="3">
        <f t="shared" si="10"/>
        <v>114268431</v>
      </c>
      <c r="I13" s="3">
        <f t="shared" si="10"/>
        <v>5838600</v>
      </c>
      <c r="J13" s="3">
        <f t="shared" si="10"/>
        <v>0</v>
      </c>
      <c r="K13" s="3">
        <f t="shared" si="10"/>
        <v>167498460</v>
      </c>
      <c r="L13" s="3">
        <f>L14+L16</f>
        <v>496230013</v>
      </c>
      <c r="M13" s="3">
        <f>M14+M16</f>
        <v>107339400</v>
      </c>
      <c r="N13" s="3">
        <f>N14+N16</f>
        <v>0</v>
      </c>
      <c r="O13" s="3">
        <f>O14+O16</f>
        <v>388890613</v>
      </c>
      <c r="P13" s="3">
        <f>P14+P16</f>
        <v>255570288.87</v>
      </c>
      <c r="Q13" s="3">
        <f t="shared" ref="Q13:R13" si="11">Q14+Q16</f>
        <v>6392628.5199999996</v>
      </c>
      <c r="R13" s="3">
        <f t="shared" si="11"/>
        <v>0</v>
      </c>
      <c r="S13" s="2">
        <f t="shared" si="5"/>
        <v>249177660.34999999</v>
      </c>
      <c r="T13" s="3">
        <f t="shared" ref="T13:W13" si="12">T14+T16</f>
        <v>255570288.87</v>
      </c>
      <c r="U13" s="3">
        <f t="shared" si="12"/>
        <v>6392628.5199999996</v>
      </c>
      <c r="V13" s="3">
        <f t="shared" si="12"/>
        <v>0</v>
      </c>
      <c r="W13" s="3">
        <f t="shared" si="12"/>
        <v>249177660.34999999</v>
      </c>
      <c r="X13" s="2">
        <f t="shared" si="1"/>
        <v>51.502384413415157</v>
      </c>
      <c r="Y13" s="2">
        <f>U13/M13*100</f>
        <v>5.9555284639191202</v>
      </c>
      <c r="Z13" s="2"/>
      <c r="AA13" s="2">
        <f t="shared" si="2"/>
        <v>64.073971451195717</v>
      </c>
      <c r="AB13" s="2">
        <f t="shared" si="3"/>
        <v>67.185006022353349</v>
      </c>
    </row>
    <row r="14" spans="1:28" s="8" customFormat="1" ht="31.5" hidden="1" customHeight="1" x14ac:dyDescent="0.3">
      <c r="A14" s="1" t="s">
        <v>19</v>
      </c>
      <c r="B14" s="97" t="s">
        <v>60</v>
      </c>
      <c r="C14" s="17"/>
      <c r="D14" s="2">
        <f>D15</f>
        <v>33240560</v>
      </c>
      <c r="E14" s="2">
        <f t="shared" ref="E14:K14" si="13">E15</f>
        <v>49860850</v>
      </c>
      <c r="F14" s="2">
        <f t="shared" si="13"/>
        <v>145483617</v>
      </c>
      <c r="G14" s="2">
        <f t="shared" si="13"/>
        <v>49860840</v>
      </c>
      <c r="H14" s="2">
        <f t="shared" si="13"/>
        <v>18289750</v>
      </c>
      <c r="I14" s="2">
        <f t="shared" si="13"/>
        <v>0</v>
      </c>
      <c r="J14" s="2">
        <f t="shared" si="13"/>
        <v>0</v>
      </c>
      <c r="K14" s="2">
        <f t="shared" si="13"/>
        <v>86494410</v>
      </c>
      <c r="L14" s="2">
        <f>L15</f>
        <v>160280810</v>
      </c>
      <c r="M14" s="2">
        <f>M15</f>
        <v>0</v>
      </c>
      <c r="N14" s="2">
        <f>N15</f>
        <v>0</v>
      </c>
      <c r="O14" s="2">
        <f>O15</f>
        <v>160280810</v>
      </c>
      <c r="P14" s="2">
        <f t="shared" ref="P14:R14" si="14">P15</f>
        <v>109207385</v>
      </c>
      <c r="Q14" s="2">
        <f t="shared" si="14"/>
        <v>0</v>
      </c>
      <c r="R14" s="2">
        <f t="shared" si="14"/>
        <v>0</v>
      </c>
      <c r="S14" s="2">
        <f t="shared" si="5"/>
        <v>109207385</v>
      </c>
      <c r="T14" s="2">
        <f t="shared" ref="T14:W14" si="15">T15</f>
        <v>109207385</v>
      </c>
      <c r="U14" s="2">
        <f t="shared" si="15"/>
        <v>0</v>
      </c>
      <c r="V14" s="2">
        <f t="shared" si="15"/>
        <v>0</v>
      </c>
      <c r="W14" s="2">
        <f t="shared" si="15"/>
        <v>109207385</v>
      </c>
      <c r="X14" s="2">
        <f t="shared" si="1"/>
        <v>68.135034381221303</v>
      </c>
      <c r="Y14" s="2"/>
      <c r="Z14" s="2"/>
      <c r="AA14" s="2">
        <f t="shared" si="2"/>
        <v>68.135034381221303</v>
      </c>
      <c r="AB14" s="2">
        <f t="shared" si="3"/>
        <v>75.065074165704857</v>
      </c>
    </row>
    <row r="15" spans="1:28" s="7" customFormat="1" ht="37.5" hidden="1" customHeight="1" x14ac:dyDescent="0.3">
      <c r="A15" s="92" t="s">
        <v>39</v>
      </c>
      <c r="B15" s="91" t="s">
        <v>61</v>
      </c>
      <c r="C15" s="34" t="s">
        <v>4</v>
      </c>
      <c r="D15" s="31">
        <v>33240560</v>
      </c>
      <c r="E15" s="31">
        <v>49860850</v>
      </c>
      <c r="F15" s="31">
        <v>145483617</v>
      </c>
      <c r="G15" s="31">
        <v>49860840</v>
      </c>
      <c r="H15" s="31">
        <v>18289750</v>
      </c>
      <c r="I15" s="31">
        <v>0</v>
      </c>
      <c r="J15" s="31">
        <v>0</v>
      </c>
      <c r="K15" s="31">
        <v>86494410</v>
      </c>
      <c r="L15" s="32">
        <f>M15+O15</f>
        <v>160280810</v>
      </c>
      <c r="M15" s="32">
        <v>0</v>
      </c>
      <c r="N15" s="32">
        <v>0</v>
      </c>
      <c r="O15" s="32">
        <v>160280810</v>
      </c>
      <c r="P15" s="32">
        <f t="shared" ref="P15:P30" si="16">Q15+R15+S15</f>
        <v>109207385</v>
      </c>
      <c r="Q15" s="32">
        <v>0</v>
      </c>
      <c r="R15" s="32">
        <v>0</v>
      </c>
      <c r="S15" s="32">
        <f t="shared" si="5"/>
        <v>109207385</v>
      </c>
      <c r="T15" s="32">
        <f>U15+W15</f>
        <v>109207385</v>
      </c>
      <c r="U15" s="32">
        <v>0</v>
      </c>
      <c r="V15" s="32">
        <v>0</v>
      </c>
      <c r="W15" s="32">
        <v>109207385</v>
      </c>
      <c r="X15" s="32">
        <f t="shared" si="1"/>
        <v>68.135034381221303</v>
      </c>
      <c r="Y15" s="2"/>
      <c r="Z15" s="2"/>
      <c r="AA15" s="32">
        <f t="shared" si="2"/>
        <v>68.135034381221303</v>
      </c>
      <c r="AB15" s="32">
        <f t="shared" si="3"/>
        <v>75.065074165704857</v>
      </c>
    </row>
    <row r="16" spans="1:28" s="8" customFormat="1" ht="23.25" hidden="1" customHeight="1" x14ac:dyDescent="0.3">
      <c r="A16" s="1" t="s">
        <v>20</v>
      </c>
      <c r="B16" s="97" t="s">
        <v>62</v>
      </c>
      <c r="C16" s="17"/>
      <c r="D16" s="2">
        <f t="shared" ref="D16:W16" si="17">SUM(D17:D30)</f>
        <v>32317500</v>
      </c>
      <c r="E16" s="2">
        <f t="shared" si="17"/>
        <v>54525150</v>
      </c>
      <c r="F16" s="2">
        <f>SUM(F17:F30)</f>
        <v>234914189</v>
      </c>
      <c r="G16" s="2">
        <f t="shared" si="17"/>
        <v>89257956</v>
      </c>
      <c r="H16" s="2">
        <f t="shared" si="17"/>
        <v>95978681</v>
      </c>
      <c r="I16" s="2">
        <f t="shared" si="17"/>
        <v>5838600</v>
      </c>
      <c r="J16" s="2">
        <f t="shared" si="17"/>
        <v>0</v>
      </c>
      <c r="K16" s="2">
        <f t="shared" si="17"/>
        <v>81004050</v>
      </c>
      <c r="L16" s="2">
        <f>SUM(L17:L30)</f>
        <v>335949203</v>
      </c>
      <c r="M16" s="2">
        <f>SUM(M17:M30)</f>
        <v>107339400</v>
      </c>
      <c r="N16" s="2">
        <f>SUM(N17:N30)</f>
        <v>0</v>
      </c>
      <c r="O16" s="2">
        <f>SUM(O17:O30)</f>
        <v>228609803</v>
      </c>
      <c r="P16" s="2">
        <f t="shared" si="17"/>
        <v>146362903.87</v>
      </c>
      <c r="Q16" s="2">
        <f t="shared" si="17"/>
        <v>6392628.5199999996</v>
      </c>
      <c r="R16" s="2">
        <f t="shared" si="17"/>
        <v>0</v>
      </c>
      <c r="S16" s="2">
        <f t="shared" si="17"/>
        <v>139970275.34999999</v>
      </c>
      <c r="T16" s="2">
        <f t="shared" si="17"/>
        <v>146362903.87</v>
      </c>
      <c r="U16" s="2">
        <f t="shared" si="17"/>
        <v>6392628.5199999996</v>
      </c>
      <c r="V16" s="2">
        <f t="shared" si="17"/>
        <v>0</v>
      </c>
      <c r="W16" s="2">
        <f t="shared" si="17"/>
        <v>139970275.34999999</v>
      </c>
      <c r="X16" s="2">
        <f t="shared" si="1"/>
        <v>43.566974579189583</v>
      </c>
      <c r="Y16" s="2">
        <f t="shared" ref="Y16:Y21" si="18">U16/M16*100</f>
        <v>5.9555284639191202</v>
      </c>
      <c r="Z16" s="2"/>
      <c r="AA16" s="2">
        <f t="shared" si="2"/>
        <v>61.226716227037734</v>
      </c>
      <c r="AB16" s="2">
        <f t="shared" si="3"/>
        <v>62.304837563473015</v>
      </c>
    </row>
    <row r="17" spans="1:28" s="7" customFormat="1" ht="97.5" hidden="1" customHeight="1" x14ac:dyDescent="0.3">
      <c r="A17" s="92" t="s">
        <v>174</v>
      </c>
      <c r="B17" s="91" t="s">
        <v>192</v>
      </c>
      <c r="C17" s="34" t="s">
        <v>4</v>
      </c>
      <c r="D17" s="31">
        <v>0</v>
      </c>
      <c r="E17" s="31">
        <v>0</v>
      </c>
      <c r="F17" s="31">
        <v>10516550</v>
      </c>
      <c r="G17" s="31">
        <f>9990722+525828</f>
        <v>10516550</v>
      </c>
      <c r="H17" s="31">
        <v>0</v>
      </c>
      <c r="I17" s="31">
        <v>0</v>
      </c>
      <c r="J17" s="31">
        <v>0</v>
      </c>
      <c r="K17" s="31">
        <v>0</v>
      </c>
      <c r="L17" s="32">
        <f t="shared" ref="L17:L30" si="19">M17+O17</f>
        <v>10516550</v>
      </c>
      <c r="M17" s="32">
        <v>9990722</v>
      </c>
      <c r="N17" s="32">
        <v>0</v>
      </c>
      <c r="O17" s="32">
        <v>525828</v>
      </c>
      <c r="P17" s="32">
        <f t="shared" si="16"/>
        <v>0</v>
      </c>
      <c r="Q17" s="32">
        <v>0</v>
      </c>
      <c r="R17" s="32">
        <v>0</v>
      </c>
      <c r="S17" s="32">
        <f t="shared" si="5"/>
        <v>0</v>
      </c>
      <c r="T17" s="32">
        <f>U17+W17</f>
        <v>0</v>
      </c>
      <c r="U17" s="32">
        <v>0</v>
      </c>
      <c r="V17" s="32">
        <v>0</v>
      </c>
      <c r="W17" s="32">
        <v>0</v>
      </c>
      <c r="X17" s="32">
        <f t="shared" si="1"/>
        <v>0</v>
      </c>
      <c r="Y17" s="32">
        <f t="shared" si="18"/>
        <v>0</v>
      </c>
      <c r="Z17" s="32"/>
      <c r="AA17" s="32">
        <f t="shared" si="2"/>
        <v>0</v>
      </c>
      <c r="AB17" s="32">
        <f t="shared" si="3"/>
        <v>0</v>
      </c>
    </row>
    <row r="18" spans="1:28" s="7" customFormat="1" ht="99" hidden="1" customHeight="1" x14ac:dyDescent="0.3">
      <c r="A18" s="92" t="s">
        <v>94</v>
      </c>
      <c r="B18" s="91" t="s">
        <v>337</v>
      </c>
      <c r="C18" s="34" t="s">
        <v>4</v>
      </c>
      <c r="D18" s="31">
        <v>0</v>
      </c>
      <c r="E18" s="31">
        <v>0</v>
      </c>
      <c r="F18" s="31">
        <v>6831556</v>
      </c>
      <c r="G18" s="31">
        <f>6489978+341578</f>
        <v>6831556</v>
      </c>
      <c r="H18" s="31">
        <v>0</v>
      </c>
      <c r="I18" s="31">
        <v>0</v>
      </c>
      <c r="J18" s="31">
        <v>0</v>
      </c>
      <c r="K18" s="31">
        <v>0</v>
      </c>
      <c r="L18" s="32">
        <f t="shared" si="19"/>
        <v>6831556</v>
      </c>
      <c r="M18" s="32">
        <v>6489978</v>
      </c>
      <c r="N18" s="32">
        <v>0</v>
      </c>
      <c r="O18" s="32">
        <v>341578</v>
      </c>
      <c r="P18" s="32">
        <f t="shared" si="16"/>
        <v>6729082.6599999992</v>
      </c>
      <c r="Q18" s="32">
        <v>6392628.5199999996</v>
      </c>
      <c r="R18" s="32">
        <v>0</v>
      </c>
      <c r="S18" s="32">
        <f t="shared" si="5"/>
        <v>336454.14</v>
      </c>
      <c r="T18" s="32">
        <f t="shared" ref="T18:T30" si="20">U18+W18</f>
        <v>6729082.6599999992</v>
      </c>
      <c r="U18" s="32">
        <v>6392628.5199999996</v>
      </c>
      <c r="V18" s="32">
        <v>0</v>
      </c>
      <c r="W18" s="32">
        <v>336454.14</v>
      </c>
      <c r="X18" s="32">
        <f t="shared" si="1"/>
        <v>98.499999999999986</v>
      </c>
      <c r="Y18" s="32">
        <f t="shared" si="18"/>
        <v>98.500002927590813</v>
      </c>
      <c r="Z18" s="32"/>
      <c r="AA18" s="32">
        <f t="shared" si="2"/>
        <v>98.499944375808752</v>
      </c>
      <c r="AB18" s="32">
        <f t="shared" si="3"/>
        <v>98.499999999999986</v>
      </c>
    </row>
    <row r="19" spans="1:28" s="7" customFormat="1" ht="60.75" hidden="1" customHeight="1" x14ac:dyDescent="0.3">
      <c r="A19" s="92" t="s">
        <v>95</v>
      </c>
      <c r="B19" s="91" t="s">
        <v>171</v>
      </c>
      <c r="C19" s="34" t="s">
        <v>3</v>
      </c>
      <c r="D19" s="31">
        <v>0</v>
      </c>
      <c r="E19" s="31">
        <v>0</v>
      </c>
      <c r="F19" s="31">
        <v>10723700</v>
      </c>
      <c r="G19" s="31">
        <f>10187500+536200</f>
        <v>10723700</v>
      </c>
      <c r="H19" s="31">
        <f>2546900+134000</f>
        <v>2680900</v>
      </c>
      <c r="I19" s="31">
        <v>0</v>
      </c>
      <c r="J19" s="31">
        <v>0</v>
      </c>
      <c r="K19" s="31">
        <v>0</v>
      </c>
      <c r="L19" s="32">
        <f t="shared" si="19"/>
        <v>13553546</v>
      </c>
      <c r="M19" s="32">
        <v>12734400</v>
      </c>
      <c r="N19" s="32">
        <v>0</v>
      </c>
      <c r="O19" s="32">
        <v>819146</v>
      </c>
      <c r="P19" s="32">
        <f t="shared" si="16"/>
        <v>0</v>
      </c>
      <c r="Q19" s="32">
        <v>0</v>
      </c>
      <c r="R19" s="32">
        <v>0</v>
      </c>
      <c r="S19" s="32">
        <f t="shared" si="5"/>
        <v>0</v>
      </c>
      <c r="T19" s="32">
        <f t="shared" si="20"/>
        <v>0</v>
      </c>
      <c r="U19" s="32">
        <v>0</v>
      </c>
      <c r="V19" s="32">
        <v>0</v>
      </c>
      <c r="W19" s="32">
        <v>0</v>
      </c>
      <c r="X19" s="32">
        <f t="shared" si="1"/>
        <v>0</v>
      </c>
      <c r="Y19" s="32">
        <f t="shared" si="18"/>
        <v>0</v>
      </c>
      <c r="Z19" s="32"/>
      <c r="AA19" s="32">
        <f t="shared" si="2"/>
        <v>0</v>
      </c>
      <c r="AB19" s="32">
        <f t="shared" si="3"/>
        <v>0</v>
      </c>
    </row>
    <row r="20" spans="1:28" s="7" customFormat="1" ht="81.75" hidden="1" customHeight="1" x14ac:dyDescent="0.3">
      <c r="A20" s="92" t="s">
        <v>96</v>
      </c>
      <c r="B20" s="91" t="s">
        <v>169</v>
      </c>
      <c r="C20" s="34" t="s">
        <v>3</v>
      </c>
      <c r="D20" s="31">
        <v>0</v>
      </c>
      <c r="E20" s="31">
        <f>5838600+307300</f>
        <v>6145900</v>
      </c>
      <c r="F20" s="31">
        <v>24583500</v>
      </c>
      <c r="G20" s="31">
        <f>17515700+921900</f>
        <v>18437600</v>
      </c>
      <c r="H20" s="31">
        <f>35031400+1843700</f>
        <v>36875100</v>
      </c>
      <c r="I20" s="31">
        <v>5838600</v>
      </c>
      <c r="J20" s="31">
        <v>0</v>
      </c>
      <c r="K20" s="31">
        <v>307300</v>
      </c>
      <c r="L20" s="32">
        <f t="shared" si="19"/>
        <v>61645647</v>
      </c>
      <c r="M20" s="32">
        <v>58385700</v>
      </c>
      <c r="N20" s="32">
        <v>0</v>
      </c>
      <c r="O20" s="32">
        <v>3259947</v>
      </c>
      <c r="P20" s="32">
        <f t="shared" si="16"/>
        <v>0</v>
      </c>
      <c r="Q20" s="32">
        <v>0</v>
      </c>
      <c r="R20" s="32">
        <v>0</v>
      </c>
      <c r="S20" s="32">
        <f t="shared" si="5"/>
        <v>0</v>
      </c>
      <c r="T20" s="32">
        <f t="shared" si="20"/>
        <v>0</v>
      </c>
      <c r="U20" s="32">
        <v>0</v>
      </c>
      <c r="V20" s="32">
        <v>0</v>
      </c>
      <c r="W20" s="32">
        <v>0</v>
      </c>
      <c r="X20" s="32">
        <f t="shared" si="1"/>
        <v>0</v>
      </c>
      <c r="Y20" s="32">
        <f t="shared" si="18"/>
        <v>0</v>
      </c>
      <c r="Z20" s="32"/>
      <c r="AA20" s="32">
        <f t="shared" si="2"/>
        <v>0</v>
      </c>
      <c r="AB20" s="32">
        <f t="shared" si="3"/>
        <v>0</v>
      </c>
    </row>
    <row r="21" spans="1:28" s="7" customFormat="1" ht="55.5" hidden="1" customHeight="1" x14ac:dyDescent="0.3">
      <c r="A21" s="92" t="s">
        <v>175</v>
      </c>
      <c r="B21" s="91" t="s">
        <v>63</v>
      </c>
      <c r="C21" s="34" t="s">
        <v>3</v>
      </c>
      <c r="D21" s="31">
        <v>0</v>
      </c>
      <c r="E21" s="31">
        <v>0</v>
      </c>
      <c r="F21" s="31">
        <v>0</v>
      </c>
      <c r="G21" s="31">
        <f>5921600+311700</f>
        <v>6233300</v>
      </c>
      <c r="H21" s="31">
        <f>13817000+727200</f>
        <v>14544200</v>
      </c>
      <c r="I21" s="31">
        <v>0</v>
      </c>
      <c r="J21" s="31">
        <v>0</v>
      </c>
      <c r="K21" s="31">
        <v>0</v>
      </c>
      <c r="L21" s="32">
        <f t="shared" si="19"/>
        <v>20777500</v>
      </c>
      <c r="M21" s="32">
        <v>19738600</v>
      </c>
      <c r="N21" s="32">
        <v>0</v>
      </c>
      <c r="O21" s="32">
        <v>1038900</v>
      </c>
      <c r="P21" s="32">
        <f t="shared" si="16"/>
        <v>0</v>
      </c>
      <c r="Q21" s="32">
        <v>0</v>
      </c>
      <c r="R21" s="32">
        <v>0</v>
      </c>
      <c r="S21" s="32">
        <f t="shared" si="5"/>
        <v>0</v>
      </c>
      <c r="T21" s="32">
        <f t="shared" si="20"/>
        <v>0</v>
      </c>
      <c r="U21" s="32">
        <v>0</v>
      </c>
      <c r="V21" s="32">
        <v>0</v>
      </c>
      <c r="W21" s="32">
        <v>0</v>
      </c>
      <c r="X21" s="32">
        <f t="shared" si="1"/>
        <v>0</v>
      </c>
      <c r="Y21" s="32">
        <f t="shared" si="18"/>
        <v>0</v>
      </c>
      <c r="Z21" s="32"/>
      <c r="AA21" s="32">
        <f t="shared" si="2"/>
        <v>0</v>
      </c>
      <c r="AB21" s="32"/>
    </row>
    <row r="22" spans="1:28" s="7" customFormat="1" ht="35.25" hidden="1" customHeight="1" x14ac:dyDescent="0.3">
      <c r="A22" s="92" t="s">
        <v>176</v>
      </c>
      <c r="B22" s="91" t="s">
        <v>49</v>
      </c>
      <c r="C22" s="34" t="s">
        <v>4</v>
      </c>
      <c r="D22" s="31">
        <v>136000</v>
      </c>
      <c r="E22" s="31">
        <v>107000</v>
      </c>
      <c r="F22" s="31">
        <v>356000</v>
      </c>
      <c r="G22" s="31">
        <v>113000</v>
      </c>
      <c r="H22" s="31">
        <v>169100</v>
      </c>
      <c r="I22" s="31">
        <v>0</v>
      </c>
      <c r="J22" s="31">
        <v>0</v>
      </c>
      <c r="K22" s="31">
        <v>243000</v>
      </c>
      <c r="L22" s="32">
        <f t="shared" si="19"/>
        <v>525100</v>
      </c>
      <c r="M22" s="32">
        <v>0</v>
      </c>
      <c r="N22" s="32">
        <v>0</v>
      </c>
      <c r="O22" s="32">
        <v>525100</v>
      </c>
      <c r="P22" s="32">
        <f t="shared" si="16"/>
        <v>222900.16</v>
      </c>
      <c r="Q22" s="32">
        <v>0</v>
      </c>
      <c r="R22" s="32">
        <v>0</v>
      </c>
      <c r="S22" s="32">
        <f t="shared" si="5"/>
        <v>222900.16</v>
      </c>
      <c r="T22" s="32">
        <f t="shared" si="20"/>
        <v>222900.16</v>
      </c>
      <c r="U22" s="32">
        <v>0</v>
      </c>
      <c r="V22" s="32">
        <v>0</v>
      </c>
      <c r="W22" s="32">
        <v>222900.16</v>
      </c>
      <c r="X22" s="32">
        <f t="shared" si="1"/>
        <v>42.449087792801372</v>
      </c>
      <c r="Y22" s="32"/>
      <c r="Z22" s="32"/>
      <c r="AA22" s="32">
        <f t="shared" si="2"/>
        <v>42.449087792801372</v>
      </c>
      <c r="AB22" s="2">
        <f t="shared" si="3"/>
        <v>62.612404494382027</v>
      </c>
    </row>
    <row r="23" spans="1:28" s="7" customFormat="1" ht="45" hidden="1" customHeight="1" x14ac:dyDescent="0.3">
      <c r="A23" s="92" t="s">
        <v>97</v>
      </c>
      <c r="B23" s="91" t="s">
        <v>173</v>
      </c>
      <c r="C23" s="34" t="s">
        <v>4</v>
      </c>
      <c r="D23" s="31">
        <v>2181500</v>
      </c>
      <c r="E23" s="31">
        <v>3272250</v>
      </c>
      <c r="F23" s="31">
        <v>3181500</v>
      </c>
      <c r="G23" s="31">
        <v>3272250</v>
      </c>
      <c r="H23" s="31">
        <v>1710000</v>
      </c>
      <c r="I23" s="31">
        <v>0</v>
      </c>
      <c r="J23" s="31">
        <v>0</v>
      </c>
      <c r="K23" s="31">
        <v>5453750</v>
      </c>
      <c r="L23" s="32">
        <f t="shared" si="19"/>
        <v>3314814</v>
      </c>
      <c r="M23" s="32">
        <v>0</v>
      </c>
      <c r="N23" s="32">
        <v>0</v>
      </c>
      <c r="O23" s="32">
        <v>3314814</v>
      </c>
      <c r="P23" s="32">
        <f t="shared" si="16"/>
        <v>1386546.56</v>
      </c>
      <c r="Q23" s="32">
        <v>0</v>
      </c>
      <c r="R23" s="32">
        <v>0</v>
      </c>
      <c r="S23" s="32">
        <f t="shared" si="5"/>
        <v>1386546.56</v>
      </c>
      <c r="T23" s="32">
        <f t="shared" si="20"/>
        <v>1386546.56</v>
      </c>
      <c r="U23" s="32">
        <v>0</v>
      </c>
      <c r="V23" s="32">
        <v>0</v>
      </c>
      <c r="W23" s="32">
        <v>1386546.56</v>
      </c>
      <c r="X23" s="32">
        <f t="shared" si="1"/>
        <v>41.82878918696494</v>
      </c>
      <c r="Y23" s="32"/>
      <c r="Z23" s="32"/>
      <c r="AA23" s="32">
        <f t="shared" si="2"/>
        <v>41.82878918696494</v>
      </c>
      <c r="AB23" s="2">
        <f t="shared" si="3"/>
        <v>43.581535753575359</v>
      </c>
    </row>
    <row r="24" spans="1:28" s="7" customFormat="1" ht="45" hidden="1" customHeight="1" x14ac:dyDescent="0.3">
      <c r="A24" s="92" t="s">
        <v>98</v>
      </c>
      <c r="B24" s="91" t="s">
        <v>319</v>
      </c>
      <c r="C24" s="34" t="s">
        <v>4</v>
      </c>
      <c r="D24" s="31"/>
      <c r="E24" s="31"/>
      <c r="F24" s="31">
        <v>6285797</v>
      </c>
      <c r="G24" s="31"/>
      <c r="H24" s="31"/>
      <c r="I24" s="31">
        <v>0</v>
      </c>
      <c r="J24" s="31">
        <v>0</v>
      </c>
      <c r="K24" s="31">
        <v>0</v>
      </c>
      <c r="L24" s="32">
        <f t="shared" si="19"/>
        <v>6285797</v>
      </c>
      <c r="M24" s="32">
        <v>0</v>
      </c>
      <c r="N24" s="32">
        <v>0</v>
      </c>
      <c r="O24" s="32">
        <v>6285797</v>
      </c>
      <c r="P24" s="32">
        <f t="shared" si="16"/>
        <v>6254368.0099999998</v>
      </c>
      <c r="Q24" s="32">
        <v>0</v>
      </c>
      <c r="R24" s="32">
        <v>0</v>
      </c>
      <c r="S24" s="32">
        <f t="shared" si="5"/>
        <v>6254368.0099999998</v>
      </c>
      <c r="T24" s="32">
        <f t="shared" si="20"/>
        <v>6254368.0099999998</v>
      </c>
      <c r="U24" s="32">
        <v>0</v>
      </c>
      <c r="V24" s="32">
        <v>0</v>
      </c>
      <c r="W24" s="32">
        <v>6254368.0099999998</v>
      </c>
      <c r="X24" s="32">
        <f t="shared" si="1"/>
        <v>99.499999920455579</v>
      </c>
      <c r="Y24" s="32"/>
      <c r="Z24" s="32"/>
      <c r="AA24" s="32">
        <f t="shared" si="2"/>
        <v>99.499999920455579</v>
      </c>
      <c r="AB24" s="2">
        <f t="shared" si="3"/>
        <v>99.499999920455579</v>
      </c>
    </row>
    <row r="25" spans="1:28" s="7" customFormat="1" ht="45" hidden="1" customHeight="1" x14ac:dyDescent="0.3">
      <c r="A25" s="92" t="s">
        <v>323</v>
      </c>
      <c r="B25" s="91" t="s">
        <v>320</v>
      </c>
      <c r="C25" s="34" t="s">
        <v>4</v>
      </c>
      <c r="D25" s="31"/>
      <c r="E25" s="31"/>
      <c r="F25" s="31">
        <v>12681558</v>
      </c>
      <c r="G25" s="31"/>
      <c r="H25" s="31"/>
      <c r="I25" s="31">
        <v>0</v>
      </c>
      <c r="J25" s="31">
        <v>0</v>
      </c>
      <c r="K25" s="31">
        <v>0</v>
      </c>
      <c r="L25" s="32">
        <f t="shared" si="19"/>
        <v>12745284</v>
      </c>
      <c r="M25" s="32">
        <v>0</v>
      </c>
      <c r="N25" s="32">
        <v>0</v>
      </c>
      <c r="O25" s="32">
        <v>12745284</v>
      </c>
      <c r="P25" s="32">
        <f t="shared" si="16"/>
        <v>12681557.58</v>
      </c>
      <c r="Q25" s="32">
        <v>0</v>
      </c>
      <c r="R25" s="32">
        <v>0</v>
      </c>
      <c r="S25" s="32">
        <f t="shared" si="5"/>
        <v>12681557.58</v>
      </c>
      <c r="T25" s="32">
        <f t="shared" si="20"/>
        <v>12681557.58</v>
      </c>
      <c r="U25" s="32">
        <v>0</v>
      </c>
      <c r="V25" s="32">
        <v>0</v>
      </c>
      <c r="W25" s="32">
        <v>12681557.58</v>
      </c>
      <c r="X25" s="32">
        <f t="shared" si="1"/>
        <v>99.5</v>
      </c>
      <c r="Y25" s="32"/>
      <c r="Z25" s="32"/>
      <c r="AA25" s="32">
        <f t="shared" si="2"/>
        <v>99.5</v>
      </c>
      <c r="AB25" s="2">
        <f t="shared" si="3"/>
        <v>99.999996688104105</v>
      </c>
    </row>
    <row r="26" spans="1:28" s="7" customFormat="1" ht="45" hidden="1" customHeight="1" x14ac:dyDescent="0.3">
      <c r="A26" s="92" t="s">
        <v>324</v>
      </c>
      <c r="B26" s="91" t="s">
        <v>321</v>
      </c>
      <c r="C26" s="34" t="s">
        <v>4</v>
      </c>
      <c r="D26" s="31"/>
      <c r="E26" s="31"/>
      <c r="F26" s="31">
        <v>9412768</v>
      </c>
      <c r="G26" s="31"/>
      <c r="H26" s="31"/>
      <c r="I26" s="31">
        <v>0</v>
      </c>
      <c r="J26" s="31">
        <v>0</v>
      </c>
      <c r="K26" s="31">
        <v>0</v>
      </c>
      <c r="L26" s="32">
        <f t="shared" si="19"/>
        <v>9412768</v>
      </c>
      <c r="M26" s="32">
        <v>0</v>
      </c>
      <c r="N26" s="32">
        <v>0</v>
      </c>
      <c r="O26" s="32">
        <v>9412768</v>
      </c>
      <c r="P26" s="32">
        <f t="shared" si="16"/>
        <v>0</v>
      </c>
      <c r="Q26" s="32">
        <v>0</v>
      </c>
      <c r="R26" s="32">
        <v>0</v>
      </c>
      <c r="S26" s="32">
        <f t="shared" si="5"/>
        <v>0</v>
      </c>
      <c r="T26" s="32">
        <f t="shared" si="20"/>
        <v>0</v>
      </c>
      <c r="U26" s="32">
        <v>0</v>
      </c>
      <c r="V26" s="32">
        <v>0</v>
      </c>
      <c r="W26" s="32">
        <v>0</v>
      </c>
      <c r="X26" s="32">
        <f t="shared" si="1"/>
        <v>0</v>
      </c>
      <c r="Y26" s="32"/>
      <c r="Z26" s="32"/>
      <c r="AA26" s="32">
        <f t="shared" si="2"/>
        <v>0</v>
      </c>
      <c r="AB26" s="2">
        <f t="shared" si="3"/>
        <v>0</v>
      </c>
    </row>
    <row r="27" spans="1:28" s="7" customFormat="1" ht="45" hidden="1" customHeight="1" x14ac:dyDescent="0.3">
      <c r="A27" s="92" t="s">
        <v>325</v>
      </c>
      <c r="B27" s="91" t="s">
        <v>322</v>
      </c>
      <c r="C27" s="34" t="s">
        <v>4</v>
      </c>
      <c r="D27" s="31"/>
      <c r="E27" s="31"/>
      <c r="F27" s="31">
        <v>20044760</v>
      </c>
      <c r="G27" s="31"/>
      <c r="H27" s="31"/>
      <c r="I27" s="31">
        <v>0</v>
      </c>
      <c r="J27" s="31">
        <v>0</v>
      </c>
      <c r="K27" s="31">
        <v>0</v>
      </c>
      <c r="L27" s="32">
        <f t="shared" si="19"/>
        <v>20044760</v>
      </c>
      <c r="M27" s="32">
        <v>0</v>
      </c>
      <c r="N27" s="32">
        <v>0</v>
      </c>
      <c r="O27" s="32">
        <v>20044760</v>
      </c>
      <c r="P27" s="32">
        <f t="shared" si="16"/>
        <v>19431024.600000001</v>
      </c>
      <c r="Q27" s="32">
        <v>0</v>
      </c>
      <c r="R27" s="32">
        <v>0</v>
      </c>
      <c r="S27" s="32">
        <f t="shared" si="5"/>
        <v>19431024.600000001</v>
      </c>
      <c r="T27" s="32">
        <f t="shared" si="20"/>
        <v>19431024.600000001</v>
      </c>
      <c r="U27" s="32">
        <v>0</v>
      </c>
      <c r="V27" s="32">
        <v>0</v>
      </c>
      <c r="W27" s="32">
        <v>19431024.600000001</v>
      </c>
      <c r="X27" s="32">
        <f t="shared" si="1"/>
        <v>96.938175363536416</v>
      </c>
      <c r="Y27" s="32"/>
      <c r="Z27" s="32"/>
      <c r="AA27" s="32">
        <f t="shared" si="2"/>
        <v>96.938175363536416</v>
      </c>
      <c r="AB27" s="2">
        <f t="shared" si="3"/>
        <v>96.938175363536416</v>
      </c>
    </row>
    <row r="28" spans="1:28" s="7" customFormat="1" ht="45" hidden="1" customHeight="1" x14ac:dyDescent="0.3">
      <c r="A28" s="92" t="s">
        <v>326</v>
      </c>
      <c r="B28" s="91" t="s">
        <v>338</v>
      </c>
      <c r="C28" s="34" t="s">
        <v>4</v>
      </c>
      <c r="D28" s="31"/>
      <c r="E28" s="31"/>
      <c r="F28" s="31">
        <v>1000000</v>
      </c>
      <c r="G28" s="31"/>
      <c r="H28" s="31"/>
      <c r="I28" s="31">
        <v>0</v>
      </c>
      <c r="J28" s="31">
        <v>0</v>
      </c>
      <c r="K28" s="31">
        <v>0</v>
      </c>
      <c r="L28" s="32">
        <f t="shared" si="19"/>
        <v>1000000</v>
      </c>
      <c r="M28" s="32">
        <v>0</v>
      </c>
      <c r="N28" s="32">
        <v>0</v>
      </c>
      <c r="O28" s="32">
        <v>1000000</v>
      </c>
      <c r="P28" s="32">
        <f t="shared" si="16"/>
        <v>999943</v>
      </c>
      <c r="Q28" s="32">
        <v>0</v>
      </c>
      <c r="R28" s="32">
        <v>0</v>
      </c>
      <c r="S28" s="32">
        <f t="shared" si="5"/>
        <v>999943</v>
      </c>
      <c r="T28" s="32">
        <f t="shared" si="20"/>
        <v>999943</v>
      </c>
      <c r="U28" s="32">
        <v>0</v>
      </c>
      <c r="V28" s="32">
        <v>0</v>
      </c>
      <c r="W28" s="32">
        <v>999943</v>
      </c>
      <c r="X28" s="32">
        <f t="shared" si="1"/>
        <v>99.99430000000001</v>
      </c>
      <c r="Y28" s="32"/>
      <c r="Z28" s="32"/>
      <c r="AA28" s="32">
        <f t="shared" si="2"/>
        <v>99.99430000000001</v>
      </c>
      <c r="AB28" s="2">
        <f t="shared" si="3"/>
        <v>99.99430000000001</v>
      </c>
    </row>
    <row r="29" spans="1:28" s="7" customFormat="1" ht="27" hidden="1" customHeight="1" x14ac:dyDescent="0.3">
      <c r="A29" s="92" t="s">
        <v>339</v>
      </c>
      <c r="B29" s="91" t="s">
        <v>378</v>
      </c>
      <c r="C29" s="34" t="s">
        <v>4</v>
      </c>
      <c r="D29" s="31"/>
      <c r="E29" s="31"/>
      <c r="F29" s="31">
        <v>21166500</v>
      </c>
      <c r="G29" s="31"/>
      <c r="H29" s="31"/>
      <c r="I29" s="31"/>
      <c r="J29" s="31"/>
      <c r="K29" s="31"/>
      <c r="L29" s="32">
        <f t="shared" si="19"/>
        <v>21166500</v>
      </c>
      <c r="M29" s="32">
        <v>0</v>
      </c>
      <c r="N29" s="32">
        <v>0</v>
      </c>
      <c r="O29" s="32">
        <v>21166500</v>
      </c>
      <c r="P29" s="32">
        <f t="shared" si="16"/>
        <v>0</v>
      </c>
      <c r="Q29" s="32">
        <v>0</v>
      </c>
      <c r="R29" s="32">
        <v>0</v>
      </c>
      <c r="S29" s="32">
        <f t="shared" si="5"/>
        <v>0</v>
      </c>
      <c r="T29" s="32">
        <f t="shared" si="20"/>
        <v>0</v>
      </c>
      <c r="U29" s="32">
        <v>0</v>
      </c>
      <c r="V29" s="32">
        <v>0</v>
      </c>
      <c r="W29" s="32">
        <v>0</v>
      </c>
      <c r="X29" s="32">
        <f t="shared" si="1"/>
        <v>0</v>
      </c>
      <c r="Y29" s="32"/>
      <c r="Z29" s="32"/>
      <c r="AA29" s="32">
        <f t="shared" si="2"/>
        <v>0</v>
      </c>
      <c r="AB29" s="2">
        <f t="shared" si="3"/>
        <v>0</v>
      </c>
    </row>
    <row r="30" spans="1:28" s="7" customFormat="1" ht="26.25" hidden="1" customHeight="1" x14ac:dyDescent="0.3">
      <c r="A30" s="92" t="s">
        <v>379</v>
      </c>
      <c r="B30" s="91" t="s">
        <v>50</v>
      </c>
      <c r="C30" s="34" t="s">
        <v>4</v>
      </c>
      <c r="D30" s="31">
        <v>30000000</v>
      </c>
      <c r="E30" s="31">
        <v>45000000</v>
      </c>
      <c r="F30" s="31">
        <v>108130000</v>
      </c>
      <c r="G30" s="31">
        <v>33130000</v>
      </c>
      <c r="H30" s="31">
        <v>39999381</v>
      </c>
      <c r="I30" s="31">
        <v>0</v>
      </c>
      <c r="J30" s="31">
        <v>0</v>
      </c>
      <c r="K30" s="31">
        <v>75000000</v>
      </c>
      <c r="L30" s="32">
        <f t="shared" si="19"/>
        <v>148129381</v>
      </c>
      <c r="M30" s="32">
        <v>0</v>
      </c>
      <c r="N30" s="32">
        <v>0</v>
      </c>
      <c r="O30" s="32">
        <v>148129381</v>
      </c>
      <c r="P30" s="32">
        <f t="shared" si="16"/>
        <v>98657481.299999997</v>
      </c>
      <c r="Q30" s="32">
        <v>0</v>
      </c>
      <c r="R30" s="32">
        <v>0</v>
      </c>
      <c r="S30" s="32">
        <f t="shared" si="5"/>
        <v>98657481.299999997</v>
      </c>
      <c r="T30" s="32">
        <f t="shared" si="20"/>
        <v>98657481.299999997</v>
      </c>
      <c r="U30" s="32">
        <v>0</v>
      </c>
      <c r="V30" s="32">
        <v>0</v>
      </c>
      <c r="W30" s="32">
        <v>98657481.299999997</v>
      </c>
      <c r="X30" s="32">
        <f t="shared" si="1"/>
        <v>66.602236932320665</v>
      </c>
      <c r="Y30" s="32"/>
      <c r="Z30" s="32"/>
      <c r="AA30" s="32">
        <f t="shared" si="2"/>
        <v>66.602236932320665</v>
      </c>
      <c r="AB30" s="2">
        <f t="shared" si="3"/>
        <v>91.239694164431697</v>
      </c>
    </row>
    <row r="31" spans="1:28" s="15" customFormat="1" ht="45.75" hidden="1" customHeight="1" x14ac:dyDescent="0.25">
      <c r="A31" s="123" t="s">
        <v>177</v>
      </c>
      <c r="B31" s="124"/>
      <c r="C31" s="125"/>
      <c r="D31" s="42" t="e">
        <f>D13+#REF!</f>
        <v>#REF!</v>
      </c>
      <c r="E31" s="42" t="e">
        <f>E13+#REF!</f>
        <v>#REF!</v>
      </c>
      <c r="F31" s="42" t="e">
        <f>F13+#REF!</f>
        <v>#REF!</v>
      </c>
      <c r="G31" s="42" t="e">
        <f>G13+#REF!</f>
        <v>#REF!</v>
      </c>
      <c r="H31" s="42" t="e">
        <f>H13+#REF!</f>
        <v>#REF!</v>
      </c>
      <c r="I31" s="42" t="e">
        <f>I13+#REF!</f>
        <v>#REF!</v>
      </c>
      <c r="J31" s="42" t="e">
        <f>J13+#REF!</f>
        <v>#REF!</v>
      </c>
      <c r="K31" s="42" t="e">
        <f>K13+#REF!</f>
        <v>#REF!</v>
      </c>
      <c r="L31" s="42" t="e">
        <f>L13+#REF!</f>
        <v>#REF!</v>
      </c>
      <c r="M31" s="42" t="e">
        <f>M13+#REF!</f>
        <v>#REF!</v>
      </c>
      <c r="N31" s="42" t="e">
        <f>N13+#REF!</f>
        <v>#REF!</v>
      </c>
      <c r="O31" s="42" t="e">
        <f>O13+#REF!</f>
        <v>#REF!</v>
      </c>
      <c r="P31" s="42" t="e">
        <f>P13+#REF!</f>
        <v>#REF!</v>
      </c>
      <c r="Q31" s="42" t="e">
        <f>Q13+#REF!</f>
        <v>#REF!</v>
      </c>
      <c r="R31" s="42" t="e">
        <f>R13+#REF!</f>
        <v>#REF!</v>
      </c>
      <c r="S31" s="42" t="e">
        <f>S13+#REF!</f>
        <v>#REF!</v>
      </c>
      <c r="T31" s="42" t="e">
        <f>T13+#REF!</f>
        <v>#REF!</v>
      </c>
      <c r="U31" s="42" t="e">
        <f>U13+#REF!</f>
        <v>#REF!</v>
      </c>
      <c r="V31" s="42" t="e">
        <f>V13+#REF!</f>
        <v>#REF!</v>
      </c>
      <c r="W31" s="42" t="e">
        <f>W13+#REF!</f>
        <v>#REF!</v>
      </c>
      <c r="X31" s="2" t="e">
        <f t="shared" si="1"/>
        <v>#REF!</v>
      </c>
      <c r="Y31" s="2" t="e">
        <f>U31/M31*100</f>
        <v>#REF!</v>
      </c>
      <c r="Z31" s="2"/>
      <c r="AA31" s="2" t="e">
        <f t="shared" si="2"/>
        <v>#REF!</v>
      </c>
      <c r="AB31" s="2" t="e">
        <f t="shared" si="3"/>
        <v>#REF!</v>
      </c>
    </row>
    <row r="32" spans="1:28" s="8" customFormat="1" ht="35.25" hidden="1" customHeight="1" x14ac:dyDescent="0.3">
      <c r="A32" s="110" t="s">
        <v>13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s="8" customFormat="1" ht="45.75" hidden="1" customHeight="1" x14ac:dyDescent="0.3">
      <c r="A33" s="1" t="s">
        <v>99</v>
      </c>
      <c r="B33" s="121" t="s">
        <v>28</v>
      </c>
      <c r="C33" s="122"/>
      <c r="D33" s="30">
        <f t="shared" ref="D33:W33" si="21">SUM(D34:D36)</f>
        <v>25060830</v>
      </c>
      <c r="E33" s="30">
        <f t="shared" si="21"/>
        <v>17270400</v>
      </c>
      <c r="F33" s="30">
        <f t="shared" si="21"/>
        <v>100224533</v>
      </c>
      <c r="G33" s="30">
        <f t="shared" si="21"/>
        <v>16824430</v>
      </c>
      <c r="H33" s="30">
        <f t="shared" si="21"/>
        <v>13315250</v>
      </c>
      <c r="I33" s="30">
        <f t="shared" si="21"/>
        <v>0</v>
      </c>
      <c r="J33" s="30">
        <f t="shared" si="21"/>
        <v>0</v>
      </c>
      <c r="K33" s="30">
        <f t="shared" si="21"/>
        <v>42325876</v>
      </c>
      <c r="L33" s="30">
        <f t="shared" si="21"/>
        <v>121405183</v>
      </c>
      <c r="M33" s="30">
        <f t="shared" si="21"/>
        <v>1598951</v>
      </c>
      <c r="N33" s="30">
        <f t="shared" si="21"/>
        <v>0</v>
      </c>
      <c r="O33" s="30">
        <f t="shared" si="21"/>
        <v>119806232</v>
      </c>
      <c r="P33" s="30">
        <f t="shared" si="21"/>
        <v>82256797.670000002</v>
      </c>
      <c r="Q33" s="30">
        <f t="shared" si="21"/>
        <v>0</v>
      </c>
      <c r="R33" s="30">
        <f t="shared" si="21"/>
        <v>0</v>
      </c>
      <c r="S33" s="30">
        <f t="shared" si="21"/>
        <v>82256797.670000002</v>
      </c>
      <c r="T33" s="30">
        <f t="shared" si="21"/>
        <v>82256797.670000002</v>
      </c>
      <c r="U33" s="30">
        <f t="shared" si="21"/>
        <v>0</v>
      </c>
      <c r="V33" s="30">
        <f t="shared" si="21"/>
        <v>0</v>
      </c>
      <c r="W33" s="30">
        <f t="shared" si="21"/>
        <v>82256797.670000002</v>
      </c>
      <c r="X33" s="2">
        <f>T33/L33*100</f>
        <v>67.75394232551011</v>
      </c>
      <c r="Y33" s="2">
        <f>U33/M33*100</f>
        <v>0</v>
      </c>
      <c r="Z33" s="2"/>
      <c r="AA33" s="2">
        <f>W33/O33*100</f>
        <v>68.65819606946657</v>
      </c>
      <c r="AB33" s="2">
        <f>T33/F33*100</f>
        <v>82.072517783644855</v>
      </c>
    </row>
    <row r="34" spans="1:28" s="8" customFormat="1" ht="42" hidden="1" customHeight="1" x14ac:dyDescent="0.3">
      <c r="A34" s="92" t="s">
        <v>100</v>
      </c>
      <c r="B34" s="91" t="s">
        <v>365</v>
      </c>
      <c r="C34" s="64" t="s">
        <v>6</v>
      </c>
      <c r="D34" s="33">
        <v>24910070</v>
      </c>
      <c r="E34" s="33">
        <v>15670400</v>
      </c>
      <c r="F34" s="31">
        <v>34764319</v>
      </c>
      <c r="G34" s="33">
        <v>14524430</v>
      </c>
      <c r="H34" s="33">
        <v>12539650</v>
      </c>
      <c r="I34" s="33">
        <v>0</v>
      </c>
      <c r="J34" s="33">
        <v>0</v>
      </c>
      <c r="K34" s="33">
        <v>40628728</v>
      </c>
      <c r="L34" s="31">
        <f t="shared" ref="L34:L36" si="22">M34+O34</f>
        <v>35623551</v>
      </c>
      <c r="M34" s="31">
        <v>0</v>
      </c>
      <c r="N34" s="31">
        <v>0</v>
      </c>
      <c r="O34" s="32">
        <v>35623551</v>
      </c>
      <c r="P34" s="32">
        <f>Q34+R34+S34</f>
        <v>32504981.559999999</v>
      </c>
      <c r="Q34" s="31">
        <v>0</v>
      </c>
      <c r="R34" s="31">
        <v>0</v>
      </c>
      <c r="S34" s="31">
        <f>W34</f>
        <v>32504981.559999999</v>
      </c>
      <c r="T34" s="31">
        <f>U34+W34</f>
        <v>32504981.559999999</v>
      </c>
      <c r="U34" s="31">
        <v>0</v>
      </c>
      <c r="V34" s="31">
        <v>0</v>
      </c>
      <c r="W34" s="31">
        <v>32504981.559999999</v>
      </c>
      <c r="X34" s="32">
        <f>T34/L34*100</f>
        <v>91.245764803177536</v>
      </c>
      <c r="Y34" s="32"/>
      <c r="Z34" s="2"/>
      <c r="AA34" s="32">
        <f>W34/O34*100</f>
        <v>91.245764803177536</v>
      </c>
      <c r="AB34" s="32">
        <f>T34/F34*100</f>
        <v>93.500987492376879</v>
      </c>
    </row>
    <row r="35" spans="1:28" s="8" customFormat="1" ht="37.5" hidden="1" x14ac:dyDescent="0.3">
      <c r="A35" s="92" t="s">
        <v>101</v>
      </c>
      <c r="B35" s="91" t="s">
        <v>366</v>
      </c>
      <c r="C35" s="64" t="s">
        <v>6</v>
      </c>
      <c r="D35" s="33">
        <v>100000</v>
      </c>
      <c r="E35" s="33">
        <v>600000</v>
      </c>
      <c r="F35" s="31">
        <v>55610581</v>
      </c>
      <c r="G35" s="33">
        <v>1300000</v>
      </c>
      <c r="H35" s="33">
        <v>638100</v>
      </c>
      <c r="I35" s="33">
        <v>0</v>
      </c>
      <c r="J35" s="33">
        <v>0</v>
      </c>
      <c r="K35" s="33">
        <v>697148</v>
      </c>
      <c r="L35" s="31">
        <f t="shared" si="22"/>
        <v>67903752</v>
      </c>
      <c r="M35" s="31">
        <v>0</v>
      </c>
      <c r="N35" s="31">
        <v>0</v>
      </c>
      <c r="O35" s="32">
        <v>67903752</v>
      </c>
      <c r="P35" s="32">
        <f t="shared" ref="P35:P36" si="23">Q35+R35+S35</f>
        <v>46783759.939999998</v>
      </c>
      <c r="Q35" s="31">
        <v>0</v>
      </c>
      <c r="R35" s="31">
        <v>0</v>
      </c>
      <c r="S35" s="31">
        <f t="shared" ref="S35:S36" si="24">W35</f>
        <v>46783759.939999998</v>
      </c>
      <c r="T35" s="31">
        <f t="shared" ref="T35:T36" si="25">U35+W35</f>
        <v>46783759.939999998</v>
      </c>
      <c r="U35" s="31">
        <v>0</v>
      </c>
      <c r="V35" s="31">
        <v>0</v>
      </c>
      <c r="W35" s="31">
        <v>46783759.939999998</v>
      </c>
      <c r="X35" s="32">
        <f>T35/L35*100</f>
        <v>68.897164828241003</v>
      </c>
      <c r="Y35" s="32"/>
      <c r="Z35" s="2"/>
      <c r="AA35" s="32">
        <f>W35/O35*100</f>
        <v>68.897164828241003</v>
      </c>
      <c r="AB35" s="32">
        <f>T35/F35*100</f>
        <v>84.127443192870075</v>
      </c>
    </row>
    <row r="36" spans="1:28" s="8" customFormat="1" ht="75" hidden="1" x14ac:dyDescent="0.3">
      <c r="A36" s="92" t="s">
        <v>102</v>
      </c>
      <c r="B36" s="91" t="s">
        <v>367</v>
      </c>
      <c r="C36" s="64" t="s">
        <v>3</v>
      </c>
      <c r="D36" s="33">
        <v>50760</v>
      </c>
      <c r="E36" s="33">
        <v>1000000</v>
      </c>
      <c r="F36" s="31">
        <v>9849633</v>
      </c>
      <c r="G36" s="33">
        <v>1000000</v>
      </c>
      <c r="H36" s="33">
        <v>137500</v>
      </c>
      <c r="I36" s="33">
        <v>0</v>
      </c>
      <c r="J36" s="33">
        <v>0</v>
      </c>
      <c r="K36" s="33">
        <v>1000000</v>
      </c>
      <c r="L36" s="31">
        <f t="shared" si="22"/>
        <v>17877880</v>
      </c>
      <c r="M36" s="31">
        <v>1598951</v>
      </c>
      <c r="N36" s="31">
        <v>0</v>
      </c>
      <c r="O36" s="32">
        <f>12376226+3902703</f>
        <v>16278929</v>
      </c>
      <c r="P36" s="32">
        <f t="shared" si="23"/>
        <v>2968056.17</v>
      </c>
      <c r="Q36" s="31">
        <v>0</v>
      </c>
      <c r="R36" s="31">
        <v>0</v>
      </c>
      <c r="S36" s="31">
        <f t="shared" si="24"/>
        <v>2968056.17</v>
      </c>
      <c r="T36" s="31">
        <f t="shared" si="25"/>
        <v>2968056.17</v>
      </c>
      <c r="U36" s="31">
        <v>0</v>
      </c>
      <c r="V36" s="31">
        <v>0</v>
      </c>
      <c r="W36" s="31">
        <v>2968056.17</v>
      </c>
      <c r="X36" s="32">
        <f>T36/L36*100</f>
        <v>16.601835172850471</v>
      </c>
      <c r="Y36" s="32">
        <f t="shared" ref="Y36" si="26">U36/M36*100</f>
        <v>0</v>
      </c>
      <c r="Z36" s="2"/>
      <c r="AA36" s="32">
        <f>W36/O36*100</f>
        <v>18.232502703341233</v>
      </c>
      <c r="AB36" s="32">
        <f>T36/F36*100</f>
        <v>30.133672696231422</v>
      </c>
    </row>
    <row r="37" spans="1:28" s="8" customFormat="1" ht="31.5" hidden="1" customHeight="1" x14ac:dyDescent="0.3">
      <c r="A37" s="110" t="s">
        <v>12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s="8" customFormat="1" ht="48" hidden="1" customHeight="1" x14ac:dyDescent="0.3">
      <c r="A38" s="1" t="s">
        <v>103</v>
      </c>
      <c r="B38" s="102" t="s">
        <v>29</v>
      </c>
      <c r="C38" s="102"/>
      <c r="D38" s="30" t="e">
        <f>D39+D41+#REF!</f>
        <v>#REF!</v>
      </c>
      <c r="E38" s="30" t="e">
        <f>E39+E41+#REF!</f>
        <v>#REF!</v>
      </c>
      <c r="F38" s="30">
        <f t="shared" ref="F38:K38" si="27">F39+F41</f>
        <v>45697950</v>
      </c>
      <c r="G38" s="30">
        <f t="shared" si="27"/>
        <v>13771650</v>
      </c>
      <c r="H38" s="30">
        <f t="shared" si="27"/>
        <v>17146050</v>
      </c>
      <c r="I38" s="30">
        <f t="shared" si="27"/>
        <v>0</v>
      </c>
      <c r="J38" s="30">
        <f t="shared" si="27"/>
        <v>0</v>
      </c>
      <c r="K38" s="30">
        <f t="shared" si="27"/>
        <v>33415906</v>
      </c>
      <c r="L38" s="30">
        <f>L39+L41</f>
        <v>59160629</v>
      </c>
      <c r="M38" s="30">
        <f>M39+M41</f>
        <v>0</v>
      </c>
      <c r="N38" s="30">
        <f>N39+N41</f>
        <v>0</v>
      </c>
      <c r="O38" s="30">
        <f>O39+O41</f>
        <v>59160629</v>
      </c>
      <c r="P38" s="30">
        <f t="shared" ref="P38:W38" si="28">P39+P41</f>
        <v>41480016.920000002</v>
      </c>
      <c r="Q38" s="30">
        <f t="shared" si="28"/>
        <v>0</v>
      </c>
      <c r="R38" s="30">
        <f t="shared" si="28"/>
        <v>0</v>
      </c>
      <c r="S38" s="30">
        <f t="shared" si="28"/>
        <v>41480016.920000002</v>
      </c>
      <c r="T38" s="30">
        <f t="shared" si="28"/>
        <v>41480016.920000002</v>
      </c>
      <c r="U38" s="30">
        <f t="shared" si="28"/>
        <v>0</v>
      </c>
      <c r="V38" s="30">
        <f t="shared" si="28"/>
        <v>0</v>
      </c>
      <c r="W38" s="30">
        <f t="shared" si="28"/>
        <v>41480016.920000002</v>
      </c>
      <c r="X38" s="2">
        <f>T38/L38*100</f>
        <v>70.114225661799509</v>
      </c>
      <c r="Y38" s="2"/>
      <c r="Z38" s="2"/>
      <c r="AA38" s="2">
        <f>W38/O38*100</f>
        <v>70.114225661799509</v>
      </c>
      <c r="AB38" s="2">
        <f>T38/F38*100</f>
        <v>90.769973095073198</v>
      </c>
    </row>
    <row r="39" spans="1:28" s="8" customFormat="1" ht="48.75" hidden="1" customHeight="1" x14ac:dyDescent="0.3">
      <c r="A39" s="1" t="s">
        <v>104</v>
      </c>
      <c r="B39" s="90" t="s">
        <v>64</v>
      </c>
      <c r="C39" s="64"/>
      <c r="D39" s="3">
        <f>D40</f>
        <v>19403390</v>
      </c>
      <c r="E39" s="3">
        <f t="shared" ref="E39:K39" si="29">E40</f>
        <v>15358800</v>
      </c>
      <c r="F39" s="30">
        <f t="shared" si="29"/>
        <v>45697950</v>
      </c>
      <c r="G39" s="30">
        <f t="shared" si="29"/>
        <v>13771650</v>
      </c>
      <c r="H39" s="30">
        <f t="shared" si="29"/>
        <v>13546050</v>
      </c>
      <c r="I39" s="30">
        <f t="shared" si="29"/>
        <v>0</v>
      </c>
      <c r="J39" s="30">
        <f t="shared" si="29"/>
        <v>0</v>
      </c>
      <c r="K39" s="30">
        <f t="shared" si="29"/>
        <v>33415906</v>
      </c>
      <c r="L39" s="30">
        <f>L40</f>
        <v>57660629</v>
      </c>
      <c r="M39" s="30">
        <f t="shared" ref="M39:O39" si="30">M40</f>
        <v>0</v>
      </c>
      <c r="N39" s="30">
        <f t="shared" si="30"/>
        <v>0</v>
      </c>
      <c r="O39" s="30">
        <f t="shared" si="30"/>
        <v>57660629</v>
      </c>
      <c r="P39" s="30">
        <f>P40</f>
        <v>41480016.920000002</v>
      </c>
      <c r="Q39" s="30">
        <f t="shared" ref="Q39:S39" si="31">Q40</f>
        <v>0</v>
      </c>
      <c r="R39" s="30">
        <f t="shared" si="31"/>
        <v>0</v>
      </c>
      <c r="S39" s="30">
        <f t="shared" si="31"/>
        <v>41480016.920000002</v>
      </c>
      <c r="T39" s="30">
        <f t="shared" ref="T39:W39" si="32">T40</f>
        <v>41480016.920000002</v>
      </c>
      <c r="U39" s="30">
        <f t="shared" si="32"/>
        <v>0</v>
      </c>
      <c r="V39" s="30">
        <f t="shared" si="32"/>
        <v>0</v>
      </c>
      <c r="W39" s="30">
        <f t="shared" si="32"/>
        <v>41480016.920000002</v>
      </c>
      <c r="X39" s="2">
        <f>T39/L39*100</f>
        <v>71.938197066840885</v>
      </c>
      <c r="Y39" s="2"/>
      <c r="Z39" s="2"/>
      <c r="AA39" s="2">
        <f>W39/O39*100</f>
        <v>71.938197066840885</v>
      </c>
      <c r="AB39" s="2">
        <f>T39/F39*100</f>
        <v>90.769973095073198</v>
      </c>
    </row>
    <row r="40" spans="1:28" s="8" customFormat="1" ht="51.75" hidden="1" customHeight="1" x14ac:dyDescent="0.3">
      <c r="A40" s="92" t="s">
        <v>105</v>
      </c>
      <c r="B40" s="94" t="s">
        <v>59</v>
      </c>
      <c r="C40" s="64" t="s">
        <v>5</v>
      </c>
      <c r="D40" s="33">
        <v>19403390</v>
      </c>
      <c r="E40" s="33">
        <v>15358800</v>
      </c>
      <c r="F40" s="31">
        <v>45697950</v>
      </c>
      <c r="G40" s="33">
        <v>13771650</v>
      </c>
      <c r="H40" s="33">
        <v>13546050</v>
      </c>
      <c r="I40" s="33">
        <v>0</v>
      </c>
      <c r="J40" s="33">
        <v>0</v>
      </c>
      <c r="K40" s="31">
        <v>33415906</v>
      </c>
      <c r="L40" s="31">
        <f>M40+O40</f>
        <v>57660629</v>
      </c>
      <c r="M40" s="31">
        <v>0</v>
      </c>
      <c r="N40" s="31">
        <v>0</v>
      </c>
      <c r="O40" s="31">
        <v>57660629</v>
      </c>
      <c r="P40" s="32">
        <f t="shared" ref="P40:P57" si="33">Q40+R40+S40</f>
        <v>41480016.920000002</v>
      </c>
      <c r="Q40" s="31">
        <v>0</v>
      </c>
      <c r="R40" s="31">
        <v>0</v>
      </c>
      <c r="S40" s="31">
        <v>41480016.920000002</v>
      </c>
      <c r="T40" s="31">
        <f t="shared" ref="T40:T42" si="34">U40+W40</f>
        <v>41480016.920000002</v>
      </c>
      <c r="U40" s="31">
        <v>0</v>
      </c>
      <c r="V40" s="31">
        <v>0</v>
      </c>
      <c r="W40" s="31">
        <v>41480016.920000002</v>
      </c>
      <c r="X40" s="32">
        <f>T40/L40*100</f>
        <v>71.938197066840885</v>
      </c>
      <c r="Y40" s="2"/>
      <c r="Z40" s="2"/>
      <c r="AA40" s="32">
        <f>W40/O40*100</f>
        <v>71.938197066840885</v>
      </c>
      <c r="AB40" s="32">
        <f>T40/F40*100</f>
        <v>90.769973095073198</v>
      </c>
    </row>
    <row r="41" spans="1:28" s="8" customFormat="1" ht="77.25" hidden="1" customHeight="1" x14ac:dyDescent="0.3">
      <c r="A41" s="1" t="s">
        <v>106</v>
      </c>
      <c r="B41" s="90" t="s">
        <v>67</v>
      </c>
      <c r="C41" s="65"/>
      <c r="D41" s="3">
        <f>D42</f>
        <v>0</v>
      </c>
      <c r="E41" s="3">
        <f t="shared" ref="E41:K41" si="35">E42</f>
        <v>0</v>
      </c>
      <c r="F41" s="30">
        <f t="shared" si="35"/>
        <v>0</v>
      </c>
      <c r="G41" s="30">
        <f t="shared" si="35"/>
        <v>0</v>
      </c>
      <c r="H41" s="30">
        <f t="shared" si="35"/>
        <v>3600000</v>
      </c>
      <c r="I41" s="30">
        <f t="shared" si="35"/>
        <v>0</v>
      </c>
      <c r="J41" s="30">
        <f t="shared" si="35"/>
        <v>0</v>
      </c>
      <c r="K41" s="30">
        <f t="shared" si="35"/>
        <v>0</v>
      </c>
      <c r="L41" s="30">
        <f>L42</f>
        <v>1500000</v>
      </c>
      <c r="M41" s="30">
        <f>M42</f>
        <v>0</v>
      </c>
      <c r="N41" s="30">
        <f>N42</f>
        <v>0</v>
      </c>
      <c r="O41" s="30">
        <f>O42</f>
        <v>1500000</v>
      </c>
      <c r="P41" s="30">
        <f t="shared" ref="P41:W41" si="36">P42</f>
        <v>0</v>
      </c>
      <c r="Q41" s="30">
        <f t="shared" si="36"/>
        <v>0</v>
      </c>
      <c r="R41" s="30">
        <f t="shared" si="36"/>
        <v>0</v>
      </c>
      <c r="S41" s="30">
        <f t="shared" si="36"/>
        <v>0</v>
      </c>
      <c r="T41" s="30">
        <f t="shared" si="36"/>
        <v>0</v>
      </c>
      <c r="U41" s="30">
        <f t="shared" si="36"/>
        <v>0</v>
      </c>
      <c r="V41" s="30">
        <f t="shared" si="36"/>
        <v>0</v>
      </c>
      <c r="W41" s="30">
        <f t="shared" si="36"/>
        <v>0</v>
      </c>
      <c r="X41" s="2">
        <f>T41/L41*100</f>
        <v>0</v>
      </c>
      <c r="Y41" s="2"/>
      <c r="Z41" s="2"/>
      <c r="AA41" s="2">
        <f>W41/O41*100</f>
        <v>0</v>
      </c>
      <c r="AB41" s="2"/>
    </row>
    <row r="42" spans="1:28" s="8" customFormat="1" ht="43.5" hidden="1" customHeight="1" x14ac:dyDescent="0.3">
      <c r="A42" s="92" t="s">
        <v>107</v>
      </c>
      <c r="B42" s="94" t="s">
        <v>68</v>
      </c>
      <c r="C42" s="64" t="s">
        <v>5</v>
      </c>
      <c r="D42" s="33">
        <v>0</v>
      </c>
      <c r="E42" s="33">
        <v>0</v>
      </c>
      <c r="F42" s="31">
        <f t="shared" ref="F42" si="37">D42+E42</f>
        <v>0</v>
      </c>
      <c r="G42" s="33">
        <v>0</v>
      </c>
      <c r="H42" s="33">
        <v>3600000</v>
      </c>
      <c r="I42" s="33">
        <v>0</v>
      </c>
      <c r="J42" s="33">
        <v>0</v>
      </c>
      <c r="K42" s="33">
        <v>0</v>
      </c>
      <c r="L42" s="31">
        <f>M42+O42</f>
        <v>1500000</v>
      </c>
      <c r="M42" s="31">
        <v>0</v>
      </c>
      <c r="N42" s="31">
        <v>0</v>
      </c>
      <c r="O42" s="31">
        <v>1500000</v>
      </c>
      <c r="P42" s="32">
        <f t="shared" si="33"/>
        <v>0</v>
      </c>
      <c r="Q42" s="31">
        <v>0</v>
      </c>
      <c r="R42" s="31">
        <v>0</v>
      </c>
      <c r="S42" s="31">
        <f t="shared" ref="S42" si="38">W42</f>
        <v>0</v>
      </c>
      <c r="T42" s="31">
        <f t="shared" si="34"/>
        <v>0</v>
      </c>
      <c r="U42" s="32">
        <v>0</v>
      </c>
      <c r="V42" s="32">
        <v>0</v>
      </c>
      <c r="W42" s="32">
        <v>0</v>
      </c>
      <c r="X42" s="32">
        <f>T42/L42*100</f>
        <v>0</v>
      </c>
      <c r="Y42" s="2"/>
      <c r="Z42" s="2"/>
      <c r="AA42" s="32">
        <f>W42/O42*100</f>
        <v>0</v>
      </c>
      <c r="AB42" s="32"/>
    </row>
    <row r="43" spans="1:28" s="9" customFormat="1" ht="35.25" hidden="1" customHeight="1" x14ac:dyDescent="0.3">
      <c r="A43" s="110" t="s">
        <v>14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 s="7" customFormat="1" ht="47.25" hidden="1" customHeight="1" x14ac:dyDescent="0.3">
      <c r="A44" s="1" t="s">
        <v>46</v>
      </c>
      <c r="B44" s="102" t="s">
        <v>30</v>
      </c>
      <c r="C44" s="102"/>
      <c r="D44" s="3">
        <f t="shared" ref="D44:W44" si="39">D45+D53</f>
        <v>101413490</v>
      </c>
      <c r="E44" s="3">
        <f t="shared" si="39"/>
        <v>149238908</v>
      </c>
      <c r="F44" s="3">
        <f t="shared" si="39"/>
        <v>379152728</v>
      </c>
      <c r="G44" s="3">
        <f t="shared" si="39"/>
        <v>111955614</v>
      </c>
      <c r="H44" s="3">
        <f t="shared" si="39"/>
        <v>162585441</v>
      </c>
      <c r="I44" s="3">
        <f t="shared" si="39"/>
        <v>6081118</v>
      </c>
      <c r="J44" s="3">
        <f t="shared" si="39"/>
        <v>0</v>
      </c>
      <c r="K44" s="3">
        <f t="shared" si="39"/>
        <v>242030309</v>
      </c>
      <c r="L44" s="3">
        <f t="shared" si="39"/>
        <v>515230413</v>
      </c>
      <c r="M44" s="3">
        <f t="shared" si="39"/>
        <v>55661897</v>
      </c>
      <c r="N44" s="3">
        <f t="shared" si="39"/>
        <v>0</v>
      </c>
      <c r="O44" s="3">
        <f t="shared" si="39"/>
        <v>459568516</v>
      </c>
      <c r="P44" s="3">
        <f t="shared" si="39"/>
        <v>315326548.72999996</v>
      </c>
      <c r="Q44" s="3">
        <f t="shared" si="39"/>
        <v>11987551.780000001</v>
      </c>
      <c r="R44" s="3">
        <f t="shared" si="39"/>
        <v>0</v>
      </c>
      <c r="S44" s="3">
        <f t="shared" si="39"/>
        <v>303338996.94999999</v>
      </c>
      <c r="T44" s="3">
        <f t="shared" si="39"/>
        <v>314675861.25</v>
      </c>
      <c r="U44" s="3">
        <f t="shared" si="39"/>
        <v>11336864.299999999</v>
      </c>
      <c r="V44" s="3">
        <f t="shared" si="39"/>
        <v>0</v>
      </c>
      <c r="W44" s="3">
        <f t="shared" si="39"/>
        <v>303338996.94999999</v>
      </c>
      <c r="X44" s="2">
        <f>T44/L44*100</f>
        <v>61.074783885088713</v>
      </c>
      <c r="Y44" s="2">
        <f>U44/M44*100</f>
        <v>20.36736962090961</v>
      </c>
      <c r="Z44" s="2"/>
      <c r="AA44" s="2">
        <f t="shared" ref="AA44:AA50" si="40">W44/O44*100</f>
        <v>66.005173633347852</v>
      </c>
      <c r="AB44" s="2">
        <f>T44/F44*100</f>
        <v>82.994486920848416</v>
      </c>
    </row>
    <row r="45" spans="1:28" s="7" customFormat="1" ht="78.75" hidden="1" customHeight="1" x14ac:dyDescent="0.3">
      <c r="A45" s="1" t="s">
        <v>21</v>
      </c>
      <c r="B45" s="90" t="s">
        <v>69</v>
      </c>
      <c r="C45" s="90"/>
      <c r="D45" s="3">
        <f>SUM(D46:D52)</f>
        <v>95546500</v>
      </c>
      <c r="E45" s="3">
        <f>SUM(E46:E52)</f>
        <v>145272708</v>
      </c>
      <c r="F45" s="3">
        <f>SUM(F46:F52)</f>
        <v>349512013</v>
      </c>
      <c r="G45" s="3">
        <f t="shared" ref="G45:W45" si="41">SUM(G46:G52)</f>
        <v>107162134</v>
      </c>
      <c r="H45" s="3">
        <f t="shared" si="41"/>
        <v>120072921</v>
      </c>
      <c r="I45" s="3">
        <f t="shared" si="41"/>
        <v>6081118</v>
      </c>
      <c r="J45" s="3">
        <f t="shared" si="41"/>
        <v>0</v>
      </c>
      <c r="K45" s="3">
        <f t="shared" si="41"/>
        <v>232151864</v>
      </c>
      <c r="L45" s="3">
        <f t="shared" si="41"/>
        <v>455501276</v>
      </c>
      <c r="M45" s="3">
        <f t="shared" si="41"/>
        <v>19481897</v>
      </c>
      <c r="N45" s="3">
        <f t="shared" si="41"/>
        <v>0</v>
      </c>
      <c r="O45" s="3">
        <f t="shared" si="41"/>
        <v>436019379</v>
      </c>
      <c r="P45" s="3">
        <f t="shared" si="41"/>
        <v>297726861.39999998</v>
      </c>
      <c r="Q45" s="3">
        <f t="shared" si="41"/>
        <v>10201497</v>
      </c>
      <c r="R45" s="3">
        <f t="shared" si="41"/>
        <v>0</v>
      </c>
      <c r="S45" s="3">
        <f t="shared" si="41"/>
        <v>287525364.39999998</v>
      </c>
      <c r="T45" s="3">
        <f t="shared" si="41"/>
        <v>297170698.92000002</v>
      </c>
      <c r="U45" s="3">
        <f t="shared" si="41"/>
        <v>9645334.5199999996</v>
      </c>
      <c r="V45" s="3">
        <f t="shared" si="41"/>
        <v>0</v>
      </c>
      <c r="W45" s="3">
        <f t="shared" si="41"/>
        <v>287525364.39999998</v>
      </c>
      <c r="X45" s="2">
        <f>T45/L45*100</f>
        <v>65.24036585135714</v>
      </c>
      <c r="Y45" s="2">
        <f>U45/M45*100</f>
        <v>49.509216273959353</v>
      </c>
      <c r="Z45" s="2"/>
      <c r="AA45" s="2">
        <f t="shared" si="40"/>
        <v>65.943253499289995</v>
      </c>
      <c r="AB45" s="2">
        <f>T45/F45*100</f>
        <v>85.024459207930008</v>
      </c>
    </row>
    <row r="46" spans="1:28" s="7" customFormat="1" ht="92.25" hidden="1" customHeight="1" x14ac:dyDescent="0.3">
      <c r="A46" s="84" t="s">
        <v>108</v>
      </c>
      <c r="B46" s="95" t="s">
        <v>193</v>
      </c>
      <c r="C46" s="34" t="s">
        <v>7</v>
      </c>
      <c r="D46" s="31">
        <v>54400</v>
      </c>
      <c r="E46" s="31">
        <v>69300</v>
      </c>
      <c r="F46" s="33">
        <v>283570</v>
      </c>
      <c r="G46" s="31">
        <v>159870</v>
      </c>
      <c r="H46" s="31">
        <v>15600</v>
      </c>
      <c r="I46" s="31">
        <v>0</v>
      </c>
      <c r="J46" s="31">
        <v>0</v>
      </c>
      <c r="K46" s="31">
        <v>123700</v>
      </c>
      <c r="L46" s="31">
        <f t="shared" ref="L46:L52" si="42">M46+O46</f>
        <v>299170</v>
      </c>
      <c r="M46" s="31">
        <v>0</v>
      </c>
      <c r="N46" s="31">
        <v>0</v>
      </c>
      <c r="O46" s="31">
        <v>299170</v>
      </c>
      <c r="P46" s="32">
        <f t="shared" si="33"/>
        <v>122361</v>
      </c>
      <c r="Q46" s="31">
        <v>0</v>
      </c>
      <c r="R46" s="31">
        <v>0</v>
      </c>
      <c r="S46" s="31">
        <f t="shared" ref="S46:S52" si="43">W46</f>
        <v>122361</v>
      </c>
      <c r="T46" s="32">
        <f t="shared" ref="T46:T52" si="44">SUM(U46:W46)</f>
        <v>122361</v>
      </c>
      <c r="U46" s="32">
        <v>0</v>
      </c>
      <c r="V46" s="32">
        <v>0</v>
      </c>
      <c r="W46" s="32">
        <v>122361</v>
      </c>
      <c r="X46" s="32">
        <f t="shared" ref="X46:X52" si="45">T46/L46*100</f>
        <v>40.900157101313631</v>
      </c>
      <c r="Y46" s="2"/>
      <c r="Z46" s="2"/>
      <c r="AA46" s="32">
        <f t="shared" si="40"/>
        <v>40.900157101313631</v>
      </c>
      <c r="AB46" s="2">
        <f t="shared" ref="AB46:AB48" si="46">T46/F46*100</f>
        <v>43.150192192403992</v>
      </c>
    </row>
    <row r="47" spans="1:28" s="7" customFormat="1" ht="37.5" hidden="1" x14ac:dyDescent="0.3">
      <c r="A47" s="92" t="s">
        <v>109</v>
      </c>
      <c r="B47" s="94" t="s">
        <v>70</v>
      </c>
      <c r="C47" s="34" t="s">
        <v>8</v>
      </c>
      <c r="D47" s="31">
        <v>0</v>
      </c>
      <c r="E47" s="31">
        <v>222520</v>
      </c>
      <c r="F47" s="33">
        <v>327340</v>
      </c>
      <c r="G47" s="31">
        <v>104820</v>
      </c>
      <c r="H47" s="31">
        <v>0</v>
      </c>
      <c r="I47" s="31">
        <v>0</v>
      </c>
      <c r="J47" s="31">
        <v>0</v>
      </c>
      <c r="K47" s="31">
        <v>222520</v>
      </c>
      <c r="L47" s="31">
        <f t="shared" si="42"/>
        <v>327340</v>
      </c>
      <c r="M47" s="31">
        <v>0</v>
      </c>
      <c r="N47" s="31">
        <v>0</v>
      </c>
      <c r="O47" s="31">
        <v>327340</v>
      </c>
      <c r="P47" s="32">
        <f t="shared" si="33"/>
        <v>327307.59000000003</v>
      </c>
      <c r="Q47" s="31">
        <v>0</v>
      </c>
      <c r="R47" s="31">
        <v>0</v>
      </c>
      <c r="S47" s="31">
        <f t="shared" si="43"/>
        <v>327307.59000000003</v>
      </c>
      <c r="T47" s="32">
        <f t="shared" si="44"/>
        <v>327307.59000000003</v>
      </c>
      <c r="U47" s="32">
        <v>0</v>
      </c>
      <c r="V47" s="32">
        <v>0</v>
      </c>
      <c r="W47" s="31">
        <v>327307.59000000003</v>
      </c>
      <c r="X47" s="32">
        <f t="shared" si="45"/>
        <v>99.990098979654192</v>
      </c>
      <c r="Y47" s="2"/>
      <c r="Z47" s="2"/>
      <c r="AA47" s="32">
        <f t="shared" si="40"/>
        <v>99.990098979654192</v>
      </c>
      <c r="AB47" s="2">
        <f t="shared" si="46"/>
        <v>99.990098979654192</v>
      </c>
    </row>
    <row r="48" spans="1:28" s="7" customFormat="1" ht="77.25" hidden="1" customHeight="1" x14ac:dyDescent="0.3">
      <c r="A48" s="92" t="s">
        <v>110</v>
      </c>
      <c r="B48" s="94" t="s">
        <v>40</v>
      </c>
      <c r="C48" s="34" t="s">
        <v>8</v>
      </c>
      <c r="D48" s="31">
        <v>0</v>
      </c>
      <c r="E48" s="31">
        <v>0</v>
      </c>
      <c r="F48" s="33">
        <v>1267642</v>
      </c>
      <c r="G48" s="31">
        <v>887349</v>
      </c>
      <c r="H48" s="31">
        <v>328648</v>
      </c>
      <c r="I48" s="31">
        <v>0</v>
      </c>
      <c r="J48" s="31">
        <v>0</v>
      </c>
      <c r="K48" s="31">
        <v>0</v>
      </c>
      <c r="L48" s="31">
        <f t="shared" si="42"/>
        <v>1737139</v>
      </c>
      <c r="M48" s="31">
        <v>1215997</v>
      </c>
      <c r="N48" s="31">
        <v>0</v>
      </c>
      <c r="O48" s="31">
        <v>521142</v>
      </c>
      <c r="P48" s="32">
        <f t="shared" si="33"/>
        <v>1596289.9</v>
      </c>
      <c r="Q48" s="31">
        <v>1215997</v>
      </c>
      <c r="R48" s="31">
        <v>0</v>
      </c>
      <c r="S48" s="31">
        <f t="shared" si="43"/>
        <v>380292.9</v>
      </c>
      <c r="T48" s="32">
        <f>SUM(U48:W48)</f>
        <v>1267641.8999999999</v>
      </c>
      <c r="U48" s="32">
        <v>887349</v>
      </c>
      <c r="V48" s="32">
        <v>0</v>
      </c>
      <c r="W48" s="31">
        <v>380292.9</v>
      </c>
      <c r="X48" s="32">
        <f t="shared" si="45"/>
        <v>72.972968772216845</v>
      </c>
      <c r="Y48" s="32">
        <f>U48/M48*100</f>
        <v>72.972959637235945</v>
      </c>
      <c r="Z48" s="2"/>
      <c r="AA48" s="32">
        <f t="shared" si="40"/>
        <v>72.972990087154756</v>
      </c>
      <c r="AB48" s="32">
        <f t="shared" si="46"/>
        <v>99.99999211133742</v>
      </c>
    </row>
    <row r="49" spans="1:28" s="7" customFormat="1" ht="45.75" hidden="1" customHeight="1" x14ac:dyDescent="0.3">
      <c r="A49" s="92" t="s">
        <v>111</v>
      </c>
      <c r="B49" s="94" t="s">
        <v>58</v>
      </c>
      <c r="C49" s="34" t="s">
        <v>8</v>
      </c>
      <c r="D49" s="31">
        <v>93503854</v>
      </c>
      <c r="E49" s="31">
        <v>140888016</v>
      </c>
      <c r="F49" s="33">
        <v>337957428</v>
      </c>
      <c r="G49" s="31">
        <v>105090384</v>
      </c>
      <c r="H49" s="31">
        <v>117582402</v>
      </c>
      <c r="I49" s="31">
        <v>0</v>
      </c>
      <c r="J49" s="31">
        <v>0</v>
      </c>
      <c r="K49" s="31">
        <v>231805644</v>
      </c>
      <c r="L49" s="31">
        <f t="shared" si="42"/>
        <v>434013906</v>
      </c>
      <c r="M49" s="31">
        <v>0</v>
      </c>
      <c r="N49" s="31">
        <v>0</v>
      </c>
      <c r="O49" s="31">
        <v>434013906</v>
      </c>
      <c r="P49" s="32">
        <f t="shared" si="33"/>
        <v>286340564.38</v>
      </c>
      <c r="Q49" s="31">
        <v>0</v>
      </c>
      <c r="R49" s="31">
        <v>0</v>
      </c>
      <c r="S49" s="31">
        <f t="shared" si="43"/>
        <v>286340564.38</v>
      </c>
      <c r="T49" s="32">
        <f t="shared" si="44"/>
        <v>286340564.38</v>
      </c>
      <c r="U49" s="32">
        <v>0</v>
      </c>
      <c r="V49" s="32">
        <v>0</v>
      </c>
      <c r="W49" s="32">
        <v>286340564.38</v>
      </c>
      <c r="X49" s="32">
        <f t="shared" si="45"/>
        <v>65.974974631342803</v>
      </c>
      <c r="Y49" s="32"/>
      <c r="Z49" s="2"/>
      <c r="AA49" s="32">
        <f t="shared" si="40"/>
        <v>65.974974631342803</v>
      </c>
      <c r="AB49" s="32">
        <f t="shared" ref="AB49:AB54" si="47">T49/F49*100</f>
        <v>84.726814875629842</v>
      </c>
    </row>
    <row r="50" spans="1:28" s="7" customFormat="1" ht="173.25" hidden="1" customHeight="1" x14ac:dyDescent="0.3">
      <c r="A50" s="92" t="s">
        <v>112</v>
      </c>
      <c r="B50" s="94" t="s">
        <v>194</v>
      </c>
      <c r="C50" s="34" t="s">
        <v>8</v>
      </c>
      <c r="D50" s="31">
        <v>1588246</v>
      </c>
      <c r="E50" s="31">
        <v>3594872</v>
      </c>
      <c r="F50" s="33">
        <v>7708033</v>
      </c>
      <c r="G50" s="31">
        <v>919711</v>
      </c>
      <c r="H50" s="31">
        <v>2146271</v>
      </c>
      <c r="I50" s="31">
        <v>5183118</v>
      </c>
      <c r="J50" s="31">
        <v>0</v>
      </c>
      <c r="K50" s="31">
        <v>0</v>
      </c>
      <c r="L50" s="31">
        <f t="shared" si="42"/>
        <v>17155721</v>
      </c>
      <c r="M50" s="31">
        <v>16297900</v>
      </c>
      <c r="N50" s="31">
        <v>0</v>
      </c>
      <c r="O50" s="31">
        <v>857821</v>
      </c>
      <c r="P50" s="32">
        <f t="shared" si="33"/>
        <v>7372338.5300000003</v>
      </c>
      <c r="Q50" s="31">
        <v>7017500</v>
      </c>
      <c r="R50" s="31">
        <v>0</v>
      </c>
      <c r="S50" s="31">
        <f t="shared" si="43"/>
        <v>354838.53</v>
      </c>
      <c r="T50" s="32">
        <f t="shared" si="44"/>
        <v>7372319.0499999998</v>
      </c>
      <c r="U50" s="32">
        <v>7017480.5199999996</v>
      </c>
      <c r="V50" s="32">
        <v>0</v>
      </c>
      <c r="W50" s="32">
        <v>354838.53</v>
      </c>
      <c r="X50" s="32">
        <f t="shared" si="45"/>
        <v>42.97294791632482</v>
      </c>
      <c r="Y50" s="32">
        <f>U50/M50*100</f>
        <v>43.057575025003217</v>
      </c>
      <c r="Z50" s="2"/>
      <c r="AA50" s="32">
        <f t="shared" si="40"/>
        <v>41.365101810284429</v>
      </c>
      <c r="AB50" s="32">
        <f t="shared" si="47"/>
        <v>95.644622305067969</v>
      </c>
    </row>
    <row r="51" spans="1:28" s="7" customFormat="1" ht="57.75" hidden="1" customHeight="1" x14ac:dyDescent="0.3">
      <c r="A51" s="92" t="s">
        <v>170</v>
      </c>
      <c r="B51" s="94" t="s">
        <v>296</v>
      </c>
      <c r="C51" s="34" t="s">
        <v>8</v>
      </c>
      <c r="D51" s="31">
        <v>400000</v>
      </c>
      <c r="E51" s="31">
        <v>498000</v>
      </c>
      <c r="F51" s="33">
        <v>1898000</v>
      </c>
      <c r="G51" s="31">
        <v>0</v>
      </c>
      <c r="H51" s="31">
        <v>0</v>
      </c>
      <c r="I51" s="31">
        <v>898000</v>
      </c>
      <c r="J51" s="31">
        <v>0</v>
      </c>
      <c r="K51" s="31">
        <v>0</v>
      </c>
      <c r="L51" s="31">
        <f t="shared" si="42"/>
        <v>1898000</v>
      </c>
      <c r="M51" s="31">
        <v>1898000</v>
      </c>
      <c r="N51" s="31">
        <v>0</v>
      </c>
      <c r="O51" s="31">
        <v>0</v>
      </c>
      <c r="P51" s="32">
        <f t="shared" si="33"/>
        <v>1898000</v>
      </c>
      <c r="Q51" s="31">
        <v>1898000</v>
      </c>
      <c r="R51" s="31">
        <v>0</v>
      </c>
      <c r="S51" s="31">
        <f t="shared" si="43"/>
        <v>0</v>
      </c>
      <c r="T51" s="32">
        <f t="shared" si="44"/>
        <v>1670505</v>
      </c>
      <c r="U51" s="32">
        <v>1670505</v>
      </c>
      <c r="V51" s="32">
        <v>0</v>
      </c>
      <c r="W51" s="32">
        <v>0</v>
      </c>
      <c r="X51" s="32">
        <f t="shared" si="45"/>
        <v>88.013962065331924</v>
      </c>
      <c r="Y51" s="32">
        <f>U51/M51*100</f>
        <v>88.013962065331924</v>
      </c>
      <c r="Z51" s="2"/>
      <c r="AA51" s="32"/>
      <c r="AB51" s="32">
        <f t="shared" si="47"/>
        <v>88.013962065331924</v>
      </c>
    </row>
    <row r="52" spans="1:28" s="7" customFormat="1" ht="93.75" hidden="1" x14ac:dyDescent="0.3">
      <c r="A52" s="92" t="s">
        <v>297</v>
      </c>
      <c r="B52" s="94" t="s">
        <v>358</v>
      </c>
      <c r="C52" s="34" t="s">
        <v>8</v>
      </c>
      <c r="D52" s="31"/>
      <c r="E52" s="31"/>
      <c r="F52" s="33">
        <v>70000</v>
      </c>
      <c r="G52" s="31"/>
      <c r="H52" s="31"/>
      <c r="I52" s="31">
        <v>0</v>
      </c>
      <c r="J52" s="31">
        <v>0</v>
      </c>
      <c r="K52" s="31">
        <v>0</v>
      </c>
      <c r="L52" s="31">
        <f t="shared" si="42"/>
        <v>70000</v>
      </c>
      <c r="M52" s="31">
        <v>70000</v>
      </c>
      <c r="N52" s="31">
        <v>0</v>
      </c>
      <c r="O52" s="31">
        <v>0</v>
      </c>
      <c r="P52" s="32">
        <f t="shared" si="33"/>
        <v>70000</v>
      </c>
      <c r="Q52" s="31">
        <v>70000</v>
      </c>
      <c r="R52" s="31">
        <v>0</v>
      </c>
      <c r="S52" s="31">
        <f t="shared" si="43"/>
        <v>0</v>
      </c>
      <c r="T52" s="32">
        <f t="shared" si="44"/>
        <v>70000</v>
      </c>
      <c r="U52" s="32">
        <v>70000</v>
      </c>
      <c r="V52" s="32">
        <v>0</v>
      </c>
      <c r="W52" s="32">
        <v>0</v>
      </c>
      <c r="X52" s="32">
        <f t="shared" si="45"/>
        <v>100</v>
      </c>
      <c r="Y52" s="32">
        <f>U52/M52*100</f>
        <v>100</v>
      </c>
      <c r="Z52" s="2"/>
      <c r="AA52" s="32"/>
      <c r="AB52" s="32">
        <f t="shared" si="47"/>
        <v>100</v>
      </c>
    </row>
    <row r="53" spans="1:28" s="8" customFormat="1" ht="75" hidden="1" x14ac:dyDescent="0.3">
      <c r="A53" s="1" t="s">
        <v>22</v>
      </c>
      <c r="B53" s="90" t="s">
        <v>71</v>
      </c>
      <c r="C53" s="17"/>
      <c r="D53" s="30">
        <f t="shared" ref="D53:E53" si="48">SUM(D54:D57)</f>
        <v>5866990</v>
      </c>
      <c r="E53" s="30">
        <f t="shared" si="48"/>
        <v>3966200</v>
      </c>
      <c r="F53" s="30">
        <f>SUM(F54:F57)</f>
        <v>29640715</v>
      </c>
      <c r="G53" s="30">
        <f t="shared" ref="G53:W53" si="49">SUM(G54:G57)</f>
        <v>4793480</v>
      </c>
      <c r="H53" s="30">
        <f t="shared" si="49"/>
        <v>42512520</v>
      </c>
      <c r="I53" s="30">
        <f t="shared" si="49"/>
        <v>0</v>
      </c>
      <c r="J53" s="30">
        <f t="shared" si="49"/>
        <v>0</v>
      </c>
      <c r="K53" s="30">
        <f t="shared" si="49"/>
        <v>9878445</v>
      </c>
      <c r="L53" s="30">
        <f t="shared" si="49"/>
        <v>59729137</v>
      </c>
      <c r="M53" s="30">
        <f t="shared" si="49"/>
        <v>36180000</v>
      </c>
      <c r="N53" s="30">
        <f t="shared" si="49"/>
        <v>0</v>
      </c>
      <c r="O53" s="30">
        <f t="shared" si="49"/>
        <v>23549137</v>
      </c>
      <c r="P53" s="30">
        <f t="shared" si="49"/>
        <v>17599687.329999998</v>
      </c>
      <c r="Q53" s="30">
        <f t="shared" si="49"/>
        <v>1786054.7800000003</v>
      </c>
      <c r="R53" s="30">
        <f t="shared" si="49"/>
        <v>0</v>
      </c>
      <c r="S53" s="30">
        <f t="shared" si="49"/>
        <v>15813632.550000001</v>
      </c>
      <c r="T53" s="30">
        <f t="shared" si="49"/>
        <v>17505162.329999998</v>
      </c>
      <c r="U53" s="30">
        <f t="shared" si="49"/>
        <v>1691529.78</v>
      </c>
      <c r="V53" s="30">
        <f t="shared" si="49"/>
        <v>0</v>
      </c>
      <c r="W53" s="30">
        <f t="shared" si="49"/>
        <v>15813632.550000001</v>
      </c>
      <c r="X53" s="2">
        <f>T53/L53*100</f>
        <v>29.30757618346302</v>
      </c>
      <c r="Y53" s="2">
        <f>U53/M53*100</f>
        <v>4.6753172470978441</v>
      </c>
      <c r="Z53" s="2"/>
      <c r="AA53" s="2">
        <f>W53/O53*100</f>
        <v>67.151643603754991</v>
      </c>
      <c r="AB53" s="2">
        <f t="shared" si="47"/>
        <v>59.057827484930769</v>
      </c>
    </row>
    <row r="54" spans="1:28" s="7" customFormat="1" ht="45.75" hidden="1" customHeight="1" x14ac:dyDescent="0.3">
      <c r="A54" s="92" t="s">
        <v>113</v>
      </c>
      <c r="B54" s="94" t="s">
        <v>72</v>
      </c>
      <c r="C54" s="34" t="s">
        <v>8</v>
      </c>
      <c r="D54" s="31">
        <v>5766990</v>
      </c>
      <c r="E54" s="31">
        <v>3966200</v>
      </c>
      <c r="F54" s="33">
        <v>14554145</v>
      </c>
      <c r="G54" s="31">
        <v>4793480</v>
      </c>
      <c r="H54" s="31">
        <v>4528320</v>
      </c>
      <c r="I54" s="31">
        <v>0</v>
      </c>
      <c r="J54" s="31">
        <v>0</v>
      </c>
      <c r="K54" s="31">
        <v>9778445</v>
      </c>
      <c r="L54" s="31">
        <f t="shared" ref="L54:L57" si="50">M54+O54</f>
        <v>18122100</v>
      </c>
      <c r="M54" s="31">
        <v>0</v>
      </c>
      <c r="N54" s="31">
        <v>0</v>
      </c>
      <c r="O54" s="31">
        <v>18122100</v>
      </c>
      <c r="P54" s="32">
        <f t="shared" si="33"/>
        <v>12650772.67</v>
      </c>
      <c r="Q54" s="31">
        <v>0</v>
      </c>
      <c r="R54" s="31">
        <v>0</v>
      </c>
      <c r="S54" s="31">
        <f>W54</f>
        <v>12650772.67</v>
      </c>
      <c r="T54" s="32">
        <f>U54+W54</f>
        <v>12650772.67</v>
      </c>
      <c r="U54" s="32">
        <v>0</v>
      </c>
      <c r="V54" s="32">
        <v>0</v>
      </c>
      <c r="W54" s="32">
        <v>12650772.67</v>
      </c>
      <c r="X54" s="32">
        <f>T54/L54*100</f>
        <v>69.808535820903757</v>
      </c>
      <c r="Y54" s="32"/>
      <c r="Z54" s="2"/>
      <c r="AA54" s="32">
        <f>W54/O54*100</f>
        <v>69.808535820903757</v>
      </c>
      <c r="AB54" s="32">
        <f t="shared" si="47"/>
        <v>86.922128850578304</v>
      </c>
    </row>
    <row r="55" spans="1:28" s="7" customFormat="1" ht="33.75" hidden="1" customHeight="1" x14ac:dyDescent="0.3">
      <c r="A55" s="92" t="s">
        <v>327</v>
      </c>
      <c r="B55" s="94" t="s">
        <v>329</v>
      </c>
      <c r="C55" s="34" t="s">
        <v>8</v>
      </c>
      <c r="D55" s="31"/>
      <c r="E55" s="31"/>
      <c r="F55" s="33">
        <v>2973832</v>
      </c>
      <c r="G55" s="31"/>
      <c r="H55" s="31"/>
      <c r="I55" s="31">
        <v>0</v>
      </c>
      <c r="J55" s="31">
        <v>0</v>
      </c>
      <c r="K55" s="31">
        <v>0</v>
      </c>
      <c r="L55" s="31">
        <f t="shared" si="50"/>
        <v>2973832</v>
      </c>
      <c r="M55" s="31">
        <v>0</v>
      </c>
      <c r="N55" s="31">
        <v>0</v>
      </c>
      <c r="O55" s="31">
        <v>2973832</v>
      </c>
      <c r="P55" s="32">
        <f t="shared" si="33"/>
        <v>2973832</v>
      </c>
      <c r="Q55" s="31">
        <v>0</v>
      </c>
      <c r="R55" s="31">
        <v>0</v>
      </c>
      <c r="S55" s="31">
        <f>W55</f>
        <v>2973832</v>
      </c>
      <c r="T55" s="32">
        <f>U55+W55</f>
        <v>2973832</v>
      </c>
      <c r="U55" s="32">
        <v>0</v>
      </c>
      <c r="V55" s="32">
        <v>0</v>
      </c>
      <c r="W55" s="32">
        <v>2973832</v>
      </c>
      <c r="X55" s="32">
        <f>T55/L55*100</f>
        <v>100</v>
      </c>
      <c r="Y55" s="32"/>
      <c r="Z55" s="2"/>
      <c r="AA55" s="32">
        <f>W55/O55*100</f>
        <v>100</v>
      </c>
      <c r="AB55" s="32"/>
    </row>
    <row r="56" spans="1:28" s="7" customFormat="1" ht="70.5" hidden="1" customHeight="1" x14ac:dyDescent="0.3">
      <c r="A56" s="92" t="s">
        <v>328</v>
      </c>
      <c r="B56" s="94" t="s">
        <v>383</v>
      </c>
      <c r="C56" s="34" t="s">
        <v>3</v>
      </c>
      <c r="D56" s="31"/>
      <c r="E56" s="31"/>
      <c r="F56" s="33">
        <v>0</v>
      </c>
      <c r="G56" s="31"/>
      <c r="H56" s="31"/>
      <c r="I56" s="31"/>
      <c r="J56" s="31"/>
      <c r="K56" s="31"/>
      <c r="L56" s="31">
        <f t="shared" si="50"/>
        <v>430508</v>
      </c>
      <c r="M56" s="31">
        <v>0</v>
      </c>
      <c r="N56" s="31">
        <v>0</v>
      </c>
      <c r="O56" s="31">
        <v>430508</v>
      </c>
      <c r="P56" s="32"/>
      <c r="Q56" s="31"/>
      <c r="R56" s="31"/>
      <c r="S56" s="31">
        <f>W56</f>
        <v>0</v>
      </c>
      <c r="T56" s="32">
        <f>U56+W56</f>
        <v>0</v>
      </c>
      <c r="U56" s="32">
        <v>0</v>
      </c>
      <c r="V56" s="32">
        <v>0</v>
      </c>
      <c r="W56" s="32">
        <v>0</v>
      </c>
      <c r="X56" s="32">
        <f>T56/L56*100</f>
        <v>0</v>
      </c>
      <c r="Y56" s="32"/>
      <c r="Z56" s="2"/>
      <c r="AA56" s="32">
        <f>W56/O56*100</f>
        <v>0</v>
      </c>
      <c r="AB56" s="32"/>
    </row>
    <row r="57" spans="1:28" s="7" customFormat="1" ht="45" hidden="1" customHeight="1" x14ac:dyDescent="0.3">
      <c r="A57" s="92" t="s">
        <v>384</v>
      </c>
      <c r="B57" s="91" t="s">
        <v>41</v>
      </c>
      <c r="C57" s="34" t="s">
        <v>3</v>
      </c>
      <c r="D57" s="31">
        <v>100000</v>
      </c>
      <c r="E57" s="31">
        <v>0</v>
      </c>
      <c r="F57" s="33">
        <v>12112738</v>
      </c>
      <c r="G57" s="31">
        <v>0</v>
      </c>
      <c r="H57" s="31">
        <v>37984200</v>
      </c>
      <c r="I57" s="31">
        <v>0</v>
      </c>
      <c r="J57" s="31">
        <v>0</v>
      </c>
      <c r="K57" s="31">
        <v>100000</v>
      </c>
      <c r="L57" s="31">
        <f t="shared" si="50"/>
        <v>38202697</v>
      </c>
      <c r="M57" s="31">
        <v>36180000</v>
      </c>
      <c r="N57" s="31">
        <v>0</v>
      </c>
      <c r="O57" s="31">
        <v>2022697</v>
      </c>
      <c r="P57" s="32">
        <f t="shared" si="33"/>
        <v>1975082.6600000001</v>
      </c>
      <c r="Q57" s="31">
        <v>1786054.7800000003</v>
      </c>
      <c r="R57" s="31">
        <v>0</v>
      </c>
      <c r="S57" s="31">
        <f>W57</f>
        <v>189027.88</v>
      </c>
      <c r="T57" s="32">
        <f t="shared" ref="T57" si="51">U57+W57</f>
        <v>1880557.6600000001</v>
      </c>
      <c r="U57" s="32">
        <v>1691529.78</v>
      </c>
      <c r="V57" s="32">
        <v>0</v>
      </c>
      <c r="W57" s="32">
        <v>189027.88</v>
      </c>
      <c r="X57" s="32">
        <f>T57/L57*100</f>
        <v>4.9225782671835976</v>
      </c>
      <c r="Y57" s="32">
        <f>U57/M57*100</f>
        <v>4.6753172470978441</v>
      </c>
      <c r="Z57" s="2"/>
      <c r="AA57" s="32">
        <f>W57/O57*100</f>
        <v>9.3453384268627477</v>
      </c>
      <c r="AB57" s="32">
        <f>T57/F57*100</f>
        <v>15.525454773313847</v>
      </c>
    </row>
    <row r="58" spans="1:28" s="8" customFormat="1" ht="36.75" customHeight="1" x14ac:dyDescent="0.3">
      <c r="A58" s="110" t="s">
        <v>10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 s="7" customFormat="1" ht="46.5" customHeight="1" x14ac:dyDescent="0.3">
      <c r="A59" s="1" t="s">
        <v>114</v>
      </c>
      <c r="B59" s="102" t="s">
        <v>31</v>
      </c>
      <c r="C59" s="102"/>
      <c r="D59" s="3">
        <f>D60+D95</f>
        <v>95013924</v>
      </c>
      <c r="E59" s="3">
        <f t="shared" ref="E59:W59" si="52">E60+E95</f>
        <v>146843425</v>
      </c>
      <c r="F59" s="3">
        <f t="shared" si="52"/>
        <v>349798465</v>
      </c>
      <c r="G59" s="3">
        <f t="shared" si="52"/>
        <v>104698508</v>
      </c>
      <c r="H59" s="3">
        <f t="shared" si="52"/>
        <v>114558989</v>
      </c>
      <c r="I59" s="3">
        <f t="shared" si="52"/>
        <v>18005718</v>
      </c>
      <c r="J59" s="3">
        <f t="shared" si="52"/>
        <v>37300</v>
      </c>
      <c r="K59" s="3">
        <f t="shared" si="52"/>
        <v>222190392</v>
      </c>
      <c r="L59" s="3">
        <f>L60+L95</f>
        <v>461991025</v>
      </c>
      <c r="M59" s="3">
        <f>M60+M95</f>
        <v>51214203</v>
      </c>
      <c r="N59" s="3">
        <f>N60+N95</f>
        <v>32000</v>
      </c>
      <c r="O59" s="3">
        <f>O60+O95</f>
        <v>410744822</v>
      </c>
      <c r="P59" s="3">
        <f t="shared" si="52"/>
        <v>308214036.2700001</v>
      </c>
      <c r="Q59" s="3">
        <f t="shared" si="52"/>
        <v>34454083</v>
      </c>
      <c r="R59" s="3">
        <f t="shared" si="52"/>
        <v>32000</v>
      </c>
      <c r="S59" s="3">
        <f t="shared" si="52"/>
        <v>273727953.27000004</v>
      </c>
      <c r="T59" s="3">
        <f t="shared" si="52"/>
        <v>296901665.15000004</v>
      </c>
      <c r="U59" s="3">
        <f t="shared" si="52"/>
        <v>23141711.880000003</v>
      </c>
      <c r="V59" s="3">
        <f t="shared" si="52"/>
        <v>32000</v>
      </c>
      <c r="W59" s="3">
        <f t="shared" si="52"/>
        <v>273727953.27000004</v>
      </c>
      <c r="X59" s="2">
        <f t="shared" ref="X59:AA61" si="53">T59/L59*100</f>
        <v>64.265678137362087</v>
      </c>
      <c r="Y59" s="2">
        <f t="shared" si="53"/>
        <v>45.186121279677053</v>
      </c>
      <c r="Z59" s="2">
        <f t="shared" si="53"/>
        <v>100</v>
      </c>
      <c r="AA59" s="2">
        <f t="shared" si="53"/>
        <v>66.641851244079717</v>
      </c>
      <c r="AB59" s="2">
        <f t="shared" ref="AB59:AB65" si="54">T59/F59*100</f>
        <v>84.87792110522841</v>
      </c>
    </row>
    <row r="60" spans="1:28" s="7" customFormat="1" ht="58.5" customHeight="1" x14ac:dyDescent="0.3">
      <c r="A60" s="1" t="s">
        <v>115</v>
      </c>
      <c r="B60" s="90" t="s">
        <v>73</v>
      </c>
      <c r="C60" s="90"/>
      <c r="D60" s="3">
        <f>D61+D68+D72+D76+D81+D85+D89+D91</f>
        <v>86669924</v>
      </c>
      <c r="E60" s="3">
        <f t="shared" ref="E60" si="55">E61+E68+E72+E76+E81+E85+E89+E91</f>
        <v>141133325</v>
      </c>
      <c r="F60" s="3">
        <f>F61+F68+F72+F76+F81+F85+F89+F91+F93</f>
        <v>331168545</v>
      </c>
      <c r="G60" s="3">
        <f t="shared" ref="G60:K60" si="56">G61+G68+G72+G76+G81+G85+G89+G91+G93</f>
        <v>100112308</v>
      </c>
      <c r="H60" s="3">
        <f t="shared" si="56"/>
        <v>110353689</v>
      </c>
      <c r="I60" s="3">
        <f t="shared" si="56"/>
        <v>18005718</v>
      </c>
      <c r="J60" s="3">
        <f t="shared" si="56"/>
        <v>37300</v>
      </c>
      <c r="K60" s="3">
        <f t="shared" si="56"/>
        <v>208164292</v>
      </c>
      <c r="L60" s="3">
        <f>L61+L68+L72+L76+L81+L85+L89+L91+L93</f>
        <v>439351325</v>
      </c>
      <c r="M60" s="3">
        <f>M61+M68+M72+M76+M81+M85+M89+M91+M93</f>
        <v>51214203</v>
      </c>
      <c r="N60" s="3">
        <f>N61+N68+N72+N76+N81+N85+N89+N91+N93</f>
        <v>32000</v>
      </c>
      <c r="O60" s="3">
        <f>O61+O68+O72+O76+O81+O85+O89+O91+O93</f>
        <v>388105122</v>
      </c>
      <c r="P60" s="3">
        <f t="shared" ref="P60:W60" si="57">P61+P68+P72+P76+P81+P85+P89+P91+P93</f>
        <v>292001513.67000008</v>
      </c>
      <c r="Q60" s="3">
        <f t="shared" si="57"/>
        <v>34454083</v>
      </c>
      <c r="R60" s="3">
        <f t="shared" si="57"/>
        <v>32000</v>
      </c>
      <c r="S60" s="3">
        <f t="shared" si="57"/>
        <v>257515430.67000002</v>
      </c>
      <c r="T60" s="3">
        <f t="shared" si="57"/>
        <v>280689142.55000001</v>
      </c>
      <c r="U60" s="3">
        <f t="shared" si="57"/>
        <v>23141711.880000003</v>
      </c>
      <c r="V60" s="3">
        <f t="shared" si="57"/>
        <v>32000</v>
      </c>
      <c r="W60" s="3">
        <f t="shared" si="57"/>
        <v>257515430.67000002</v>
      </c>
      <c r="X60" s="2">
        <f t="shared" si="53"/>
        <v>63.887173334460755</v>
      </c>
      <c r="Y60" s="2">
        <f t="shared" si="53"/>
        <v>45.186121279677053</v>
      </c>
      <c r="Z60" s="2">
        <f t="shared" si="53"/>
        <v>100</v>
      </c>
      <c r="AA60" s="2">
        <f t="shared" si="53"/>
        <v>66.351979418091787</v>
      </c>
      <c r="AB60" s="2">
        <f t="shared" si="54"/>
        <v>84.757186872925999</v>
      </c>
    </row>
    <row r="61" spans="1:28" s="7" customFormat="1" ht="33" customHeight="1" x14ac:dyDescent="0.3">
      <c r="A61" s="1" t="s">
        <v>116</v>
      </c>
      <c r="B61" s="90" t="s">
        <v>195</v>
      </c>
      <c r="C61" s="43"/>
      <c r="D61" s="2">
        <f>SUM(D62:D65)</f>
        <v>14627564</v>
      </c>
      <c r="E61" s="2">
        <f t="shared" ref="E61" si="58">SUM(E62:E65)</f>
        <v>19153557</v>
      </c>
      <c r="F61" s="2">
        <f>SUM(F62:F67)</f>
        <v>53427706</v>
      </c>
      <c r="G61" s="2">
        <f t="shared" ref="G61:W61" si="59">SUM(G62:G67)</f>
        <v>19232032</v>
      </c>
      <c r="H61" s="2">
        <f t="shared" si="59"/>
        <v>21591197</v>
      </c>
      <c r="I61" s="2">
        <f t="shared" si="59"/>
        <v>2412080</v>
      </c>
      <c r="J61" s="2">
        <f t="shared" si="59"/>
        <v>37300</v>
      </c>
      <c r="K61" s="2">
        <f t="shared" si="59"/>
        <v>31356741</v>
      </c>
      <c r="L61" s="2">
        <f>SUM(L62:L67)</f>
        <v>74368845</v>
      </c>
      <c r="M61" s="2">
        <f t="shared" si="59"/>
        <v>7457275</v>
      </c>
      <c r="N61" s="2">
        <f t="shared" si="59"/>
        <v>32000</v>
      </c>
      <c r="O61" s="2">
        <f t="shared" si="59"/>
        <v>66879570</v>
      </c>
      <c r="P61" s="2">
        <f t="shared" si="59"/>
        <v>49352639.859999999</v>
      </c>
      <c r="Q61" s="2">
        <f t="shared" si="59"/>
        <v>4787200</v>
      </c>
      <c r="R61" s="2">
        <f t="shared" si="59"/>
        <v>32000</v>
      </c>
      <c r="S61" s="2">
        <f t="shared" si="59"/>
        <v>44533439.859999999</v>
      </c>
      <c r="T61" s="2">
        <f t="shared" si="59"/>
        <v>48051765.420000002</v>
      </c>
      <c r="U61" s="2">
        <f t="shared" si="59"/>
        <v>3486325.56</v>
      </c>
      <c r="V61" s="2">
        <f t="shared" si="59"/>
        <v>32000</v>
      </c>
      <c r="W61" s="2">
        <f t="shared" si="59"/>
        <v>44533439.859999999</v>
      </c>
      <c r="X61" s="2">
        <f t="shared" si="53"/>
        <v>64.612762804101635</v>
      </c>
      <c r="Y61" s="2">
        <f t="shared" si="53"/>
        <v>46.750663747816731</v>
      </c>
      <c r="Z61" s="2">
        <f t="shared" si="53"/>
        <v>100</v>
      </c>
      <c r="AA61" s="2">
        <f t="shared" si="53"/>
        <v>66.587509249835193</v>
      </c>
      <c r="AB61" s="2">
        <f t="shared" si="54"/>
        <v>89.93791614410695</v>
      </c>
    </row>
    <row r="62" spans="1:28" s="7" customFormat="1" ht="56.25" x14ac:dyDescent="0.3">
      <c r="A62" s="92" t="s">
        <v>196</v>
      </c>
      <c r="B62" s="18" t="s">
        <v>58</v>
      </c>
      <c r="C62" s="88" t="s">
        <v>27</v>
      </c>
      <c r="D62" s="32">
        <v>13648631</v>
      </c>
      <c r="E62" s="32">
        <v>17551256</v>
      </c>
      <c r="F62" s="33">
        <v>48491696</v>
      </c>
      <c r="G62" s="32">
        <v>16871956</v>
      </c>
      <c r="H62" s="32">
        <v>19949357</v>
      </c>
      <c r="I62" s="32">
        <v>0</v>
      </c>
      <c r="J62" s="32">
        <v>0</v>
      </c>
      <c r="K62" s="32">
        <v>31199887</v>
      </c>
      <c r="L62" s="33">
        <f>SUM(M62:O62)</f>
        <v>66404253</v>
      </c>
      <c r="M62" s="31">
        <v>0</v>
      </c>
      <c r="N62" s="31">
        <v>0</v>
      </c>
      <c r="O62" s="31">
        <v>66404253</v>
      </c>
      <c r="P62" s="32">
        <f t="shared" ref="P62:P127" si="60">Q62+R62+S62</f>
        <v>44292641.859999999</v>
      </c>
      <c r="Q62" s="33">
        <v>0</v>
      </c>
      <c r="R62" s="33">
        <v>0</v>
      </c>
      <c r="S62" s="33">
        <f>W62</f>
        <v>44292641.859999999</v>
      </c>
      <c r="T62" s="32">
        <f>SUM(U62:W62)</f>
        <v>44292641.859999999</v>
      </c>
      <c r="U62" s="32">
        <v>0</v>
      </c>
      <c r="V62" s="32">
        <v>0</v>
      </c>
      <c r="W62" s="32">
        <v>44292641.859999999</v>
      </c>
      <c r="X62" s="32">
        <f t="shared" ref="X62:X96" si="61">T62/L62*100</f>
        <v>66.701513621424212</v>
      </c>
      <c r="Y62" s="32"/>
      <c r="Z62" s="32"/>
      <c r="AA62" s="32">
        <f>W62/O62*100</f>
        <v>66.701513621424212</v>
      </c>
      <c r="AB62" s="32">
        <f t="shared" si="54"/>
        <v>91.340673792890229</v>
      </c>
    </row>
    <row r="63" spans="1:28" s="7" customFormat="1" ht="76.5" customHeight="1" x14ac:dyDescent="0.3">
      <c r="A63" s="92" t="s">
        <v>197</v>
      </c>
      <c r="B63" s="18" t="s">
        <v>201</v>
      </c>
      <c r="C63" s="88" t="s">
        <v>27</v>
      </c>
      <c r="D63" s="32">
        <v>0</v>
      </c>
      <c r="E63" s="32">
        <v>37300</v>
      </c>
      <c r="F63" s="33">
        <v>32000</v>
      </c>
      <c r="G63" s="32">
        <v>0</v>
      </c>
      <c r="H63" s="32">
        <v>0</v>
      </c>
      <c r="I63" s="32">
        <v>0</v>
      </c>
      <c r="J63" s="32">
        <v>37300</v>
      </c>
      <c r="K63" s="32">
        <v>0</v>
      </c>
      <c r="L63" s="33">
        <f t="shared" ref="L63:L67" si="62">SUM(M63:O63)</f>
        <v>32000</v>
      </c>
      <c r="M63" s="31">
        <v>0</v>
      </c>
      <c r="N63" s="31">
        <v>32000</v>
      </c>
      <c r="O63" s="31">
        <v>0</v>
      </c>
      <c r="P63" s="32">
        <f t="shared" si="60"/>
        <v>32000</v>
      </c>
      <c r="Q63" s="33">
        <v>0</v>
      </c>
      <c r="R63" s="33">
        <v>32000</v>
      </c>
      <c r="S63" s="33">
        <f t="shared" ref="S63:S67" si="63">W63</f>
        <v>0</v>
      </c>
      <c r="T63" s="32">
        <f>SUM(U63:W63)</f>
        <v>32000</v>
      </c>
      <c r="U63" s="32">
        <v>0</v>
      </c>
      <c r="V63" s="32">
        <v>32000</v>
      </c>
      <c r="W63" s="32">
        <v>0</v>
      </c>
      <c r="X63" s="32">
        <f t="shared" si="61"/>
        <v>100</v>
      </c>
      <c r="Y63" s="32"/>
      <c r="Z63" s="32">
        <f>V63/N63*100</f>
        <v>100</v>
      </c>
      <c r="AA63" s="32"/>
      <c r="AB63" s="32">
        <f t="shared" si="54"/>
        <v>100</v>
      </c>
    </row>
    <row r="64" spans="1:28" s="7" customFormat="1" ht="37.5" x14ac:dyDescent="0.3">
      <c r="A64" s="92" t="s">
        <v>198</v>
      </c>
      <c r="B64" s="18" t="s">
        <v>200</v>
      </c>
      <c r="C64" s="88" t="s">
        <v>27</v>
      </c>
      <c r="D64" s="32">
        <v>0</v>
      </c>
      <c r="E64" s="32">
        <v>258690</v>
      </c>
      <c r="F64" s="33">
        <v>1312455</v>
      </c>
      <c r="G64" s="32">
        <v>1053765</v>
      </c>
      <c r="H64" s="32">
        <v>88495</v>
      </c>
      <c r="I64" s="32">
        <v>241080</v>
      </c>
      <c r="J64" s="32">
        <v>0</v>
      </c>
      <c r="K64" s="32">
        <v>42610</v>
      </c>
      <c r="L64" s="33">
        <f t="shared" si="62"/>
        <v>1400950</v>
      </c>
      <c r="M64" s="31">
        <v>1190800</v>
      </c>
      <c r="N64" s="31">
        <v>0</v>
      </c>
      <c r="O64" s="31">
        <v>210150</v>
      </c>
      <c r="P64" s="32">
        <f t="shared" si="60"/>
        <v>1273909</v>
      </c>
      <c r="Q64" s="33">
        <v>1190800</v>
      </c>
      <c r="R64" s="33">
        <v>0</v>
      </c>
      <c r="S64" s="33">
        <f t="shared" si="63"/>
        <v>83109</v>
      </c>
      <c r="T64" s="32">
        <f t="shared" ref="T64:T71" si="64">U64+W64</f>
        <v>573034.56000000006</v>
      </c>
      <c r="U64" s="32">
        <v>489925.56</v>
      </c>
      <c r="V64" s="32">
        <v>0</v>
      </c>
      <c r="W64" s="32">
        <v>83109</v>
      </c>
      <c r="X64" s="32">
        <f t="shared" si="61"/>
        <v>40.903284200007143</v>
      </c>
      <c r="Y64" s="32">
        <f>U64/M64*100</f>
        <v>41.142556264695997</v>
      </c>
      <c r="Z64" s="32"/>
      <c r="AA64" s="32">
        <f>W64/O64*100</f>
        <v>39.547466095645966</v>
      </c>
      <c r="AB64" s="32">
        <f t="shared" si="54"/>
        <v>43.661272957929995</v>
      </c>
    </row>
    <row r="65" spans="1:28" s="7" customFormat="1" ht="177" customHeight="1" x14ac:dyDescent="0.3">
      <c r="A65" s="92" t="s">
        <v>199</v>
      </c>
      <c r="B65" s="94" t="s">
        <v>194</v>
      </c>
      <c r="C65" s="88" t="s">
        <v>27</v>
      </c>
      <c r="D65" s="32">
        <v>978933</v>
      </c>
      <c r="E65" s="32">
        <v>1306311</v>
      </c>
      <c r="F65" s="33">
        <v>3591555</v>
      </c>
      <c r="G65" s="32">
        <v>1306311</v>
      </c>
      <c r="H65" s="32">
        <v>1553345</v>
      </c>
      <c r="I65" s="32">
        <v>2171000</v>
      </c>
      <c r="J65" s="32">
        <v>0</v>
      </c>
      <c r="K65" s="32">
        <v>114244</v>
      </c>
      <c r="L65" s="33">
        <f t="shared" si="62"/>
        <v>5144900</v>
      </c>
      <c r="M65" s="31">
        <v>4887600</v>
      </c>
      <c r="N65" s="31">
        <v>0</v>
      </c>
      <c r="O65" s="31">
        <v>257300</v>
      </c>
      <c r="P65" s="32">
        <f t="shared" si="60"/>
        <v>3154089</v>
      </c>
      <c r="Q65" s="33">
        <v>2996400</v>
      </c>
      <c r="R65" s="33">
        <v>0</v>
      </c>
      <c r="S65" s="33">
        <f t="shared" si="63"/>
        <v>157689</v>
      </c>
      <c r="T65" s="32">
        <f t="shared" si="64"/>
        <v>3154089</v>
      </c>
      <c r="U65" s="32">
        <v>2996400</v>
      </c>
      <c r="V65" s="32">
        <v>0</v>
      </c>
      <c r="W65" s="32">
        <v>157689</v>
      </c>
      <c r="X65" s="32">
        <f t="shared" si="61"/>
        <v>61.305156562809771</v>
      </c>
      <c r="Y65" s="32">
        <f>U65/M65*100</f>
        <v>61.306162533758901</v>
      </c>
      <c r="Z65" s="32"/>
      <c r="AA65" s="32">
        <f>W65/O65*100</f>
        <v>61.286047415468325</v>
      </c>
      <c r="AB65" s="32">
        <f t="shared" si="54"/>
        <v>87.819593462998611</v>
      </c>
    </row>
    <row r="66" spans="1:28" s="7" customFormat="1" ht="60" customHeight="1" x14ac:dyDescent="0.3">
      <c r="A66" s="92" t="s">
        <v>368</v>
      </c>
      <c r="B66" s="94" t="s">
        <v>380</v>
      </c>
      <c r="C66" s="88" t="s">
        <v>27</v>
      </c>
      <c r="D66" s="32"/>
      <c r="E66" s="32"/>
      <c r="F66" s="33">
        <v>0</v>
      </c>
      <c r="G66" s="32"/>
      <c r="H66" s="32"/>
      <c r="I66" s="32"/>
      <c r="J66" s="32"/>
      <c r="K66" s="32"/>
      <c r="L66" s="33">
        <f t="shared" si="62"/>
        <v>786742</v>
      </c>
      <c r="M66" s="31">
        <v>778875</v>
      </c>
      <c r="N66" s="31">
        <v>0</v>
      </c>
      <c r="O66" s="31">
        <v>7867</v>
      </c>
      <c r="P66" s="32">
        <f t="shared" si="60"/>
        <v>0</v>
      </c>
      <c r="Q66" s="33">
        <v>0</v>
      </c>
      <c r="R66" s="33">
        <v>0</v>
      </c>
      <c r="S66" s="33">
        <f t="shared" si="63"/>
        <v>0</v>
      </c>
      <c r="T66" s="32">
        <f t="shared" si="64"/>
        <v>0</v>
      </c>
      <c r="U66" s="32">
        <v>0</v>
      </c>
      <c r="V66" s="32">
        <v>0</v>
      </c>
      <c r="W66" s="32">
        <v>0</v>
      </c>
      <c r="X66" s="32">
        <f t="shared" si="61"/>
        <v>0</v>
      </c>
      <c r="Y66" s="32">
        <f>U66/M66*100</f>
        <v>0</v>
      </c>
      <c r="Z66" s="32"/>
      <c r="AA66" s="32">
        <f>W66/O66*100</f>
        <v>0</v>
      </c>
      <c r="AB66" s="32"/>
    </row>
    <row r="67" spans="1:28" s="7" customFormat="1" ht="64.5" customHeight="1" x14ac:dyDescent="0.3">
      <c r="A67" s="92" t="s">
        <v>381</v>
      </c>
      <c r="B67" s="94" t="s">
        <v>334</v>
      </c>
      <c r="C67" s="88" t="s">
        <v>27</v>
      </c>
      <c r="D67" s="32"/>
      <c r="E67" s="32"/>
      <c r="F67" s="33">
        <v>0</v>
      </c>
      <c r="G67" s="32"/>
      <c r="H67" s="32"/>
      <c r="I67" s="32"/>
      <c r="J67" s="32"/>
      <c r="K67" s="32"/>
      <c r="L67" s="33">
        <f t="shared" si="62"/>
        <v>600000</v>
      </c>
      <c r="M67" s="31">
        <v>600000</v>
      </c>
      <c r="N67" s="31">
        <v>0</v>
      </c>
      <c r="O67" s="31">
        <v>0</v>
      </c>
      <c r="P67" s="32">
        <f t="shared" si="60"/>
        <v>600000</v>
      </c>
      <c r="Q67" s="33">
        <v>600000</v>
      </c>
      <c r="R67" s="33">
        <v>0</v>
      </c>
      <c r="S67" s="33">
        <f t="shared" si="63"/>
        <v>0</v>
      </c>
      <c r="T67" s="32">
        <f t="shared" si="64"/>
        <v>0</v>
      </c>
      <c r="U67" s="32">
        <v>0</v>
      </c>
      <c r="V67" s="32">
        <v>0</v>
      </c>
      <c r="W67" s="32">
        <v>0</v>
      </c>
      <c r="X67" s="32">
        <f t="shared" si="61"/>
        <v>0</v>
      </c>
      <c r="Y67" s="32">
        <f>U67/M67*100</f>
        <v>0</v>
      </c>
      <c r="Z67" s="32"/>
      <c r="AA67" s="32"/>
      <c r="AB67" s="32"/>
    </row>
    <row r="68" spans="1:28" s="7" customFormat="1" ht="32.25" customHeight="1" x14ac:dyDescent="0.3">
      <c r="A68" s="1" t="s">
        <v>117</v>
      </c>
      <c r="B68" s="16" t="s">
        <v>202</v>
      </c>
      <c r="C68" s="43"/>
      <c r="D68" s="2">
        <f>SUM(D69:D71)</f>
        <v>6773930</v>
      </c>
      <c r="E68" s="2">
        <f t="shared" ref="E68:W68" si="65">SUM(E69:E71)</f>
        <v>7716720</v>
      </c>
      <c r="F68" s="2">
        <f t="shared" si="65"/>
        <v>22437715</v>
      </c>
      <c r="G68" s="2">
        <f t="shared" si="65"/>
        <v>7807958</v>
      </c>
      <c r="H68" s="2">
        <f t="shared" si="65"/>
        <v>6504492</v>
      </c>
      <c r="I68" s="2">
        <f t="shared" si="65"/>
        <v>1478000</v>
      </c>
      <c r="J68" s="2">
        <f t="shared" si="65"/>
        <v>0</v>
      </c>
      <c r="K68" s="2">
        <f t="shared" si="65"/>
        <v>12995057</v>
      </c>
      <c r="L68" s="2">
        <f>SUM(L69:L71)</f>
        <v>28806207</v>
      </c>
      <c r="M68" s="2">
        <f>SUM(M69:M71)</f>
        <v>2880400</v>
      </c>
      <c r="N68" s="2">
        <f>SUM(N69:N71)</f>
        <v>0</v>
      </c>
      <c r="O68" s="2">
        <f>SUM(O69:O71)</f>
        <v>25925807</v>
      </c>
      <c r="P68" s="2">
        <f t="shared" si="65"/>
        <v>20060537.59</v>
      </c>
      <c r="Q68" s="2">
        <f t="shared" si="65"/>
        <v>2230000</v>
      </c>
      <c r="R68" s="2">
        <f t="shared" si="65"/>
        <v>0</v>
      </c>
      <c r="S68" s="2">
        <f t="shared" si="65"/>
        <v>17830537.59</v>
      </c>
      <c r="T68" s="2">
        <f t="shared" si="65"/>
        <v>19760523.100000001</v>
      </c>
      <c r="U68" s="2">
        <f t="shared" si="65"/>
        <v>1929985.51</v>
      </c>
      <c r="V68" s="2">
        <f t="shared" si="65"/>
        <v>0</v>
      </c>
      <c r="W68" s="2">
        <f t="shared" si="65"/>
        <v>17830537.59</v>
      </c>
      <c r="X68" s="2">
        <f t="shared" si="61"/>
        <v>68.598143101589187</v>
      </c>
      <c r="Y68" s="2">
        <f>U68/M68*100</f>
        <v>67.00407964171643</v>
      </c>
      <c r="Z68" s="2"/>
      <c r="AA68" s="2">
        <f>W68/O68*100</f>
        <v>68.775246186165006</v>
      </c>
      <c r="AB68" s="2">
        <f t="shared" ref="AB68:AB90" si="66">T68/F68*100</f>
        <v>88.068339846548554</v>
      </c>
    </row>
    <row r="69" spans="1:28" s="7" customFormat="1" ht="39" customHeight="1" x14ac:dyDescent="0.3">
      <c r="A69" s="92" t="s">
        <v>203</v>
      </c>
      <c r="B69" s="18" t="s">
        <v>58</v>
      </c>
      <c r="C69" s="88" t="s">
        <v>27</v>
      </c>
      <c r="D69" s="32">
        <v>6043430</v>
      </c>
      <c r="E69" s="32">
        <v>7136220</v>
      </c>
      <c r="F69" s="33">
        <v>20021215</v>
      </c>
      <c r="G69" s="32">
        <v>7227458</v>
      </c>
      <c r="H69" s="32">
        <v>5924592</v>
      </c>
      <c r="I69" s="32">
        <v>0</v>
      </c>
      <c r="J69" s="32">
        <v>0</v>
      </c>
      <c r="K69" s="32">
        <v>12937057</v>
      </c>
      <c r="L69" s="33">
        <f t="shared" ref="L69:L92" si="67">SUM(M69:O69)</f>
        <v>25809807</v>
      </c>
      <c r="M69" s="31">
        <v>0</v>
      </c>
      <c r="N69" s="31">
        <v>0</v>
      </c>
      <c r="O69" s="31">
        <v>25809807</v>
      </c>
      <c r="P69" s="32">
        <f t="shared" si="60"/>
        <v>17772537.59</v>
      </c>
      <c r="Q69" s="33">
        <v>0</v>
      </c>
      <c r="R69" s="33">
        <v>0</v>
      </c>
      <c r="S69" s="33">
        <f>W69</f>
        <v>17772537.59</v>
      </c>
      <c r="T69" s="32">
        <f t="shared" si="64"/>
        <v>17772537.59</v>
      </c>
      <c r="U69" s="32">
        <v>0</v>
      </c>
      <c r="V69" s="32">
        <v>0</v>
      </c>
      <c r="W69" s="32">
        <v>17772537.59</v>
      </c>
      <c r="X69" s="32">
        <f t="shared" si="61"/>
        <v>68.859629946089868</v>
      </c>
      <c r="Y69" s="32"/>
      <c r="Z69" s="32"/>
      <c r="AA69" s="32">
        <f>W69/O69*100</f>
        <v>68.859629946089868</v>
      </c>
      <c r="AB69" s="32">
        <f t="shared" si="66"/>
        <v>88.768526735265567</v>
      </c>
    </row>
    <row r="70" spans="1:28" s="7" customFormat="1" ht="175.5" customHeight="1" x14ac:dyDescent="0.3">
      <c r="A70" s="92" t="s">
        <v>204</v>
      </c>
      <c r="B70" s="94" t="s">
        <v>194</v>
      </c>
      <c r="C70" s="88" t="s">
        <v>27</v>
      </c>
      <c r="D70" s="32">
        <v>580500</v>
      </c>
      <c r="E70" s="32">
        <v>580500</v>
      </c>
      <c r="F70" s="33">
        <v>1741500</v>
      </c>
      <c r="G70" s="32">
        <v>580500</v>
      </c>
      <c r="H70" s="32">
        <v>579900</v>
      </c>
      <c r="I70" s="32">
        <v>1103000</v>
      </c>
      <c r="J70" s="32">
        <v>0</v>
      </c>
      <c r="K70" s="32">
        <v>58000</v>
      </c>
      <c r="L70" s="33">
        <f t="shared" si="67"/>
        <v>2321400</v>
      </c>
      <c r="M70" s="31">
        <v>2205400</v>
      </c>
      <c r="N70" s="31">
        <v>0</v>
      </c>
      <c r="O70" s="31">
        <v>116000</v>
      </c>
      <c r="P70" s="32">
        <f t="shared" si="60"/>
        <v>1613000</v>
      </c>
      <c r="Q70" s="33">
        <v>1555000</v>
      </c>
      <c r="R70" s="33">
        <v>0</v>
      </c>
      <c r="S70" s="33">
        <f t="shared" ref="S70:S71" si="68">W70</f>
        <v>58000</v>
      </c>
      <c r="T70" s="32">
        <f t="shared" si="64"/>
        <v>1612985.51</v>
      </c>
      <c r="U70" s="32">
        <v>1554985.51</v>
      </c>
      <c r="V70" s="32">
        <v>0</v>
      </c>
      <c r="W70" s="32">
        <v>58000</v>
      </c>
      <c r="X70" s="32">
        <f t="shared" si="61"/>
        <v>69.483307917635912</v>
      </c>
      <c r="Y70" s="32">
        <f>U70/M70*100</f>
        <v>70.508094223270163</v>
      </c>
      <c r="Z70" s="32"/>
      <c r="AA70" s="32">
        <f>W70/O70*100</f>
        <v>50</v>
      </c>
      <c r="AB70" s="32">
        <f t="shared" si="66"/>
        <v>92.620471432672986</v>
      </c>
    </row>
    <row r="71" spans="1:28" s="7" customFormat="1" ht="56.25" x14ac:dyDescent="0.3">
      <c r="A71" s="92" t="s">
        <v>298</v>
      </c>
      <c r="B71" s="94" t="s">
        <v>296</v>
      </c>
      <c r="C71" s="88" t="s">
        <v>27</v>
      </c>
      <c r="D71" s="32">
        <v>150000</v>
      </c>
      <c r="E71" s="32"/>
      <c r="F71" s="33">
        <v>675000</v>
      </c>
      <c r="G71" s="32"/>
      <c r="H71" s="32"/>
      <c r="I71" s="32">
        <v>375000</v>
      </c>
      <c r="J71" s="32">
        <v>0</v>
      </c>
      <c r="K71" s="32">
        <v>0</v>
      </c>
      <c r="L71" s="33">
        <f t="shared" si="67"/>
        <v>675000</v>
      </c>
      <c r="M71" s="31">
        <v>675000</v>
      </c>
      <c r="N71" s="31">
        <v>0</v>
      </c>
      <c r="O71" s="31">
        <v>0</v>
      </c>
      <c r="P71" s="32">
        <f t="shared" si="60"/>
        <v>675000</v>
      </c>
      <c r="Q71" s="33">
        <v>675000</v>
      </c>
      <c r="R71" s="33">
        <v>0</v>
      </c>
      <c r="S71" s="33">
        <f t="shared" si="68"/>
        <v>0</v>
      </c>
      <c r="T71" s="32">
        <f t="shared" si="64"/>
        <v>375000</v>
      </c>
      <c r="U71" s="32">
        <v>375000</v>
      </c>
      <c r="V71" s="32">
        <v>0</v>
      </c>
      <c r="W71" s="32">
        <v>0</v>
      </c>
      <c r="X71" s="32">
        <f t="shared" si="61"/>
        <v>55.555555555555557</v>
      </c>
      <c r="Y71" s="32">
        <f>U71/M71*100</f>
        <v>55.555555555555557</v>
      </c>
      <c r="Z71" s="32"/>
      <c r="AA71" s="32"/>
      <c r="AB71" s="32">
        <f t="shared" si="66"/>
        <v>55.555555555555557</v>
      </c>
    </row>
    <row r="72" spans="1:28" s="7" customFormat="1" ht="31.5" customHeight="1" x14ac:dyDescent="0.3">
      <c r="A72" s="1" t="s">
        <v>118</v>
      </c>
      <c r="B72" s="16" t="s">
        <v>205</v>
      </c>
      <c r="C72" s="43"/>
      <c r="D72" s="2">
        <f>SUM(D73:D75)</f>
        <v>6047500</v>
      </c>
      <c r="E72" s="2">
        <f t="shared" ref="E72:W72" si="69">SUM(E73:E75)</f>
        <v>9700800</v>
      </c>
      <c r="F72" s="2">
        <f t="shared" si="69"/>
        <v>22366411</v>
      </c>
      <c r="G72" s="2">
        <f t="shared" si="69"/>
        <v>7063500</v>
      </c>
      <c r="H72" s="2">
        <f t="shared" si="69"/>
        <v>7739600</v>
      </c>
      <c r="I72" s="2">
        <f t="shared" si="69"/>
        <v>1406900</v>
      </c>
      <c r="J72" s="2">
        <f t="shared" si="69"/>
        <v>0</v>
      </c>
      <c r="K72" s="2">
        <f t="shared" si="69"/>
        <v>13909011</v>
      </c>
      <c r="L72" s="2">
        <f>SUM(L73:L75)</f>
        <v>29840484</v>
      </c>
      <c r="M72" s="2">
        <f>SUM(M73:M75)</f>
        <v>3043600</v>
      </c>
      <c r="N72" s="2">
        <f>SUM(N73:N75)</f>
        <v>0</v>
      </c>
      <c r="O72" s="2">
        <f>SUM(O73:O75)</f>
        <v>26796884</v>
      </c>
      <c r="P72" s="2">
        <f t="shared" si="69"/>
        <v>19440581.629999999</v>
      </c>
      <c r="Q72" s="2">
        <f t="shared" si="69"/>
        <v>2171300</v>
      </c>
      <c r="R72" s="2">
        <f t="shared" si="69"/>
        <v>0</v>
      </c>
      <c r="S72" s="2">
        <f t="shared" si="69"/>
        <v>17269281.629999999</v>
      </c>
      <c r="T72" s="2">
        <f t="shared" si="69"/>
        <v>19040581.629999999</v>
      </c>
      <c r="U72" s="2">
        <f t="shared" si="69"/>
        <v>1771300</v>
      </c>
      <c r="V72" s="2">
        <f t="shared" si="69"/>
        <v>0</v>
      </c>
      <c r="W72" s="2">
        <f t="shared" si="69"/>
        <v>17269281.629999999</v>
      </c>
      <c r="X72" s="2">
        <f t="shared" si="61"/>
        <v>63.807884717955645</v>
      </c>
      <c r="Y72" s="2">
        <f>U72/M72*100</f>
        <v>58.197529241687477</v>
      </c>
      <c r="Z72" s="2">
        <v>0</v>
      </c>
      <c r="AA72" s="2">
        <f>W72/O72*100</f>
        <v>64.445110968872342</v>
      </c>
      <c r="AB72" s="2">
        <f t="shared" si="66"/>
        <v>85.130250132665438</v>
      </c>
    </row>
    <row r="73" spans="1:28" s="7" customFormat="1" ht="42" customHeight="1" x14ac:dyDescent="0.3">
      <c r="A73" s="92" t="s">
        <v>207</v>
      </c>
      <c r="B73" s="18" t="s">
        <v>58</v>
      </c>
      <c r="C73" s="88" t="s">
        <v>27</v>
      </c>
      <c r="D73" s="32">
        <v>5226500</v>
      </c>
      <c r="E73" s="32">
        <v>9049800</v>
      </c>
      <c r="F73" s="33">
        <v>20243411</v>
      </c>
      <c r="G73" s="32">
        <v>6412500</v>
      </c>
      <c r="H73" s="32">
        <v>7088800</v>
      </c>
      <c r="I73" s="32">
        <v>0</v>
      </c>
      <c r="J73" s="32">
        <v>0</v>
      </c>
      <c r="K73" s="32">
        <v>13843911</v>
      </c>
      <c r="L73" s="33">
        <f>SUM(M73:O73)</f>
        <v>26666684</v>
      </c>
      <c r="M73" s="31">
        <v>0</v>
      </c>
      <c r="N73" s="31">
        <v>0</v>
      </c>
      <c r="O73" s="31">
        <v>26666684</v>
      </c>
      <c r="P73" s="32">
        <f t="shared" si="60"/>
        <v>17185065.629999999</v>
      </c>
      <c r="Q73" s="33">
        <v>0</v>
      </c>
      <c r="R73" s="33">
        <v>0</v>
      </c>
      <c r="S73" s="33">
        <f>W73</f>
        <v>17185065.629999999</v>
      </c>
      <c r="T73" s="32">
        <f>SUM(U73:W73)</f>
        <v>17185065.629999999</v>
      </c>
      <c r="U73" s="32">
        <v>0</v>
      </c>
      <c r="V73" s="32">
        <v>0</v>
      </c>
      <c r="W73" s="32">
        <v>17185065.629999999</v>
      </c>
      <c r="X73" s="32">
        <f t="shared" si="61"/>
        <v>64.443954223929751</v>
      </c>
      <c r="Y73" s="32"/>
      <c r="Z73" s="32"/>
      <c r="AA73" s="32">
        <f>W73/O73*100</f>
        <v>64.443954223929751</v>
      </c>
      <c r="AB73" s="32">
        <f t="shared" si="66"/>
        <v>84.892144066037091</v>
      </c>
    </row>
    <row r="74" spans="1:28" s="7" customFormat="1" ht="182.25" customHeight="1" x14ac:dyDescent="0.3">
      <c r="A74" s="92" t="s">
        <v>208</v>
      </c>
      <c r="B74" s="94" t="s">
        <v>194</v>
      </c>
      <c r="C74" s="88" t="s">
        <v>27</v>
      </c>
      <c r="D74" s="32">
        <v>651000</v>
      </c>
      <c r="E74" s="32">
        <v>651000</v>
      </c>
      <c r="F74" s="33">
        <v>1953000</v>
      </c>
      <c r="G74" s="32">
        <v>651000</v>
      </c>
      <c r="H74" s="32">
        <v>650800</v>
      </c>
      <c r="I74" s="32">
        <v>1236900</v>
      </c>
      <c r="J74" s="32">
        <v>0</v>
      </c>
      <c r="K74" s="32">
        <v>65100</v>
      </c>
      <c r="L74" s="33">
        <f>SUM(M74:O74)</f>
        <v>2603800</v>
      </c>
      <c r="M74" s="31">
        <v>2473600</v>
      </c>
      <c r="N74" s="31">
        <v>0</v>
      </c>
      <c r="O74" s="31">
        <v>130200</v>
      </c>
      <c r="P74" s="32">
        <f t="shared" si="60"/>
        <v>1685516</v>
      </c>
      <c r="Q74" s="33">
        <v>1601300</v>
      </c>
      <c r="R74" s="33">
        <v>0</v>
      </c>
      <c r="S74" s="33">
        <f t="shared" ref="S74:S75" si="70">W74</f>
        <v>84216</v>
      </c>
      <c r="T74" s="32">
        <f t="shared" ref="T74:T96" si="71">SUM(U74:W74)</f>
        <v>1685516</v>
      </c>
      <c r="U74" s="32">
        <v>1601300</v>
      </c>
      <c r="V74" s="32">
        <v>0</v>
      </c>
      <c r="W74" s="32">
        <v>84216</v>
      </c>
      <c r="X74" s="32">
        <f t="shared" si="61"/>
        <v>64.732928796374537</v>
      </c>
      <c r="Y74" s="32">
        <f>U74/M74*100</f>
        <v>64.735608020698578</v>
      </c>
      <c r="Z74" s="32"/>
      <c r="AA74" s="32">
        <f>W74/O74*100</f>
        <v>64.68202764976958</v>
      </c>
      <c r="AB74" s="32">
        <f t="shared" si="66"/>
        <v>86.303942652329752</v>
      </c>
    </row>
    <row r="75" spans="1:28" s="7" customFormat="1" ht="56.25" x14ac:dyDescent="0.3">
      <c r="A75" s="92" t="s">
        <v>299</v>
      </c>
      <c r="B75" s="94" t="s">
        <v>296</v>
      </c>
      <c r="C75" s="88" t="s">
        <v>27</v>
      </c>
      <c r="D75" s="32">
        <v>170000</v>
      </c>
      <c r="E75" s="32"/>
      <c r="F75" s="33">
        <f t="shared" ref="F75:F92" si="72">D75+E75</f>
        <v>170000</v>
      </c>
      <c r="G75" s="32"/>
      <c r="H75" s="32"/>
      <c r="I75" s="32">
        <v>170000</v>
      </c>
      <c r="J75" s="32">
        <v>0</v>
      </c>
      <c r="K75" s="32">
        <v>0</v>
      </c>
      <c r="L75" s="33">
        <f>SUM(M75:O75)</f>
        <v>570000</v>
      </c>
      <c r="M75" s="31">
        <v>570000</v>
      </c>
      <c r="N75" s="31">
        <v>0</v>
      </c>
      <c r="O75" s="31">
        <v>0</v>
      </c>
      <c r="P75" s="32">
        <f t="shared" si="60"/>
        <v>570000</v>
      </c>
      <c r="Q75" s="33">
        <v>570000</v>
      </c>
      <c r="R75" s="33">
        <v>0</v>
      </c>
      <c r="S75" s="33">
        <f t="shared" si="70"/>
        <v>0</v>
      </c>
      <c r="T75" s="32">
        <f t="shared" si="71"/>
        <v>170000</v>
      </c>
      <c r="U75" s="32">
        <v>170000</v>
      </c>
      <c r="V75" s="32">
        <v>0</v>
      </c>
      <c r="W75" s="32">
        <v>0</v>
      </c>
      <c r="X75" s="32">
        <f t="shared" si="61"/>
        <v>29.82456140350877</v>
      </c>
      <c r="Y75" s="32">
        <f>U75/M75*100</f>
        <v>29.82456140350877</v>
      </c>
      <c r="Z75" s="32"/>
      <c r="AA75" s="32"/>
      <c r="AB75" s="32">
        <f t="shared" si="66"/>
        <v>100</v>
      </c>
    </row>
    <row r="76" spans="1:28" s="7" customFormat="1" ht="62.25" customHeight="1" x14ac:dyDescent="0.3">
      <c r="A76" s="1" t="s">
        <v>119</v>
      </c>
      <c r="B76" s="16" t="s">
        <v>206</v>
      </c>
      <c r="C76" s="43"/>
      <c r="D76" s="2">
        <f>D80+D78+D77</f>
        <v>25467880</v>
      </c>
      <c r="E76" s="2">
        <f t="shared" ref="E76:K76" si="73">E80+E78+E77</f>
        <v>32567340</v>
      </c>
      <c r="F76" s="2">
        <f t="shared" si="73"/>
        <v>88128663</v>
      </c>
      <c r="G76" s="2">
        <f t="shared" si="73"/>
        <v>31358500</v>
      </c>
      <c r="H76" s="2">
        <f t="shared" si="73"/>
        <v>30801560</v>
      </c>
      <c r="I76" s="2">
        <f t="shared" si="73"/>
        <v>4834150</v>
      </c>
      <c r="J76" s="2">
        <f t="shared" si="73"/>
        <v>0</v>
      </c>
      <c r="K76" s="2">
        <f t="shared" si="73"/>
        <v>52590633</v>
      </c>
      <c r="L76" s="2">
        <f>SUM(L77:L80)</f>
        <v>121602379</v>
      </c>
      <c r="M76" s="2">
        <f t="shared" ref="M76:W76" si="74">SUM(M77:M80)</f>
        <v>14110745</v>
      </c>
      <c r="N76" s="2">
        <f t="shared" si="74"/>
        <v>0</v>
      </c>
      <c r="O76" s="2">
        <f t="shared" si="74"/>
        <v>107491634</v>
      </c>
      <c r="P76" s="2">
        <f t="shared" si="74"/>
        <v>80535043.270000011</v>
      </c>
      <c r="Q76" s="2">
        <f t="shared" si="74"/>
        <v>6750000</v>
      </c>
      <c r="R76" s="2">
        <f t="shared" si="74"/>
        <v>0</v>
      </c>
      <c r="S76" s="2">
        <f t="shared" si="74"/>
        <v>73785043.270000011</v>
      </c>
      <c r="T76" s="2">
        <f t="shared" si="74"/>
        <v>79584923.840000004</v>
      </c>
      <c r="U76" s="2">
        <f t="shared" si="74"/>
        <v>5799880.5700000003</v>
      </c>
      <c r="V76" s="2">
        <f t="shared" si="74"/>
        <v>0</v>
      </c>
      <c r="W76" s="2">
        <f t="shared" si="74"/>
        <v>73785043.270000011</v>
      </c>
      <c r="X76" s="2">
        <f t="shared" si="61"/>
        <v>65.44684774629286</v>
      </c>
      <c r="Y76" s="2">
        <f>U76/M76*100</f>
        <v>41.102582252035596</v>
      </c>
      <c r="Z76" s="2">
        <v>0</v>
      </c>
      <c r="AA76" s="2">
        <f>W76/O76*0</f>
        <v>0</v>
      </c>
      <c r="AB76" s="2">
        <f t="shared" si="66"/>
        <v>90.305379805886759</v>
      </c>
    </row>
    <row r="77" spans="1:28" s="7" customFormat="1" ht="42.75" customHeight="1" x14ac:dyDescent="0.3">
      <c r="A77" s="92" t="s">
        <v>209</v>
      </c>
      <c r="B77" s="18" t="s">
        <v>58</v>
      </c>
      <c r="C77" s="88" t="s">
        <v>27</v>
      </c>
      <c r="D77" s="32">
        <v>23052074</v>
      </c>
      <c r="E77" s="32">
        <v>30305067</v>
      </c>
      <c r="F77" s="33">
        <v>79894200</v>
      </c>
      <c r="G77" s="32">
        <v>29172116</v>
      </c>
      <c r="H77" s="32">
        <v>28615423</v>
      </c>
      <c r="I77" s="32">
        <v>0</v>
      </c>
      <c r="J77" s="32">
        <v>0</v>
      </c>
      <c r="K77" s="32">
        <v>52396704</v>
      </c>
      <c r="L77" s="33">
        <f>SUM(M77:O77)</f>
        <v>107040521</v>
      </c>
      <c r="M77" s="31">
        <v>0</v>
      </c>
      <c r="N77" s="31">
        <v>0</v>
      </c>
      <c r="O77" s="31">
        <v>107040521</v>
      </c>
      <c r="P77" s="32">
        <f t="shared" si="60"/>
        <v>73489336.590000004</v>
      </c>
      <c r="Q77" s="33">
        <v>0</v>
      </c>
      <c r="R77" s="33">
        <v>0</v>
      </c>
      <c r="S77" s="33">
        <f>W77</f>
        <v>73489336.590000004</v>
      </c>
      <c r="T77" s="32">
        <f>SUM(U77:W77)</f>
        <v>73489336.590000004</v>
      </c>
      <c r="U77" s="32">
        <v>0</v>
      </c>
      <c r="V77" s="32">
        <v>0</v>
      </c>
      <c r="W77" s="32">
        <v>73489336.590000004</v>
      </c>
      <c r="X77" s="32">
        <f t="shared" si="61"/>
        <v>68.655623032701797</v>
      </c>
      <c r="Y77" s="32"/>
      <c r="Z77" s="32"/>
      <c r="AA77" s="32">
        <f>W77/O77*100</f>
        <v>68.655623032701797</v>
      </c>
      <c r="AB77" s="32">
        <f t="shared" si="66"/>
        <v>91.983318676449613</v>
      </c>
    </row>
    <row r="78" spans="1:28" s="7" customFormat="1" ht="187.5" x14ac:dyDescent="0.3">
      <c r="A78" s="92" t="s">
        <v>210</v>
      </c>
      <c r="B78" s="94" t="s">
        <v>194</v>
      </c>
      <c r="C78" s="88" t="s">
        <v>27</v>
      </c>
      <c r="D78" s="32">
        <v>1615806</v>
      </c>
      <c r="E78" s="32">
        <v>2262273</v>
      </c>
      <c r="F78" s="33">
        <v>6064463</v>
      </c>
      <c r="G78" s="32">
        <v>2186384</v>
      </c>
      <c r="H78" s="32">
        <v>2186137</v>
      </c>
      <c r="I78" s="32">
        <v>3684150</v>
      </c>
      <c r="J78" s="32">
        <v>0</v>
      </c>
      <c r="K78" s="32">
        <v>193929</v>
      </c>
      <c r="L78" s="33">
        <f>SUM(M78:O78)</f>
        <v>8250600</v>
      </c>
      <c r="M78" s="31">
        <v>7838100</v>
      </c>
      <c r="N78" s="31">
        <v>0</v>
      </c>
      <c r="O78" s="31">
        <v>412500</v>
      </c>
      <c r="P78" s="32">
        <f t="shared" si="60"/>
        <v>4595706.68</v>
      </c>
      <c r="Q78" s="33">
        <v>4300000</v>
      </c>
      <c r="R78" s="33">
        <v>0</v>
      </c>
      <c r="S78" s="33">
        <f t="shared" ref="S78:S80" si="75">W78</f>
        <v>295706.68</v>
      </c>
      <c r="T78" s="32">
        <f t="shared" ref="T78:T80" si="76">SUM(U78:W78)</f>
        <v>4555587.25</v>
      </c>
      <c r="U78" s="32">
        <v>4259880.57</v>
      </c>
      <c r="V78" s="32">
        <v>0</v>
      </c>
      <c r="W78" s="32">
        <v>295706.68</v>
      </c>
      <c r="X78" s="32">
        <f t="shared" si="61"/>
        <v>55.215223741303667</v>
      </c>
      <c r="Y78" s="32">
        <f>U78/M78*100</f>
        <v>54.348382516171014</v>
      </c>
      <c r="Z78" s="32"/>
      <c r="AA78" s="32">
        <f>W78/O78*100</f>
        <v>71.68646787878788</v>
      </c>
      <c r="AB78" s="32">
        <f t="shared" si="66"/>
        <v>75.119384024603661</v>
      </c>
    </row>
    <row r="79" spans="1:28" s="7" customFormat="1" ht="56.25" x14ac:dyDescent="0.3">
      <c r="A79" s="92" t="s">
        <v>300</v>
      </c>
      <c r="B79" s="94" t="s">
        <v>380</v>
      </c>
      <c r="C79" s="88" t="s">
        <v>27</v>
      </c>
      <c r="D79" s="32"/>
      <c r="E79" s="32"/>
      <c r="F79" s="33">
        <v>0</v>
      </c>
      <c r="G79" s="32"/>
      <c r="H79" s="32"/>
      <c r="I79" s="32"/>
      <c r="J79" s="32"/>
      <c r="K79" s="32"/>
      <c r="L79" s="33">
        <f>SUM(M79:O79)</f>
        <v>3861258</v>
      </c>
      <c r="M79" s="31">
        <v>3822645</v>
      </c>
      <c r="N79" s="31">
        <v>0</v>
      </c>
      <c r="O79" s="31">
        <v>38613</v>
      </c>
      <c r="P79" s="32">
        <f t="shared" si="60"/>
        <v>0</v>
      </c>
      <c r="Q79" s="33">
        <v>0</v>
      </c>
      <c r="R79" s="33">
        <v>0</v>
      </c>
      <c r="S79" s="33">
        <f t="shared" si="75"/>
        <v>0</v>
      </c>
      <c r="T79" s="32">
        <f t="shared" si="76"/>
        <v>0</v>
      </c>
      <c r="U79" s="32">
        <v>0</v>
      </c>
      <c r="V79" s="32">
        <v>0</v>
      </c>
      <c r="W79" s="32">
        <v>0</v>
      </c>
      <c r="X79" s="32">
        <f t="shared" si="61"/>
        <v>0</v>
      </c>
      <c r="Y79" s="32">
        <f>U79/M79*100</f>
        <v>0</v>
      </c>
      <c r="Z79" s="32"/>
      <c r="AA79" s="32">
        <f>W79/O79*100</f>
        <v>0</v>
      </c>
      <c r="AB79" s="32"/>
    </row>
    <row r="80" spans="1:28" s="7" customFormat="1" ht="56.25" x14ac:dyDescent="0.3">
      <c r="A80" s="92" t="s">
        <v>382</v>
      </c>
      <c r="B80" s="94" t="s">
        <v>296</v>
      </c>
      <c r="C80" s="88" t="s">
        <v>27</v>
      </c>
      <c r="D80" s="32">
        <v>800000</v>
      </c>
      <c r="E80" s="32"/>
      <c r="F80" s="33">
        <v>2170000</v>
      </c>
      <c r="G80" s="32"/>
      <c r="H80" s="32"/>
      <c r="I80" s="32">
        <v>1150000</v>
      </c>
      <c r="J80" s="32">
        <v>0</v>
      </c>
      <c r="K80" s="32">
        <v>0</v>
      </c>
      <c r="L80" s="33">
        <f>SUM(M80:O80)</f>
        <v>2450000</v>
      </c>
      <c r="M80" s="31">
        <v>2450000</v>
      </c>
      <c r="N80" s="31">
        <v>0</v>
      </c>
      <c r="O80" s="31">
        <v>0</v>
      </c>
      <c r="P80" s="32">
        <f t="shared" si="60"/>
        <v>2450000</v>
      </c>
      <c r="Q80" s="33">
        <v>2450000</v>
      </c>
      <c r="R80" s="33">
        <v>0</v>
      </c>
      <c r="S80" s="33">
        <f t="shared" si="75"/>
        <v>0</v>
      </c>
      <c r="T80" s="32">
        <f t="shared" si="76"/>
        <v>1540000</v>
      </c>
      <c r="U80" s="32">
        <v>1540000</v>
      </c>
      <c r="V80" s="32">
        <v>0</v>
      </c>
      <c r="W80" s="32">
        <v>0</v>
      </c>
      <c r="X80" s="32">
        <f t="shared" si="61"/>
        <v>62.857142857142854</v>
      </c>
      <c r="Y80" s="32">
        <f>U80/M80*100</f>
        <v>62.857142857142854</v>
      </c>
      <c r="Z80" s="32"/>
      <c r="AA80" s="32"/>
      <c r="AB80" s="32">
        <f t="shared" si="66"/>
        <v>70.967741935483872</v>
      </c>
    </row>
    <row r="81" spans="1:28" s="7" customFormat="1" ht="42.75" customHeight="1" x14ac:dyDescent="0.3">
      <c r="A81" s="1" t="s">
        <v>212</v>
      </c>
      <c r="B81" s="16" t="s">
        <v>211</v>
      </c>
      <c r="C81" s="43"/>
      <c r="D81" s="2">
        <f>SUM(D82:D84)</f>
        <v>33238050</v>
      </c>
      <c r="E81" s="2">
        <f t="shared" ref="E81:W81" si="77">SUM(E82:E84)</f>
        <v>69222550</v>
      </c>
      <c r="F81" s="2">
        <f t="shared" si="77"/>
        <v>135317908</v>
      </c>
      <c r="G81" s="2">
        <f t="shared" si="77"/>
        <v>33800200</v>
      </c>
      <c r="H81" s="2">
        <f t="shared" si="77"/>
        <v>42401800</v>
      </c>
      <c r="I81" s="2">
        <f t="shared" si="77"/>
        <v>6805900</v>
      </c>
      <c r="J81" s="2">
        <f t="shared" si="77"/>
        <v>0</v>
      </c>
      <c r="K81" s="2">
        <f t="shared" si="77"/>
        <v>94808180</v>
      </c>
      <c r="L81" s="2">
        <f>SUM(L82:L84)</f>
        <v>174033228</v>
      </c>
      <c r="M81" s="2">
        <f>SUM(M82:M84)</f>
        <v>21830595</v>
      </c>
      <c r="N81" s="2">
        <f>SUM(N82:N84)</f>
        <v>0</v>
      </c>
      <c r="O81" s="2">
        <f>SUM(O82:O84)</f>
        <v>152202633</v>
      </c>
      <c r="P81" s="2">
        <f t="shared" si="77"/>
        <v>117921507.84</v>
      </c>
      <c r="Q81" s="2">
        <f t="shared" si="77"/>
        <v>16623995</v>
      </c>
      <c r="R81" s="2">
        <f t="shared" si="77"/>
        <v>0</v>
      </c>
      <c r="S81" s="2">
        <f t="shared" si="77"/>
        <v>101297512.84</v>
      </c>
      <c r="T81" s="2">
        <f t="shared" si="77"/>
        <v>110213045.08</v>
      </c>
      <c r="U81" s="2">
        <f t="shared" si="77"/>
        <v>8915532.2400000002</v>
      </c>
      <c r="V81" s="2">
        <f t="shared" si="77"/>
        <v>0</v>
      </c>
      <c r="W81" s="2">
        <f t="shared" si="77"/>
        <v>101297512.84</v>
      </c>
      <c r="X81" s="2">
        <f t="shared" si="61"/>
        <v>63.32873690074863</v>
      </c>
      <c r="Y81" s="2">
        <f>U81/M81*100</f>
        <v>40.839620908179555</v>
      </c>
      <c r="Z81" s="2">
        <v>0</v>
      </c>
      <c r="AA81" s="2">
        <f>W81/O81*100</f>
        <v>66.554376125674523</v>
      </c>
      <c r="AB81" s="2">
        <f t="shared" si="66"/>
        <v>81.447494059692389</v>
      </c>
    </row>
    <row r="82" spans="1:28" s="7" customFormat="1" ht="56.25" x14ac:dyDescent="0.3">
      <c r="A82" s="92" t="s">
        <v>213</v>
      </c>
      <c r="B82" s="18" t="s">
        <v>58</v>
      </c>
      <c r="C82" s="88" t="s">
        <v>27</v>
      </c>
      <c r="D82" s="32">
        <v>30738843</v>
      </c>
      <c r="E82" s="32">
        <v>64889196</v>
      </c>
      <c r="F82" s="33">
        <v>118135008</v>
      </c>
      <c r="G82" s="32">
        <v>31232629</v>
      </c>
      <c r="H82" s="32">
        <v>39226532</v>
      </c>
      <c r="I82" s="32">
        <v>0</v>
      </c>
      <c r="J82" s="32">
        <v>0</v>
      </c>
      <c r="K82" s="32">
        <v>94481519</v>
      </c>
      <c r="L82" s="33">
        <f>SUM(M82:O82)</f>
        <v>151116696</v>
      </c>
      <c r="M82" s="31">
        <v>0</v>
      </c>
      <c r="N82" s="31">
        <v>0</v>
      </c>
      <c r="O82" s="31">
        <v>151116696</v>
      </c>
      <c r="P82" s="32">
        <f t="shared" si="60"/>
        <v>100970851.84</v>
      </c>
      <c r="Q82" s="33">
        <v>0</v>
      </c>
      <c r="R82" s="33">
        <v>0</v>
      </c>
      <c r="S82" s="33">
        <f>W82</f>
        <v>100970851.84</v>
      </c>
      <c r="T82" s="32">
        <f t="shared" si="71"/>
        <v>100970851.84</v>
      </c>
      <c r="U82" s="32">
        <v>0</v>
      </c>
      <c r="V82" s="32">
        <v>0</v>
      </c>
      <c r="W82" s="32">
        <v>100970851.84</v>
      </c>
      <c r="X82" s="32">
        <f t="shared" si="61"/>
        <v>66.816476612220271</v>
      </c>
      <c r="Y82" s="32"/>
      <c r="Z82" s="32"/>
      <c r="AA82" s="32">
        <f>W82/O82*100</f>
        <v>66.816476612220271</v>
      </c>
      <c r="AB82" s="32">
        <f t="shared" si="66"/>
        <v>85.470728405926891</v>
      </c>
    </row>
    <row r="83" spans="1:28" s="7" customFormat="1" ht="166.5" customHeight="1" x14ac:dyDescent="0.3">
      <c r="A83" s="92" t="s">
        <v>214</v>
      </c>
      <c r="B83" s="94" t="s">
        <v>194</v>
      </c>
      <c r="C83" s="88" t="s">
        <v>27</v>
      </c>
      <c r="D83" s="32">
        <v>2199207</v>
      </c>
      <c r="E83" s="32">
        <v>4333354</v>
      </c>
      <c r="F83" s="33">
        <v>16182900</v>
      </c>
      <c r="G83" s="32">
        <v>2567571</v>
      </c>
      <c r="H83" s="32">
        <v>3175268</v>
      </c>
      <c r="I83" s="32">
        <v>6205900</v>
      </c>
      <c r="J83" s="32">
        <v>0</v>
      </c>
      <c r="K83" s="32">
        <v>326661</v>
      </c>
      <c r="L83" s="33">
        <f>SUM(M83:O83)</f>
        <v>21718137</v>
      </c>
      <c r="M83" s="31">
        <v>20632200</v>
      </c>
      <c r="N83" s="31">
        <v>0</v>
      </c>
      <c r="O83" s="31">
        <v>1085937</v>
      </c>
      <c r="P83" s="32">
        <f t="shared" si="60"/>
        <v>15752261</v>
      </c>
      <c r="Q83" s="33">
        <f>11046972.02+4378627.98</f>
        <v>15425600</v>
      </c>
      <c r="R83" s="33">
        <v>0</v>
      </c>
      <c r="S83" s="33">
        <f t="shared" ref="S83:S84" si="78">W83</f>
        <v>326661</v>
      </c>
      <c r="T83" s="32">
        <f t="shared" si="71"/>
        <v>8242193.2400000002</v>
      </c>
      <c r="U83" s="32">
        <v>7915532.2400000002</v>
      </c>
      <c r="V83" s="32">
        <v>0</v>
      </c>
      <c r="W83" s="32">
        <v>326661</v>
      </c>
      <c r="X83" s="32">
        <f t="shared" si="61"/>
        <v>37.95073785564572</v>
      </c>
      <c r="Y83" s="32">
        <f>U83/M83*100</f>
        <v>38.364945279708415</v>
      </c>
      <c r="Z83" s="32"/>
      <c r="AA83" s="32">
        <f>W83/O83*100</f>
        <v>30.081026799897231</v>
      </c>
      <c r="AB83" s="32">
        <f t="shared" si="66"/>
        <v>50.93149707407202</v>
      </c>
    </row>
    <row r="84" spans="1:28" s="7" customFormat="1" ht="59.25" customHeight="1" x14ac:dyDescent="0.3">
      <c r="A84" s="92" t="s">
        <v>301</v>
      </c>
      <c r="B84" s="94" t="s">
        <v>296</v>
      </c>
      <c r="C84" s="88" t="s">
        <v>27</v>
      </c>
      <c r="D84" s="32">
        <v>300000</v>
      </c>
      <c r="E84" s="32"/>
      <c r="F84" s="33">
        <v>1000000</v>
      </c>
      <c r="G84" s="32"/>
      <c r="H84" s="32"/>
      <c r="I84" s="32">
        <v>600000</v>
      </c>
      <c r="J84" s="32">
        <v>0</v>
      </c>
      <c r="K84" s="32">
        <v>0</v>
      </c>
      <c r="L84" s="33">
        <f>SUM(M84:O84)</f>
        <v>1198395</v>
      </c>
      <c r="M84" s="31">
        <v>1198395</v>
      </c>
      <c r="N84" s="31">
        <v>0</v>
      </c>
      <c r="O84" s="31">
        <v>0</v>
      </c>
      <c r="P84" s="32">
        <f t="shared" si="60"/>
        <v>1198395</v>
      </c>
      <c r="Q84" s="33">
        <v>1198395</v>
      </c>
      <c r="R84" s="33">
        <v>0</v>
      </c>
      <c r="S84" s="33">
        <f t="shared" si="78"/>
        <v>0</v>
      </c>
      <c r="T84" s="32">
        <f t="shared" si="71"/>
        <v>1000000</v>
      </c>
      <c r="U84" s="32">
        <v>1000000</v>
      </c>
      <c r="V84" s="32">
        <v>0</v>
      </c>
      <c r="W84" s="32">
        <v>0</v>
      </c>
      <c r="X84" s="32">
        <f t="shared" si="61"/>
        <v>83.444940941843043</v>
      </c>
      <c r="Y84" s="32">
        <f>U84/M84*100</f>
        <v>83.444940941843043</v>
      </c>
      <c r="Z84" s="32"/>
      <c r="AA84" s="32"/>
      <c r="AB84" s="32">
        <f t="shared" si="66"/>
        <v>100</v>
      </c>
    </row>
    <row r="85" spans="1:28" s="7" customFormat="1" ht="58.5" customHeight="1" x14ac:dyDescent="0.3">
      <c r="A85" s="1" t="s">
        <v>216</v>
      </c>
      <c r="B85" s="16" t="s">
        <v>215</v>
      </c>
      <c r="C85" s="43"/>
      <c r="D85" s="2">
        <f>SUM(D86:D88)</f>
        <v>515000</v>
      </c>
      <c r="E85" s="2">
        <f t="shared" ref="E85:W85" si="79">SUM(E86:E88)</f>
        <v>2488358</v>
      </c>
      <c r="F85" s="2">
        <f t="shared" si="79"/>
        <v>4879358</v>
      </c>
      <c r="G85" s="2">
        <f t="shared" si="79"/>
        <v>140000</v>
      </c>
      <c r="H85" s="2">
        <f t="shared" si="79"/>
        <v>618000</v>
      </c>
      <c r="I85" s="2">
        <f t="shared" si="79"/>
        <v>805188</v>
      </c>
      <c r="J85" s="2">
        <f t="shared" si="79"/>
        <v>0</v>
      </c>
      <c r="K85" s="2">
        <f t="shared" si="79"/>
        <v>2458170</v>
      </c>
      <c r="L85" s="2">
        <f>SUM(L86:L88)</f>
        <v>5457358</v>
      </c>
      <c r="M85" s="2">
        <f>SUM(M86:M88)</f>
        <v>805188</v>
      </c>
      <c r="N85" s="2">
        <f>SUM(N86:N88)</f>
        <v>0</v>
      </c>
      <c r="O85" s="2">
        <f>SUM(O86:O88)</f>
        <v>4652170</v>
      </c>
      <c r="P85" s="2">
        <f t="shared" si="79"/>
        <v>3528303.48</v>
      </c>
      <c r="Q85" s="2">
        <f t="shared" si="79"/>
        <v>805188</v>
      </c>
      <c r="R85" s="2">
        <f t="shared" si="79"/>
        <v>0</v>
      </c>
      <c r="S85" s="2">
        <f t="shared" si="79"/>
        <v>2723115.48</v>
      </c>
      <c r="T85" s="2">
        <f t="shared" si="79"/>
        <v>3528303.48</v>
      </c>
      <c r="U85" s="2">
        <f t="shared" si="79"/>
        <v>805188</v>
      </c>
      <c r="V85" s="2">
        <f t="shared" si="79"/>
        <v>0</v>
      </c>
      <c r="W85" s="2">
        <f t="shared" si="79"/>
        <v>2723115.48</v>
      </c>
      <c r="X85" s="2">
        <f t="shared" si="61"/>
        <v>64.652226956706897</v>
      </c>
      <c r="Y85" s="2">
        <f>U85/M85*100</f>
        <v>100</v>
      </c>
      <c r="Z85" s="2"/>
      <c r="AA85" s="2">
        <f t="shared" ref="AA85:AA96" si="80">W85/O85*100</f>
        <v>58.534307215772415</v>
      </c>
      <c r="AB85" s="2">
        <f t="shared" si="66"/>
        <v>72.310813840673305</v>
      </c>
    </row>
    <row r="86" spans="1:28" s="7" customFormat="1" ht="37.5" x14ac:dyDescent="0.3">
      <c r="A86" s="92" t="s">
        <v>218</v>
      </c>
      <c r="B86" s="18" t="s">
        <v>70</v>
      </c>
      <c r="C86" s="88" t="s">
        <v>27</v>
      </c>
      <c r="D86" s="32">
        <v>0</v>
      </c>
      <c r="E86" s="32">
        <v>608090</v>
      </c>
      <c r="F86" s="33">
        <f t="shared" si="72"/>
        <v>608090</v>
      </c>
      <c r="G86" s="32">
        <v>0</v>
      </c>
      <c r="H86" s="32">
        <v>0</v>
      </c>
      <c r="I86" s="32">
        <v>0</v>
      </c>
      <c r="J86" s="32">
        <v>0</v>
      </c>
      <c r="K86" s="32">
        <v>608090</v>
      </c>
      <c r="L86" s="33">
        <f>SUM(M86:O86)</f>
        <v>608090</v>
      </c>
      <c r="M86" s="31">
        <v>0</v>
      </c>
      <c r="N86" s="31">
        <v>0</v>
      </c>
      <c r="O86" s="31">
        <v>608090</v>
      </c>
      <c r="P86" s="32">
        <f t="shared" si="60"/>
        <v>608036.03</v>
      </c>
      <c r="Q86" s="33">
        <v>0</v>
      </c>
      <c r="R86" s="33">
        <v>0</v>
      </c>
      <c r="S86" s="33">
        <f>W86</f>
        <v>608036.03</v>
      </c>
      <c r="T86" s="32">
        <f t="shared" si="71"/>
        <v>608036.03</v>
      </c>
      <c r="U86" s="32">
        <v>0</v>
      </c>
      <c r="V86" s="32">
        <v>0</v>
      </c>
      <c r="W86" s="32">
        <v>608036.03</v>
      </c>
      <c r="X86" s="32">
        <f t="shared" si="61"/>
        <v>99.991124669045703</v>
      </c>
      <c r="Y86" s="32"/>
      <c r="Z86" s="32"/>
      <c r="AA86" s="32">
        <f t="shared" si="80"/>
        <v>99.991124669045703</v>
      </c>
      <c r="AB86" s="32">
        <f t="shared" si="66"/>
        <v>99.991124669045703</v>
      </c>
    </row>
    <row r="87" spans="1:28" s="7" customFormat="1" ht="56.25" x14ac:dyDescent="0.3">
      <c r="A87" s="92" t="s">
        <v>219</v>
      </c>
      <c r="B87" s="94" t="s">
        <v>217</v>
      </c>
      <c r="C87" s="88" t="s">
        <v>27</v>
      </c>
      <c r="D87" s="32">
        <v>0</v>
      </c>
      <c r="E87" s="32">
        <v>1150268</v>
      </c>
      <c r="F87" s="33">
        <v>1150268</v>
      </c>
      <c r="G87" s="32">
        <v>0</v>
      </c>
      <c r="H87" s="32">
        <v>0</v>
      </c>
      <c r="I87" s="32">
        <v>805188</v>
      </c>
      <c r="J87" s="32">
        <v>0</v>
      </c>
      <c r="K87" s="32">
        <v>345080</v>
      </c>
      <c r="L87" s="33">
        <f>SUM(M87:O87)</f>
        <v>1150268</v>
      </c>
      <c r="M87" s="31">
        <v>805188</v>
      </c>
      <c r="N87" s="31">
        <v>0</v>
      </c>
      <c r="O87" s="31">
        <v>345080</v>
      </c>
      <c r="P87" s="32">
        <f t="shared" si="60"/>
        <v>1150267.45</v>
      </c>
      <c r="Q87" s="33">
        <v>805188</v>
      </c>
      <c r="R87" s="33">
        <v>0</v>
      </c>
      <c r="S87" s="33">
        <f t="shared" ref="S87:S88" si="81">W87</f>
        <v>345079.45</v>
      </c>
      <c r="T87" s="32">
        <f t="shared" si="71"/>
        <v>1150267.45</v>
      </c>
      <c r="U87" s="32">
        <v>805188</v>
      </c>
      <c r="V87" s="32">
        <v>0</v>
      </c>
      <c r="W87" s="32">
        <v>345079.45</v>
      </c>
      <c r="X87" s="32">
        <f t="shared" si="61"/>
        <v>99.999952185056003</v>
      </c>
      <c r="Y87" s="32">
        <f>U87/M87*100</f>
        <v>100</v>
      </c>
      <c r="Z87" s="32"/>
      <c r="AA87" s="32">
        <f t="shared" si="80"/>
        <v>99.999840616668607</v>
      </c>
      <c r="AB87" s="32">
        <f t="shared" si="66"/>
        <v>99.999952185056003</v>
      </c>
    </row>
    <row r="88" spans="1:28" s="7" customFormat="1" ht="29.25" customHeight="1" x14ac:dyDescent="0.3">
      <c r="A88" s="92" t="s">
        <v>221</v>
      </c>
      <c r="B88" s="18" t="s">
        <v>220</v>
      </c>
      <c r="C88" s="88" t="s">
        <v>27</v>
      </c>
      <c r="D88" s="32">
        <v>515000</v>
      </c>
      <c r="E88" s="32">
        <v>730000</v>
      </c>
      <c r="F88" s="33">
        <v>3121000</v>
      </c>
      <c r="G88" s="32">
        <v>140000</v>
      </c>
      <c r="H88" s="32">
        <v>618000</v>
      </c>
      <c r="I88" s="32">
        <v>0</v>
      </c>
      <c r="J88" s="32">
        <v>0</v>
      </c>
      <c r="K88" s="32">
        <v>1505000</v>
      </c>
      <c r="L88" s="33">
        <f>SUM(M88:O88)</f>
        <v>3699000</v>
      </c>
      <c r="M88" s="31">
        <v>0</v>
      </c>
      <c r="N88" s="31">
        <v>0</v>
      </c>
      <c r="O88" s="31">
        <v>3699000</v>
      </c>
      <c r="P88" s="32">
        <f t="shared" si="60"/>
        <v>1770000</v>
      </c>
      <c r="Q88" s="33">
        <v>0</v>
      </c>
      <c r="R88" s="33">
        <v>0</v>
      </c>
      <c r="S88" s="33">
        <f t="shared" si="81"/>
        <v>1770000</v>
      </c>
      <c r="T88" s="32">
        <f t="shared" si="71"/>
        <v>1770000</v>
      </c>
      <c r="U88" s="32">
        <v>0</v>
      </c>
      <c r="V88" s="32">
        <v>0</v>
      </c>
      <c r="W88" s="32">
        <v>1770000</v>
      </c>
      <c r="X88" s="32">
        <f t="shared" si="61"/>
        <v>47.850770478507705</v>
      </c>
      <c r="Y88" s="32"/>
      <c r="Z88" s="32"/>
      <c r="AA88" s="32">
        <f t="shared" si="80"/>
        <v>47.850770478507705</v>
      </c>
      <c r="AB88" s="32">
        <f t="shared" si="66"/>
        <v>56.712592117910923</v>
      </c>
    </row>
    <row r="89" spans="1:28" s="7" customFormat="1" ht="43.15" customHeight="1" x14ac:dyDescent="0.3">
      <c r="A89" s="1" t="s">
        <v>120</v>
      </c>
      <c r="B89" s="16" t="s">
        <v>222</v>
      </c>
      <c r="C89" s="43"/>
      <c r="D89" s="2">
        <f>D90</f>
        <v>0</v>
      </c>
      <c r="E89" s="2">
        <f t="shared" ref="E89:W89" si="82">E90</f>
        <v>284000</v>
      </c>
      <c r="F89" s="2">
        <f t="shared" si="82"/>
        <v>1059118</v>
      </c>
      <c r="G89" s="2">
        <f t="shared" si="82"/>
        <v>710118</v>
      </c>
      <c r="H89" s="2">
        <f t="shared" si="82"/>
        <v>284000</v>
      </c>
      <c r="I89" s="2">
        <f t="shared" si="82"/>
        <v>263500</v>
      </c>
      <c r="J89" s="2">
        <f t="shared" si="82"/>
        <v>0</v>
      </c>
      <c r="K89" s="2">
        <f t="shared" si="82"/>
        <v>46500</v>
      </c>
      <c r="L89" s="2">
        <f>L90</f>
        <v>1278118</v>
      </c>
      <c r="M89" s="2">
        <f>M90</f>
        <v>1086400</v>
      </c>
      <c r="N89" s="2">
        <f>N90</f>
        <v>0</v>
      </c>
      <c r="O89" s="2">
        <f>O90</f>
        <v>191718</v>
      </c>
      <c r="P89" s="2">
        <f t="shared" si="82"/>
        <v>1162900</v>
      </c>
      <c r="Q89" s="2">
        <f t="shared" si="82"/>
        <v>1086400</v>
      </c>
      <c r="R89" s="2">
        <f t="shared" si="82"/>
        <v>0</v>
      </c>
      <c r="S89" s="2">
        <f t="shared" si="82"/>
        <v>76500</v>
      </c>
      <c r="T89" s="2">
        <f t="shared" si="82"/>
        <v>510000</v>
      </c>
      <c r="U89" s="2">
        <f t="shared" si="82"/>
        <v>433500</v>
      </c>
      <c r="V89" s="2">
        <f t="shared" si="82"/>
        <v>0</v>
      </c>
      <c r="W89" s="2">
        <f t="shared" si="82"/>
        <v>76500</v>
      </c>
      <c r="X89" s="2">
        <f t="shared" si="61"/>
        <v>39.902419025473392</v>
      </c>
      <c r="Y89" s="2">
        <f>U89/M89*100</f>
        <v>39.902430044182623</v>
      </c>
      <c r="Z89" s="2"/>
      <c r="AA89" s="2">
        <f t="shared" si="80"/>
        <v>39.902356586236031</v>
      </c>
      <c r="AB89" s="2">
        <f t="shared" si="66"/>
        <v>48.153274705934564</v>
      </c>
    </row>
    <row r="90" spans="1:28" s="7" customFormat="1" ht="63" customHeight="1" x14ac:dyDescent="0.3">
      <c r="A90" s="92" t="s">
        <v>224</v>
      </c>
      <c r="B90" s="18" t="s">
        <v>223</v>
      </c>
      <c r="C90" s="88" t="s">
        <v>27</v>
      </c>
      <c r="D90" s="32">
        <v>0</v>
      </c>
      <c r="E90" s="32">
        <v>284000</v>
      </c>
      <c r="F90" s="33">
        <v>1059118</v>
      </c>
      <c r="G90" s="32">
        <v>710118</v>
      </c>
      <c r="H90" s="32">
        <v>284000</v>
      </c>
      <c r="I90" s="32">
        <v>263500</v>
      </c>
      <c r="J90" s="32">
        <v>0</v>
      </c>
      <c r="K90" s="32">
        <v>46500</v>
      </c>
      <c r="L90" s="33">
        <f>SUM(M90:O90)</f>
        <v>1278118</v>
      </c>
      <c r="M90" s="31">
        <v>1086400</v>
      </c>
      <c r="N90" s="31">
        <v>0</v>
      </c>
      <c r="O90" s="31">
        <v>191718</v>
      </c>
      <c r="P90" s="32">
        <f t="shared" si="60"/>
        <v>1162900</v>
      </c>
      <c r="Q90" s="33">
        <v>1086400</v>
      </c>
      <c r="R90" s="33">
        <v>0</v>
      </c>
      <c r="S90" s="33">
        <f>W90</f>
        <v>76500</v>
      </c>
      <c r="T90" s="32">
        <f>SUM(U90:W90)</f>
        <v>510000</v>
      </c>
      <c r="U90" s="32">
        <v>433500</v>
      </c>
      <c r="V90" s="32">
        <v>0</v>
      </c>
      <c r="W90" s="32">
        <v>76500</v>
      </c>
      <c r="X90" s="32">
        <f t="shared" si="61"/>
        <v>39.902419025473392</v>
      </c>
      <c r="Y90" s="32">
        <f>U90/M90*100</f>
        <v>39.902430044182623</v>
      </c>
      <c r="Z90" s="32"/>
      <c r="AA90" s="32">
        <f t="shared" si="80"/>
        <v>39.902356586236031</v>
      </c>
      <c r="AB90" s="32">
        <f t="shared" si="66"/>
        <v>48.153274705934564</v>
      </c>
    </row>
    <row r="91" spans="1:28" s="7" customFormat="1" ht="55.9" customHeight="1" x14ac:dyDescent="0.3">
      <c r="A91" s="1" t="s">
        <v>121</v>
      </c>
      <c r="B91" s="16" t="s">
        <v>225</v>
      </c>
      <c r="C91" s="43"/>
      <c r="D91" s="2">
        <f>D92</f>
        <v>0</v>
      </c>
      <c r="E91" s="2">
        <f t="shared" ref="E91:W91" si="83">E92</f>
        <v>0</v>
      </c>
      <c r="F91" s="2">
        <f t="shared" si="83"/>
        <v>0</v>
      </c>
      <c r="G91" s="2">
        <f t="shared" si="83"/>
        <v>0</v>
      </c>
      <c r="H91" s="2">
        <f t="shared" si="83"/>
        <v>413040</v>
      </c>
      <c r="I91" s="2">
        <f t="shared" si="83"/>
        <v>0</v>
      </c>
      <c r="J91" s="2">
        <f t="shared" si="83"/>
        <v>0</v>
      </c>
      <c r="K91" s="2">
        <f t="shared" si="83"/>
        <v>0</v>
      </c>
      <c r="L91" s="2">
        <f>L92</f>
        <v>413040</v>
      </c>
      <c r="M91" s="2">
        <f>M92</f>
        <v>0</v>
      </c>
      <c r="N91" s="2">
        <f>N92</f>
        <v>0</v>
      </c>
      <c r="O91" s="2">
        <f>O92</f>
        <v>413040</v>
      </c>
      <c r="P91" s="2">
        <f t="shared" si="83"/>
        <v>0</v>
      </c>
      <c r="Q91" s="2">
        <f t="shared" si="83"/>
        <v>0</v>
      </c>
      <c r="R91" s="2">
        <f t="shared" si="83"/>
        <v>0</v>
      </c>
      <c r="S91" s="2">
        <f t="shared" si="83"/>
        <v>0</v>
      </c>
      <c r="T91" s="2">
        <f t="shared" si="83"/>
        <v>0</v>
      </c>
      <c r="U91" s="2">
        <f t="shared" si="83"/>
        <v>0</v>
      </c>
      <c r="V91" s="2">
        <f t="shared" si="83"/>
        <v>0</v>
      </c>
      <c r="W91" s="2">
        <f t="shared" si="83"/>
        <v>0</v>
      </c>
      <c r="X91" s="2">
        <f t="shared" si="61"/>
        <v>0</v>
      </c>
      <c r="Y91" s="2"/>
      <c r="Z91" s="2"/>
      <c r="AA91" s="2">
        <f t="shared" si="80"/>
        <v>0</v>
      </c>
      <c r="AB91" s="32"/>
    </row>
    <row r="92" spans="1:28" s="7" customFormat="1" ht="51.75" customHeight="1" x14ac:dyDescent="0.3">
      <c r="A92" s="92" t="s">
        <v>226</v>
      </c>
      <c r="B92" s="18" t="s">
        <v>227</v>
      </c>
      <c r="C92" s="88" t="s">
        <v>27</v>
      </c>
      <c r="D92" s="32">
        <v>0</v>
      </c>
      <c r="E92" s="32">
        <v>0</v>
      </c>
      <c r="F92" s="33">
        <f t="shared" si="72"/>
        <v>0</v>
      </c>
      <c r="G92" s="32">
        <v>0</v>
      </c>
      <c r="H92" s="32">
        <v>413040</v>
      </c>
      <c r="I92" s="32">
        <v>0</v>
      </c>
      <c r="J92" s="32">
        <v>0</v>
      </c>
      <c r="K92" s="32">
        <v>0</v>
      </c>
      <c r="L92" s="33">
        <f t="shared" si="67"/>
        <v>413040</v>
      </c>
      <c r="M92" s="31">
        <v>0</v>
      </c>
      <c r="N92" s="31">
        <v>0</v>
      </c>
      <c r="O92" s="31">
        <v>413040</v>
      </c>
      <c r="P92" s="32">
        <f t="shared" si="60"/>
        <v>0</v>
      </c>
      <c r="Q92" s="33">
        <v>0</v>
      </c>
      <c r="R92" s="33">
        <v>0</v>
      </c>
      <c r="S92" s="33">
        <f>W92</f>
        <v>0</v>
      </c>
      <c r="T92" s="32">
        <f t="shared" si="71"/>
        <v>0</v>
      </c>
      <c r="U92" s="32">
        <v>0</v>
      </c>
      <c r="V92" s="32">
        <v>0</v>
      </c>
      <c r="W92" s="32">
        <v>0</v>
      </c>
      <c r="X92" s="32">
        <f t="shared" si="61"/>
        <v>0</v>
      </c>
      <c r="Y92" s="32"/>
      <c r="Z92" s="32"/>
      <c r="AA92" s="32">
        <f t="shared" si="80"/>
        <v>0</v>
      </c>
      <c r="AB92" s="32"/>
    </row>
    <row r="93" spans="1:28" s="8" customFormat="1" ht="86.25" customHeight="1" x14ac:dyDescent="0.3">
      <c r="A93" s="1" t="s">
        <v>330</v>
      </c>
      <c r="B93" s="16" t="s">
        <v>331</v>
      </c>
      <c r="C93" s="43"/>
      <c r="D93" s="2"/>
      <c r="E93" s="2"/>
      <c r="F93" s="3">
        <f>F94</f>
        <v>3551666</v>
      </c>
      <c r="G93" s="3">
        <f t="shared" ref="G93:K93" si="84">G94</f>
        <v>0</v>
      </c>
      <c r="H93" s="3">
        <f t="shared" si="84"/>
        <v>0</v>
      </c>
      <c r="I93" s="3">
        <f t="shared" si="84"/>
        <v>0</v>
      </c>
      <c r="J93" s="3">
        <f t="shared" si="84"/>
        <v>0</v>
      </c>
      <c r="K93" s="3">
        <f t="shared" si="84"/>
        <v>0</v>
      </c>
      <c r="L93" s="3">
        <f>L94</f>
        <v>3551666</v>
      </c>
      <c r="M93" s="3">
        <f>M94</f>
        <v>0</v>
      </c>
      <c r="N93" s="3">
        <f>N94</f>
        <v>0</v>
      </c>
      <c r="O93" s="3">
        <f>O94</f>
        <v>3551666</v>
      </c>
      <c r="P93" s="3">
        <f t="shared" ref="P93:W93" si="85">P94</f>
        <v>0</v>
      </c>
      <c r="Q93" s="3">
        <f t="shared" si="85"/>
        <v>0</v>
      </c>
      <c r="R93" s="3">
        <f t="shared" si="85"/>
        <v>0</v>
      </c>
      <c r="S93" s="3">
        <f t="shared" si="85"/>
        <v>0</v>
      </c>
      <c r="T93" s="3">
        <f t="shared" si="85"/>
        <v>0</v>
      </c>
      <c r="U93" s="3">
        <f t="shared" si="85"/>
        <v>0</v>
      </c>
      <c r="V93" s="3">
        <f t="shared" si="85"/>
        <v>0</v>
      </c>
      <c r="W93" s="3">
        <f t="shared" si="85"/>
        <v>0</v>
      </c>
      <c r="X93" s="2">
        <f t="shared" si="61"/>
        <v>0</v>
      </c>
      <c r="Y93" s="32"/>
      <c r="Z93" s="32"/>
      <c r="AA93" s="32">
        <f t="shared" si="80"/>
        <v>0</v>
      </c>
      <c r="AB93" s="32"/>
    </row>
    <row r="94" spans="1:28" s="7" customFormat="1" ht="51.75" customHeight="1" x14ac:dyDescent="0.3">
      <c r="A94" s="92" t="s">
        <v>333</v>
      </c>
      <c r="B94" s="18" t="s">
        <v>332</v>
      </c>
      <c r="C94" s="88" t="s">
        <v>27</v>
      </c>
      <c r="D94" s="32"/>
      <c r="E94" s="32"/>
      <c r="F94" s="33">
        <v>3551666</v>
      </c>
      <c r="G94" s="32"/>
      <c r="H94" s="32"/>
      <c r="I94" s="32">
        <v>0</v>
      </c>
      <c r="J94" s="32">
        <v>0</v>
      </c>
      <c r="K94" s="32">
        <v>0</v>
      </c>
      <c r="L94" s="33">
        <f>SUM(M94:O94)</f>
        <v>3551666</v>
      </c>
      <c r="M94" s="31">
        <v>0</v>
      </c>
      <c r="N94" s="31">
        <v>0</v>
      </c>
      <c r="O94" s="31">
        <v>3551666</v>
      </c>
      <c r="P94" s="33">
        <f>SUM(Q94:S94)</f>
        <v>0</v>
      </c>
      <c r="Q94" s="33">
        <v>0</v>
      </c>
      <c r="R94" s="33">
        <v>0</v>
      </c>
      <c r="S94" s="33">
        <v>0</v>
      </c>
      <c r="T94" s="32">
        <f>SUM(U94:W94)</f>
        <v>0</v>
      </c>
      <c r="U94" s="32">
        <v>0</v>
      </c>
      <c r="V94" s="32">
        <v>0</v>
      </c>
      <c r="W94" s="32">
        <v>0</v>
      </c>
      <c r="X94" s="32">
        <f t="shared" si="61"/>
        <v>0</v>
      </c>
      <c r="Y94" s="32"/>
      <c r="Z94" s="32"/>
      <c r="AA94" s="32">
        <f t="shared" si="80"/>
        <v>0</v>
      </c>
      <c r="AB94" s="32"/>
    </row>
    <row r="95" spans="1:28" s="8" customFormat="1" ht="43.5" customHeight="1" x14ac:dyDescent="0.3">
      <c r="A95" s="1" t="s">
        <v>122</v>
      </c>
      <c r="B95" s="16" t="s">
        <v>55</v>
      </c>
      <c r="C95" s="43"/>
      <c r="D95" s="2">
        <f>D96</f>
        <v>8344000</v>
      </c>
      <c r="E95" s="2">
        <f t="shared" ref="E95:W95" si="86">E96</f>
        <v>5710100</v>
      </c>
      <c r="F95" s="2">
        <f t="shared" si="86"/>
        <v>18629920</v>
      </c>
      <c r="G95" s="2">
        <f t="shared" si="86"/>
        <v>4586200</v>
      </c>
      <c r="H95" s="2">
        <f t="shared" si="86"/>
        <v>4205300</v>
      </c>
      <c r="I95" s="2">
        <f>I96</f>
        <v>0</v>
      </c>
      <c r="J95" s="2">
        <f t="shared" si="86"/>
        <v>0</v>
      </c>
      <c r="K95" s="2">
        <f>K96</f>
        <v>14026100</v>
      </c>
      <c r="L95" s="2">
        <f>L96</f>
        <v>22639700</v>
      </c>
      <c r="M95" s="2">
        <f>M96</f>
        <v>0</v>
      </c>
      <c r="N95" s="2">
        <f>N96</f>
        <v>0</v>
      </c>
      <c r="O95" s="2">
        <f>O96</f>
        <v>22639700</v>
      </c>
      <c r="P95" s="2">
        <f t="shared" si="86"/>
        <v>16212522.6</v>
      </c>
      <c r="Q95" s="2">
        <f t="shared" si="86"/>
        <v>0</v>
      </c>
      <c r="R95" s="2">
        <f t="shared" si="86"/>
        <v>0</v>
      </c>
      <c r="S95" s="2">
        <f t="shared" si="86"/>
        <v>16212522.6</v>
      </c>
      <c r="T95" s="2">
        <f t="shared" si="86"/>
        <v>16212522.6</v>
      </c>
      <c r="U95" s="2">
        <f t="shared" si="86"/>
        <v>0</v>
      </c>
      <c r="V95" s="2">
        <f t="shared" si="86"/>
        <v>0</v>
      </c>
      <c r="W95" s="2">
        <f t="shared" si="86"/>
        <v>16212522.6</v>
      </c>
      <c r="X95" s="2">
        <f t="shared" si="61"/>
        <v>71.611031064899265</v>
      </c>
      <c r="Y95" s="2"/>
      <c r="Z95" s="2"/>
      <c r="AA95" s="2">
        <f t="shared" si="80"/>
        <v>71.611031064899265</v>
      </c>
      <c r="AB95" s="2">
        <f>T95/F95*100</f>
        <v>87.024112824961136</v>
      </c>
    </row>
    <row r="96" spans="1:28" s="7" customFormat="1" ht="42.75" customHeight="1" x14ac:dyDescent="0.3">
      <c r="A96" s="92" t="s">
        <v>123</v>
      </c>
      <c r="B96" s="18" t="s">
        <v>228</v>
      </c>
      <c r="C96" s="88" t="s">
        <v>27</v>
      </c>
      <c r="D96" s="32">
        <v>8344000</v>
      </c>
      <c r="E96" s="32">
        <v>5710100</v>
      </c>
      <c r="F96" s="33">
        <v>18629920</v>
      </c>
      <c r="G96" s="32">
        <v>4586200</v>
      </c>
      <c r="H96" s="32">
        <v>4205300</v>
      </c>
      <c r="I96" s="32">
        <v>0</v>
      </c>
      <c r="J96" s="32">
        <v>0</v>
      </c>
      <c r="K96" s="32">
        <v>14026100</v>
      </c>
      <c r="L96" s="31">
        <f>M96+O96</f>
        <v>22639700</v>
      </c>
      <c r="M96" s="31">
        <v>0</v>
      </c>
      <c r="N96" s="31">
        <v>0</v>
      </c>
      <c r="O96" s="31">
        <v>22639700</v>
      </c>
      <c r="P96" s="32">
        <f t="shared" si="60"/>
        <v>16212522.6</v>
      </c>
      <c r="Q96" s="31">
        <v>0</v>
      </c>
      <c r="R96" s="31">
        <v>0</v>
      </c>
      <c r="S96" s="31">
        <f>W96</f>
        <v>16212522.6</v>
      </c>
      <c r="T96" s="32">
        <f t="shared" si="71"/>
        <v>16212522.6</v>
      </c>
      <c r="U96" s="32">
        <v>0</v>
      </c>
      <c r="V96" s="32">
        <v>0</v>
      </c>
      <c r="W96" s="32">
        <v>16212522.6</v>
      </c>
      <c r="X96" s="32">
        <f t="shared" si="61"/>
        <v>71.611031064899265</v>
      </c>
      <c r="Y96" s="32"/>
      <c r="Z96" s="32"/>
      <c r="AA96" s="32">
        <f t="shared" si="80"/>
        <v>71.611031064899265</v>
      </c>
      <c r="AB96" s="32">
        <f>T96/F96*100</f>
        <v>87.024112824961136</v>
      </c>
    </row>
    <row r="97" spans="1:28" s="8" customFormat="1" ht="31.5" hidden="1" customHeight="1" x14ac:dyDescent="0.3">
      <c r="A97" s="110" t="s">
        <v>11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 s="7" customFormat="1" ht="46.5" hidden="1" customHeight="1" x14ac:dyDescent="0.3">
      <c r="A98" s="1" t="s">
        <v>151</v>
      </c>
      <c r="B98" s="102" t="s">
        <v>32</v>
      </c>
      <c r="C98" s="102"/>
      <c r="D98" s="3">
        <f t="shared" ref="D98:W98" si="87">D99+D120+D122+D126+D132</f>
        <v>617358326</v>
      </c>
      <c r="E98" s="3">
        <f t="shared" si="87"/>
        <v>1084597137</v>
      </c>
      <c r="F98" s="3">
        <f t="shared" si="87"/>
        <v>2349595082</v>
      </c>
      <c r="G98" s="3">
        <f t="shared" si="87"/>
        <v>585395009</v>
      </c>
      <c r="H98" s="3">
        <f t="shared" si="87"/>
        <v>1001658234</v>
      </c>
      <c r="I98" s="3">
        <f t="shared" si="87"/>
        <v>1358940682</v>
      </c>
      <c r="J98" s="3">
        <f t="shared" si="87"/>
        <v>0</v>
      </c>
      <c r="K98" s="3">
        <f t="shared" si="87"/>
        <v>358014625</v>
      </c>
      <c r="L98" s="3">
        <f t="shared" si="87"/>
        <v>3398075900</v>
      </c>
      <c r="M98" s="3">
        <f t="shared" si="87"/>
        <v>2624379186</v>
      </c>
      <c r="N98" s="3">
        <f t="shared" si="87"/>
        <v>0</v>
      </c>
      <c r="O98" s="3">
        <f t="shared" si="87"/>
        <v>773696714</v>
      </c>
      <c r="P98" s="3">
        <f t="shared" si="87"/>
        <v>2032590360.7</v>
      </c>
      <c r="Q98" s="3">
        <f t="shared" si="87"/>
        <v>1632437267.3399999</v>
      </c>
      <c r="R98" s="3">
        <f t="shared" si="87"/>
        <v>0</v>
      </c>
      <c r="S98" s="3">
        <f t="shared" si="87"/>
        <v>409545021.32999998</v>
      </c>
      <c r="T98" s="3">
        <f t="shared" si="87"/>
        <v>1860172731.9599996</v>
      </c>
      <c r="U98" s="3">
        <f t="shared" si="87"/>
        <v>1450553455.01</v>
      </c>
      <c r="V98" s="3">
        <f t="shared" si="87"/>
        <v>0</v>
      </c>
      <c r="W98" s="3">
        <f t="shared" si="87"/>
        <v>409619276.94999999</v>
      </c>
      <c r="X98" s="2">
        <f t="shared" ref="X98:Y100" si="88">T98/L98*100</f>
        <v>54.741941813601038</v>
      </c>
      <c r="Y98" s="2">
        <f t="shared" si="88"/>
        <v>55.272251157459074</v>
      </c>
      <c r="Z98" s="2"/>
      <c r="AA98" s="2">
        <f>W98/O98*100</f>
        <v>52.943132565766589</v>
      </c>
      <c r="AB98" s="2">
        <f t="shared" ref="AB98:AB113" si="89">T98/F98*100</f>
        <v>79.169927882918486</v>
      </c>
    </row>
    <row r="99" spans="1:28" s="8" customFormat="1" ht="56.25" hidden="1" x14ac:dyDescent="0.3">
      <c r="A99" s="1" t="s">
        <v>152</v>
      </c>
      <c r="B99" s="90" t="s">
        <v>74</v>
      </c>
      <c r="C99" s="17"/>
      <c r="D99" s="30">
        <f t="shared" ref="D99:W99" si="90">D100+D115</f>
        <v>575359852</v>
      </c>
      <c r="E99" s="30">
        <f t="shared" si="90"/>
        <v>1019550450</v>
      </c>
      <c r="F99" s="30">
        <f t="shared" si="90"/>
        <v>2195910349</v>
      </c>
      <c r="G99" s="30">
        <f t="shared" si="90"/>
        <v>538032447</v>
      </c>
      <c r="H99" s="30">
        <f t="shared" si="90"/>
        <v>961396454</v>
      </c>
      <c r="I99" s="30">
        <f t="shared" si="90"/>
        <v>1340443089</v>
      </c>
      <c r="J99" s="30">
        <f t="shared" si="90"/>
        <v>0</v>
      </c>
      <c r="K99" s="30">
        <f t="shared" si="90"/>
        <v>272354085</v>
      </c>
      <c r="L99" s="30">
        <f t="shared" si="90"/>
        <v>3204999438</v>
      </c>
      <c r="M99" s="30">
        <f t="shared" si="90"/>
        <v>2591061762</v>
      </c>
      <c r="N99" s="30">
        <f t="shared" si="90"/>
        <v>0</v>
      </c>
      <c r="O99" s="30">
        <f t="shared" si="90"/>
        <v>613937676</v>
      </c>
      <c r="P99" s="30">
        <f t="shared" si="90"/>
        <v>1890151262.8300002</v>
      </c>
      <c r="Q99" s="30">
        <f t="shared" si="90"/>
        <v>1600706940</v>
      </c>
      <c r="R99" s="30">
        <f t="shared" si="90"/>
        <v>0</v>
      </c>
      <c r="S99" s="30">
        <f t="shared" si="90"/>
        <v>298836250.80000001</v>
      </c>
      <c r="T99" s="30">
        <f t="shared" si="90"/>
        <v>1720684744.6799998</v>
      </c>
      <c r="U99" s="30">
        <f t="shared" si="90"/>
        <v>1421848493.8800001</v>
      </c>
      <c r="V99" s="30">
        <f t="shared" si="90"/>
        <v>0</v>
      </c>
      <c r="W99" s="30">
        <f t="shared" si="90"/>
        <v>298836250.80000001</v>
      </c>
      <c r="X99" s="2">
        <f t="shared" si="88"/>
        <v>53.687520948638614</v>
      </c>
      <c r="Y99" s="2">
        <f t="shared" si="88"/>
        <v>54.875129367140119</v>
      </c>
      <c r="Z99" s="2"/>
      <c r="AA99" s="2">
        <f>W99/O99*100</f>
        <v>48.675339937925557</v>
      </c>
      <c r="AB99" s="2">
        <f t="shared" si="89"/>
        <v>78.358606282063647</v>
      </c>
    </row>
    <row r="100" spans="1:28" s="8" customFormat="1" ht="43.5" hidden="1" customHeight="1" x14ac:dyDescent="0.3">
      <c r="A100" s="1" t="s">
        <v>153</v>
      </c>
      <c r="B100" s="90" t="s">
        <v>229</v>
      </c>
      <c r="C100" s="17"/>
      <c r="D100" s="30">
        <f t="shared" ref="D100:W100" si="91">SUM(D101:D114)</f>
        <v>575359852</v>
      </c>
      <c r="E100" s="30">
        <f t="shared" si="91"/>
        <v>1014497150</v>
      </c>
      <c r="F100" s="30">
        <f t="shared" si="91"/>
        <v>2172343479</v>
      </c>
      <c r="G100" s="30">
        <f t="shared" si="91"/>
        <v>524581547</v>
      </c>
      <c r="H100" s="30">
        <f t="shared" si="91"/>
        <v>961396454</v>
      </c>
      <c r="I100" s="30">
        <f t="shared" si="91"/>
        <v>1335440289</v>
      </c>
      <c r="J100" s="30">
        <f t="shared" si="91"/>
        <v>0</v>
      </c>
      <c r="K100" s="30">
        <f t="shared" si="91"/>
        <v>272303585</v>
      </c>
      <c r="L100" s="30">
        <f t="shared" si="91"/>
        <v>3077255382</v>
      </c>
      <c r="M100" s="30">
        <f t="shared" si="91"/>
        <v>2571410320</v>
      </c>
      <c r="N100" s="30">
        <f t="shared" si="91"/>
        <v>0</v>
      </c>
      <c r="O100" s="30">
        <f t="shared" si="91"/>
        <v>505845062</v>
      </c>
      <c r="P100" s="30">
        <f t="shared" si="91"/>
        <v>1888210056.1900001</v>
      </c>
      <c r="Q100" s="30">
        <f t="shared" si="91"/>
        <v>1589847740</v>
      </c>
      <c r="R100" s="30">
        <f t="shared" si="91"/>
        <v>0</v>
      </c>
      <c r="S100" s="30">
        <f t="shared" si="91"/>
        <v>298362316.19</v>
      </c>
      <c r="T100" s="30">
        <f t="shared" si="91"/>
        <v>1715586473.6899998</v>
      </c>
      <c r="U100" s="30">
        <f t="shared" si="91"/>
        <v>1417224157.5</v>
      </c>
      <c r="V100" s="30">
        <f t="shared" si="91"/>
        <v>0</v>
      </c>
      <c r="W100" s="30">
        <f t="shared" si="91"/>
        <v>298362316.19</v>
      </c>
      <c r="X100" s="2">
        <f t="shared" si="88"/>
        <v>55.750539384059472</v>
      </c>
      <c r="Y100" s="2">
        <f t="shared" si="88"/>
        <v>55.114663983303913</v>
      </c>
      <c r="Z100" s="2"/>
      <c r="AA100" s="2">
        <f>W100/O100*100</f>
        <v>58.982945293632227</v>
      </c>
      <c r="AB100" s="2">
        <f t="shared" si="89"/>
        <v>78.973996988714688</v>
      </c>
    </row>
    <row r="101" spans="1:28" s="7" customFormat="1" ht="48" hidden="1" customHeight="1" x14ac:dyDescent="0.3">
      <c r="A101" s="92" t="s">
        <v>236</v>
      </c>
      <c r="B101" s="18" t="s">
        <v>58</v>
      </c>
      <c r="C101" s="34" t="s">
        <v>7</v>
      </c>
      <c r="D101" s="31">
        <v>128224525</v>
      </c>
      <c r="E101" s="31">
        <v>142922200</v>
      </c>
      <c r="F101" s="33">
        <v>405192878</v>
      </c>
      <c r="G101" s="31">
        <v>121370197</v>
      </c>
      <c r="H101" s="31">
        <v>126302381</v>
      </c>
      <c r="I101" s="31">
        <v>0</v>
      </c>
      <c r="J101" s="31">
        <v>0</v>
      </c>
      <c r="K101" s="31">
        <v>270483173</v>
      </c>
      <c r="L101" s="31">
        <f>M101+O101</f>
        <v>501383167</v>
      </c>
      <c r="M101" s="31">
        <v>0</v>
      </c>
      <c r="N101" s="31">
        <v>0</v>
      </c>
      <c r="O101" s="31">
        <v>501383167</v>
      </c>
      <c r="P101" s="32">
        <f t="shared" si="60"/>
        <v>296584994.61000001</v>
      </c>
      <c r="Q101" s="31">
        <v>0</v>
      </c>
      <c r="R101" s="31">
        <v>0</v>
      </c>
      <c r="S101" s="31">
        <f>W101</f>
        <v>296584994.61000001</v>
      </c>
      <c r="T101" s="31">
        <f>U101+W101</f>
        <v>296584994.61000001</v>
      </c>
      <c r="U101" s="31">
        <v>0</v>
      </c>
      <c r="V101" s="31">
        <v>0</v>
      </c>
      <c r="W101" s="31">
        <v>296584994.61000001</v>
      </c>
      <c r="X101" s="32">
        <f t="shared" ref="X101:X113" si="92">T101/L101*100</f>
        <v>59.153360968339008</v>
      </c>
      <c r="Y101" s="2"/>
      <c r="Z101" s="2"/>
      <c r="AA101" s="32">
        <f>W101/O101*100</f>
        <v>59.153360968339008</v>
      </c>
      <c r="AB101" s="32">
        <f t="shared" si="89"/>
        <v>73.196003857205014</v>
      </c>
    </row>
    <row r="102" spans="1:28" s="7" customFormat="1" ht="173.25" hidden="1" customHeight="1" x14ac:dyDescent="0.3">
      <c r="A102" s="92" t="s">
        <v>237</v>
      </c>
      <c r="B102" s="94" t="s">
        <v>194</v>
      </c>
      <c r="C102" s="34" t="s">
        <v>7</v>
      </c>
      <c r="D102" s="31">
        <v>1060000</v>
      </c>
      <c r="E102" s="31">
        <v>1831000</v>
      </c>
      <c r="F102" s="33">
        <v>3180000</v>
      </c>
      <c r="G102" s="31">
        <v>386000</v>
      </c>
      <c r="H102" s="31">
        <v>1133500</v>
      </c>
      <c r="I102" s="31">
        <v>2826000</v>
      </c>
      <c r="J102" s="31">
        <v>0</v>
      </c>
      <c r="K102" s="31">
        <v>0</v>
      </c>
      <c r="L102" s="31">
        <f t="shared" ref="L102:L119" si="93">M102+O102</f>
        <v>12483400</v>
      </c>
      <c r="M102" s="31">
        <v>12483400</v>
      </c>
      <c r="N102" s="31">
        <v>0</v>
      </c>
      <c r="O102" s="31">
        <v>0</v>
      </c>
      <c r="P102" s="32">
        <f t="shared" si="60"/>
        <v>3180000</v>
      </c>
      <c r="Q102" s="31">
        <v>3180000</v>
      </c>
      <c r="R102" s="31">
        <v>0</v>
      </c>
      <c r="S102" s="31">
        <f t="shared" ref="S102:S114" si="94">W102</f>
        <v>0</v>
      </c>
      <c r="T102" s="31">
        <f t="shared" ref="T102:T114" si="95">U102+W102</f>
        <v>3180000</v>
      </c>
      <c r="U102" s="31">
        <v>3180000</v>
      </c>
      <c r="V102" s="31">
        <v>0</v>
      </c>
      <c r="W102" s="31">
        <v>0</v>
      </c>
      <c r="X102" s="32">
        <f t="shared" si="92"/>
        <v>25.473829245237678</v>
      </c>
      <c r="Y102" s="32">
        <f t="shared" ref="Y102:Y110" si="96">U102/M102*100</f>
        <v>25.473829245237678</v>
      </c>
      <c r="Z102" s="32"/>
      <c r="AA102" s="32"/>
      <c r="AB102" s="32">
        <f t="shared" si="89"/>
        <v>100</v>
      </c>
    </row>
    <row r="103" spans="1:28" s="7" customFormat="1" ht="54.75" hidden="1" customHeight="1" x14ac:dyDescent="0.3">
      <c r="A103" s="92" t="s">
        <v>238</v>
      </c>
      <c r="B103" s="18" t="s">
        <v>304</v>
      </c>
      <c r="C103" s="34" t="s">
        <v>7</v>
      </c>
      <c r="D103" s="31">
        <v>14685000</v>
      </c>
      <c r="E103" s="31">
        <v>41462600</v>
      </c>
      <c r="F103" s="33">
        <v>43463600</v>
      </c>
      <c r="G103" s="31">
        <v>14929600</v>
      </c>
      <c r="H103" s="31">
        <v>52424900</v>
      </c>
      <c r="I103" s="31">
        <v>38083485</v>
      </c>
      <c r="J103" s="31">
        <v>0</v>
      </c>
      <c r="K103" s="31">
        <v>0</v>
      </c>
      <c r="L103" s="31">
        <f t="shared" si="93"/>
        <v>74532500</v>
      </c>
      <c r="M103" s="31">
        <v>74532500</v>
      </c>
      <c r="N103" s="31">
        <v>0</v>
      </c>
      <c r="O103" s="31">
        <v>0</v>
      </c>
      <c r="P103" s="32">
        <f t="shared" si="60"/>
        <v>42981000</v>
      </c>
      <c r="Q103" s="31">
        <v>42981000</v>
      </c>
      <c r="R103" s="31">
        <v>0</v>
      </c>
      <c r="S103" s="31">
        <f t="shared" si="94"/>
        <v>0</v>
      </c>
      <c r="T103" s="31">
        <f t="shared" si="95"/>
        <v>34936937.479999997</v>
      </c>
      <c r="U103" s="31">
        <v>34936937.479999997</v>
      </c>
      <c r="V103" s="31">
        <v>0</v>
      </c>
      <c r="W103" s="31">
        <v>0</v>
      </c>
      <c r="X103" s="32">
        <f t="shared" si="92"/>
        <v>46.874769369067181</v>
      </c>
      <c r="Y103" s="32">
        <f t="shared" si="96"/>
        <v>46.874769369067181</v>
      </c>
      <c r="Z103" s="32"/>
      <c r="AA103" s="32"/>
      <c r="AB103" s="32">
        <f t="shared" si="89"/>
        <v>80.382061034980993</v>
      </c>
    </row>
    <row r="104" spans="1:28" s="7" customFormat="1" ht="157.5" hidden="1" customHeight="1" x14ac:dyDescent="0.3">
      <c r="A104" s="92" t="s">
        <v>239</v>
      </c>
      <c r="B104" s="18" t="s">
        <v>230</v>
      </c>
      <c r="C104" s="34" t="s">
        <v>7</v>
      </c>
      <c r="D104" s="31">
        <v>1800000</v>
      </c>
      <c r="E104" s="31">
        <v>1800000</v>
      </c>
      <c r="F104" s="33">
        <f t="shared" ref="F104" si="97">E104+D104</f>
        <v>3600000</v>
      </c>
      <c r="G104" s="31">
        <v>0</v>
      </c>
      <c r="H104" s="31">
        <v>0</v>
      </c>
      <c r="I104" s="31">
        <v>3600000</v>
      </c>
      <c r="J104" s="31">
        <v>0</v>
      </c>
      <c r="K104" s="31">
        <v>0</v>
      </c>
      <c r="L104" s="31">
        <f t="shared" si="93"/>
        <v>3600000</v>
      </c>
      <c r="M104" s="31">
        <v>3600000</v>
      </c>
      <c r="N104" s="31">
        <v>0</v>
      </c>
      <c r="O104" s="31">
        <v>0</v>
      </c>
      <c r="P104" s="32">
        <f t="shared" si="60"/>
        <v>3600000</v>
      </c>
      <c r="Q104" s="31">
        <v>3600000</v>
      </c>
      <c r="R104" s="31">
        <v>0</v>
      </c>
      <c r="S104" s="31">
        <f t="shared" si="94"/>
        <v>0</v>
      </c>
      <c r="T104" s="31">
        <f t="shared" si="95"/>
        <v>3600000</v>
      </c>
      <c r="U104" s="31">
        <v>3600000</v>
      </c>
      <c r="V104" s="31">
        <v>0</v>
      </c>
      <c r="W104" s="31">
        <v>0</v>
      </c>
      <c r="X104" s="32">
        <f t="shared" si="92"/>
        <v>100</v>
      </c>
      <c r="Y104" s="32">
        <f t="shared" si="96"/>
        <v>100</v>
      </c>
      <c r="Z104" s="32"/>
      <c r="AA104" s="32"/>
      <c r="AB104" s="32">
        <f t="shared" si="89"/>
        <v>100</v>
      </c>
    </row>
    <row r="105" spans="1:28" s="7" customFormat="1" ht="63.75" hidden="1" customHeight="1" x14ac:dyDescent="0.3">
      <c r="A105" s="92" t="s">
        <v>240</v>
      </c>
      <c r="B105" s="18" t="s">
        <v>231</v>
      </c>
      <c r="C105" s="34" t="s">
        <v>7</v>
      </c>
      <c r="D105" s="31">
        <v>258464400</v>
      </c>
      <c r="E105" s="31">
        <v>559022200</v>
      </c>
      <c r="F105" s="33">
        <v>1064519300</v>
      </c>
      <c r="G105" s="31">
        <v>231026200</v>
      </c>
      <c r="H105" s="31">
        <v>456415000</v>
      </c>
      <c r="I105" s="31">
        <v>817486600</v>
      </c>
      <c r="J105" s="31">
        <v>0</v>
      </c>
      <c r="K105" s="31">
        <v>0</v>
      </c>
      <c r="L105" s="31">
        <f t="shared" si="93"/>
        <v>1504927800</v>
      </c>
      <c r="M105" s="31">
        <v>1504927800</v>
      </c>
      <c r="N105" s="31">
        <v>0</v>
      </c>
      <c r="O105" s="31">
        <v>0</v>
      </c>
      <c r="P105" s="32">
        <f t="shared" si="60"/>
        <v>971401000</v>
      </c>
      <c r="Q105" s="31">
        <v>971401000</v>
      </c>
      <c r="R105" s="31">
        <v>0</v>
      </c>
      <c r="S105" s="31">
        <f t="shared" si="94"/>
        <v>0</v>
      </c>
      <c r="T105" s="31">
        <f t="shared" si="95"/>
        <v>858031594.25999999</v>
      </c>
      <c r="U105" s="31">
        <v>858031594.25999999</v>
      </c>
      <c r="V105" s="31">
        <v>0</v>
      </c>
      <c r="W105" s="31">
        <v>0</v>
      </c>
      <c r="X105" s="32">
        <f t="shared" si="92"/>
        <v>57.014801258904249</v>
      </c>
      <c r="Y105" s="32">
        <f t="shared" si="96"/>
        <v>57.014801258904249</v>
      </c>
      <c r="Z105" s="32"/>
      <c r="AA105" s="32"/>
      <c r="AB105" s="32">
        <f t="shared" si="89"/>
        <v>80.60272784720766</v>
      </c>
    </row>
    <row r="106" spans="1:28" s="8" customFormat="1" ht="102" hidden="1" customHeight="1" x14ac:dyDescent="0.3">
      <c r="A106" s="92" t="s">
        <v>241</v>
      </c>
      <c r="B106" s="18" t="s">
        <v>232</v>
      </c>
      <c r="C106" s="34" t="s">
        <v>7</v>
      </c>
      <c r="D106" s="31">
        <v>133082415</v>
      </c>
      <c r="E106" s="31">
        <v>249044750</v>
      </c>
      <c r="F106" s="33">
        <v>531167217</v>
      </c>
      <c r="G106" s="31">
        <v>146881750</v>
      </c>
      <c r="H106" s="31">
        <v>265462485</v>
      </c>
      <c r="I106" s="31">
        <v>385280467</v>
      </c>
      <c r="J106" s="31">
        <v>0</v>
      </c>
      <c r="K106" s="31">
        <v>0</v>
      </c>
      <c r="L106" s="31">
        <f t="shared" si="93"/>
        <v>807638700</v>
      </c>
      <c r="M106" s="31">
        <v>807638700</v>
      </c>
      <c r="N106" s="31">
        <v>0</v>
      </c>
      <c r="O106" s="31">
        <v>0</v>
      </c>
      <c r="P106" s="32">
        <f t="shared" si="60"/>
        <v>474109300</v>
      </c>
      <c r="Q106" s="31">
        <v>474109300</v>
      </c>
      <c r="R106" s="31">
        <v>0</v>
      </c>
      <c r="S106" s="31">
        <f t="shared" si="94"/>
        <v>0</v>
      </c>
      <c r="T106" s="31">
        <f t="shared" si="95"/>
        <v>433336735.02999997</v>
      </c>
      <c r="U106" s="31">
        <v>433336735.02999997</v>
      </c>
      <c r="V106" s="31">
        <v>0</v>
      </c>
      <c r="W106" s="31">
        <v>0</v>
      </c>
      <c r="X106" s="32">
        <f t="shared" si="92"/>
        <v>53.654775957368059</v>
      </c>
      <c r="Y106" s="32">
        <f t="shared" si="96"/>
        <v>53.654775957368059</v>
      </c>
      <c r="Z106" s="32"/>
      <c r="AA106" s="32"/>
      <c r="AB106" s="32">
        <f t="shared" si="89"/>
        <v>81.581980431220771</v>
      </c>
    </row>
    <row r="107" spans="1:28" s="8" customFormat="1" ht="192.75" hidden="1" customHeight="1" x14ac:dyDescent="0.3">
      <c r="A107" s="92" t="s">
        <v>242</v>
      </c>
      <c r="B107" s="18" t="s">
        <v>308</v>
      </c>
      <c r="C107" s="34" t="s">
        <v>7</v>
      </c>
      <c r="D107" s="31">
        <v>12220000</v>
      </c>
      <c r="E107" s="31"/>
      <c r="F107" s="33">
        <v>40426277</v>
      </c>
      <c r="G107" s="31"/>
      <c r="H107" s="31"/>
      <c r="I107" s="31">
        <v>34381497</v>
      </c>
      <c r="J107" s="31">
        <v>0</v>
      </c>
      <c r="K107" s="31">
        <v>0</v>
      </c>
      <c r="L107" s="31">
        <f t="shared" si="93"/>
        <v>61189600</v>
      </c>
      <c r="M107" s="31">
        <v>61189600</v>
      </c>
      <c r="N107" s="31">
        <v>0</v>
      </c>
      <c r="O107" s="31">
        <v>0</v>
      </c>
      <c r="P107" s="32">
        <f t="shared" si="60"/>
        <v>33704000</v>
      </c>
      <c r="Q107" s="31">
        <v>33704000</v>
      </c>
      <c r="R107" s="31">
        <v>0</v>
      </c>
      <c r="S107" s="31">
        <f t="shared" si="94"/>
        <v>0</v>
      </c>
      <c r="T107" s="31">
        <f t="shared" si="95"/>
        <v>33703997.200000003</v>
      </c>
      <c r="U107" s="31">
        <v>33703997.200000003</v>
      </c>
      <c r="V107" s="31">
        <v>0</v>
      </c>
      <c r="W107" s="31">
        <v>0</v>
      </c>
      <c r="X107" s="32">
        <f t="shared" si="92"/>
        <v>55.081251062272031</v>
      </c>
      <c r="Y107" s="32">
        <f t="shared" si="96"/>
        <v>55.081251062272031</v>
      </c>
      <c r="Z107" s="32"/>
      <c r="AA107" s="32"/>
      <c r="AB107" s="32">
        <f t="shared" si="89"/>
        <v>83.371509080591323</v>
      </c>
    </row>
    <row r="108" spans="1:28" s="8" customFormat="1" ht="57.75" hidden="1" customHeight="1" x14ac:dyDescent="0.3">
      <c r="A108" s="92" t="s">
        <v>243</v>
      </c>
      <c r="B108" s="18" t="s">
        <v>233</v>
      </c>
      <c r="C108" s="34" t="s">
        <v>7</v>
      </c>
      <c r="D108" s="31">
        <v>825000</v>
      </c>
      <c r="E108" s="31">
        <v>840000</v>
      </c>
      <c r="F108" s="33">
        <v>2488800</v>
      </c>
      <c r="G108" s="31">
        <v>823800</v>
      </c>
      <c r="H108" s="31">
        <v>893700</v>
      </c>
      <c r="I108" s="31">
        <v>1665000</v>
      </c>
      <c r="J108" s="31">
        <v>0</v>
      </c>
      <c r="K108" s="31">
        <v>0</v>
      </c>
      <c r="L108" s="31">
        <f t="shared" si="93"/>
        <v>3382500</v>
      </c>
      <c r="M108" s="31">
        <v>3382500</v>
      </c>
      <c r="N108" s="31">
        <v>0</v>
      </c>
      <c r="O108" s="31">
        <v>0</v>
      </c>
      <c r="P108" s="32">
        <f t="shared" si="60"/>
        <v>2199000</v>
      </c>
      <c r="Q108" s="31">
        <v>2199000</v>
      </c>
      <c r="R108" s="31">
        <v>0</v>
      </c>
      <c r="S108" s="31">
        <f t="shared" si="94"/>
        <v>0</v>
      </c>
      <c r="T108" s="31">
        <f t="shared" si="95"/>
        <v>1997973.82</v>
      </c>
      <c r="U108" s="31">
        <v>1997973.82</v>
      </c>
      <c r="V108" s="31">
        <v>0</v>
      </c>
      <c r="W108" s="31">
        <v>0</v>
      </c>
      <c r="X108" s="32">
        <f t="shared" si="92"/>
        <v>59.067962158167042</v>
      </c>
      <c r="Y108" s="32">
        <f t="shared" si="96"/>
        <v>59.067962158167042</v>
      </c>
      <c r="Z108" s="32"/>
      <c r="AA108" s="32"/>
      <c r="AB108" s="32">
        <f t="shared" si="89"/>
        <v>80.278600932176147</v>
      </c>
    </row>
    <row r="109" spans="1:28" s="8" customFormat="1" ht="116.25" hidden="1" customHeight="1" x14ac:dyDescent="0.3">
      <c r="A109" s="92" t="s">
        <v>244</v>
      </c>
      <c r="B109" s="18" t="s">
        <v>234</v>
      </c>
      <c r="C109" s="34" t="s">
        <v>7</v>
      </c>
      <c r="D109" s="31">
        <v>23968000</v>
      </c>
      <c r="E109" s="31">
        <v>16051000</v>
      </c>
      <c r="F109" s="33">
        <v>69033175</v>
      </c>
      <c r="G109" s="31">
        <v>8909000</v>
      </c>
      <c r="H109" s="31">
        <v>56942000</v>
      </c>
      <c r="I109" s="31">
        <v>50089090</v>
      </c>
      <c r="J109" s="31">
        <v>0</v>
      </c>
      <c r="K109" s="31">
        <v>0</v>
      </c>
      <c r="L109" s="31">
        <f t="shared" si="93"/>
        <v>95870000</v>
      </c>
      <c r="M109" s="31">
        <v>95870000</v>
      </c>
      <c r="N109" s="31">
        <v>0</v>
      </c>
      <c r="O109" s="31">
        <v>0</v>
      </c>
      <c r="P109" s="32">
        <f t="shared" si="60"/>
        <v>51033000</v>
      </c>
      <c r="Q109" s="31">
        <v>51033000</v>
      </c>
      <c r="R109" s="31">
        <v>0</v>
      </c>
      <c r="S109" s="31">
        <f t="shared" si="94"/>
        <v>0</v>
      </c>
      <c r="T109" s="31">
        <f t="shared" si="95"/>
        <v>44475525.710000001</v>
      </c>
      <c r="U109" s="31">
        <v>44475525.710000001</v>
      </c>
      <c r="V109" s="31">
        <v>0</v>
      </c>
      <c r="W109" s="31">
        <v>0</v>
      </c>
      <c r="X109" s="32">
        <f t="shared" si="92"/>
        <v>46.391494429957234</v>
      </c>
      <c r="Y109" s="32">
        <f t="shared" si="96"/>
        <v>46.391494429957234</v>
      </c>
      <c r="Z109" s="32"/>
      <c r="AA109" s="32"/>
      <c r="AB109" s="32">
        <f t="shared" si="89"/>
        <v>64.426307655703212</v>
      </c>
    </row>
    <row r="110" spans="1:28" s="8" customFormat="1" ht="44.25" hidden="1" customHeight="1" x14ac:dyDescent="0.3">
      <c r="A110" s="92" t="s">
        <v>245</v>
      </c>
      <c r="B110" s="18" t="s">
        <v>235</v>
      </c>
      <c r="C110" s="34" t="s">
        <v>7</v>
      </c>
      <c r="D110" s="31">
        <v>0</v>
      </c>
      <c r="E110" s="31">
        <v>145400</v>
      </c>
      <c r="F110" s="33">
        <v>218070</v>
      </c>
      <c r="G110" s="31">
        <v>0</v>
      </c>
      <c r="H110" s="31">
        <v>0</v>
      </c>
      <c r="I110" s="31">
        <v>145400</v>
      </c>
      <c r="J110" s="31">
        <v>0</v>
      </c>
      <c r="K110" s="31">
        <v>0</v>
      </c>
      <c r="L110" s="31">
        <f t="shared" si="93"/>
        <v>218070</v>
      </c>
      <c r="M110" s="31">
        <v>218070</v>
      </c>
      <c r="N110" s="31">
        <v>0</v>
      </c>
      <c r="O110" s="31">
        <v>0</v>
      </c>
      <c r="P110" s="32">
        <f t="shared" si="60"/>
        <v>72690</v>
      </c>
      <c r="Q110" s="31">
        <v>72690</v>
      </c>
      <c r="R110" s="31">
        <v>0</v>
      </c>
      <c r="S110" s="31">
        <f t="shared" si="94"/>
        <v>0</v>
      </c>
      <c r="T110" s="31">
        <f t="shared" si="95"/>
        <v>72690</v>
      </c>
      <c r="U110" s="31">
        <v>72690</v>
      </c>
      <c r="V110" s="31">
        <v>0</v>
      </c>
      <c r="W110" s="31">
        <v>0</v>
      </c>
      <c r="X110" s="32">
        <f t="shared" si="92"/>
        <v>33.333333333333329</v>
      </c>
      <c r="Y110" s="32">
        <f t="shared" si="96"/>
        <v>33.333333333333329</v>
      </c>
      <c r="Z110" s="32"/>
      <c r="AA110" s="32"/>
      <c r="AB110" s="32">
        <f t="shared" si="89"/>
        <v>33.333333333333329</v>
      </c>
    </row>
    <row r="111" spans="1:28" s="8" customFormat="1" ht="35.25" hidden="1" customHeight="1" x14ac:dyDescent="0.3">
      <c r="A111" s="83" t="s">
        <v>302</v>
      </c>
      <c r="B111" s="93" t="s">
        <v>220</v>
      </c>
      <c r="C111" s="34" t="s">
        <v>7</v>
      </c>
      <c r="D111" s="31">
        <v>530512</v>
      </c>
      <c r="E111" s="31">
        <v>1178000</v>
      </c>
      <c r="F111" s="33">
        <v>2039412</v>
      </c>
      <c r="G111" s="31">
        <v>255000</v>
      </c>
      <c r="H111" s="31">
        <v>1822488</v>
      </c>
      <c r="I111" s="31">
        <v>0</v>
      </c>
      <c r="J111" s="31">
        <v>0</v>
      </c>
      <c r="K111" s="31">
        <v>1705412</v>
      </c>
      <c r="L111" s="31">
        <f t="shared" si="93"/>
        <v>3804900</v>
      </c>
      <c r="M111" s="31">
        <v>0</v>
      </c>
      <c r="N111" s="31">
        <v>0</v>
      </c>
      <c r="O111" s="31">
        <v>3804900</v>
      </c>
      <c r="P111" s="32">
        <f t="shared" si="60"/>
        <v>1630321.58</v>
      </c>
      <c r="Q111" s="31">
        <v>0</v>
      </c>
      <c r="R111" s="31">
        <v>0</v>
      </c>
      <c r="S111" s="31">
        <f t="shared" si="94"/>
        <v>1630321.58</v>
      </c>
      <c r="T111" s="31">
        <f>U111+W111</f>
        <v>1630321.58</v>
      </c>
      <c r="U111" s="31">
        <v>0</v>
      </c>
      <c r="V111" s="31">
        <v>0</v>
      </c>
      <c r="W111" s="31">
        <v>1630321.58</v>
      </c>
      <c r="X111" s="32">
        <f t="shared" si="92"/>
        <v>42.847948172093879</v>
      </c>
      <c r="Y111" s="32"/>
      <c r="Z111" s="32"/>
      <c r="AA111" s="32">
        <f>W111/O111*100</f>
        <v>42.847948172093879</v>
      </c>
      <c r="AB111" s="32">
        <f t="shared" si="89"/>
        <v>79.940766260078888</v>
      </c>
    </row>
    <row r="112" spans="1:28" s="8" customFormat="1" ht="56.25" hidden="1" x14ac:dyDescent="0.3">
      <c r="A112" s="92" t="s">
        <v>307</v>
      </c>
      <c r="B112" s="94" t="s">
        <v>296</v>
      </c>
      <c r="C112" s="34" t="s">
        <v>7</v>
      </c>
      <c r="D112" s="31">
        <v>450000</v>
      </c>
      <c r="E112" s="31">
        <v>200000</v>
      </c>
      <c r="F112" s="33">
        <v>4967750</v>
      </c>
      <c r="G112" s="31">
        <v>0</v>
      </c>
      <c r="H112" s="31">
        <v>0</v>
      </c>
      <c r="I112" s="31">
        <v>1882750</v>
      </c>
      <c r="J112" s="31">
        <v>0</v>
      </c>
      <c r="K112" s="31">
        <v>0</v>
      </c>
      <c r="L112" s="31">
        <f t="shared" si="93"/>
        <v>5667750</v>
      </c>
      <c r="M112" s="31">
        <v>5667750</v>
      </c>
      <c r="N112" s="31">
        <v>0</v>
      </c>
      <c r="O112" s="31">
        <v>0</v>
      </c>
      <c r="P112" s="32">
        <f t="shared" si="60"/>
        <v>5667750</v>
      </c>
      <c r="Q112" s="31">
        <v>5667750</v>
      </c>
      <c r="R112" s="31">
        <v>0</v>
      </c>
      <c r="S112" s="31">
        <f t="shared" si="94"/>
        <v>0</v>
      </c>
      <c r="T112" s="31">
        <f t="shared" si="95"/>
        <v>3888704</v>
      </c>
      <c r="U112" s="31">
        <v>3888704</v>
      </c>
      <c r="V112" s="31">
        <v>0</v>
      </c>
      <c r="W112" s="31">
        <v>0</v>
      </c>
      <c r="X112" s="32">
        <f t="shared" si="92"/>
        <v>68.611071412818134</v>
      </c>
      <c r="Y112" s="32">
        <f>U112/M112*100</f>
        <v>68.611071412818134</v>
      </c>
      <c r="Z112" s="32"/>
      <c r="AA112" s="32"/>
      <c r="AB112" s="32">
        <f t="shared" si="89"/>
        <v>78.278979417241203</v>
      </c>
    </row>
    <row r="113" spans="1:31" s="8" customFormat="1" ht="75" hidden="1" x14ac:dyDescent="0.3">
      <c r="A113" s="92" t="s">
        <v>309</v>
      </c>
      <c r="B113" s="18" t="s">
        <v>357</v>
      </c>
      <c r="C113" s="34" t="s">
        <v>7</v>
      </c>
      <c r="D113" s="31"/>
      <c r="E113" s="31"/>
      <c r="F113" s="33">
        <v>1900000</v>
      </c>
      <c r="G113" s="31"/>
      <c r="H113" s="31"/>
      <c r="I113" s="31">
        <v>0</v>
      </c>
      <c r="J113" s="31">
        <v>0</v>
      </c>
      <c r="K113" s="31">
        <v>0</v>
      </c>
      <c r="L113" s="31">
        <f t="shared" si="93"/>
        <v>1900000</v>
      </c>
      <c r="M113" s="31">
        <v>1900000</v>
      </c>
      <c r="N113" s="31">
        <v>0</v>
      </c>
      <c r="O113" s="31">
        <v>0</v>
      </c>
      <c r="P113" s="32">
        <f t="shared" si="60"/>
        <v>1900000</v>
      </c>
      <c r="Q113" s="31">
        <v>1900000</v>
      </c>
      <c r="R113" s="31">
        <v>0</v>
      </c>
      <c r="S113" s="31">
        <f t="shared" si="94"/>
        <v>0</v>
      </c>
      <c r="T113" s="31">
        <f t="shared" si="95"/>
        <v>0</v>
      </c>
      <c r="U113" s="31">
        <v>0</v>
      </c>
      <c r="V113" s="31">
        <v>0</v>
      </c>
      <c r="W113" s="31">
        <v>0</v>
      </c>
      <c r="X113" s="32">
        <f t="shared" si="92"/>
        <v>0</v>
      </c>
      <c r="Y113" s="32">
        <f>U113/M113*100</f>
        <v>0</v>
      </c>
      <c r="Z113" s="32"/>
      <c r="AA113" s="32"/>
      <c r="AB113" s="32">
        <f t="shared" si="89"/>
        <v>0</v>
      </c>
    </row>
    <row r="114" spans="1:31" s="8" customFormat="1" ht="176.25" hidden="1" customHeight="1" x14ac:dyDescent="0.3">
      <c r="A114" s="92" t="s">
        <v>310</v>
      </c>
      <c r="B114" s="18" t="s">
        <v>194</v>
      </c>
      <c r="C114" s="34" t="s">
        <v>7</v>
      </c>
      <c r="D114" s="31">
        <v>50000</v>
      </c>
      <c r="E114" s="31"/>
      <c r="F114" s="33">
        <v>147000</v>
      </c>
      <c r="G114" s="31"/>
      <c r="H114" s="31"/>
      <c r="I114" s="31">
        <v>0</v>
      </c>
      <c r="J114" s="31">
        <v>0</v>
      </c>
      <c r="K114" s="31">
        <v>115000</v>
      </c>
      <c r="L114" s="31">
        <f t="shared" si="93"/>
        <v>656995</v>
      </c>
      <c r="M114" s="31">
        <v>0</v>
      </c>
      <c r="N114" s="31">
        <v>0</v>
      </c>
      <c r="O114" s="31">
        <v>656995</v>
      </c>
      <c r="P114" s="32">
        <f t="shared" si="60"/>
        <v>147000</v>
      </c>
      <c r="Q114" s="31">
        <v>0</v>
      </c>
      <c r="R114" s="31">
        <v>0</v>
      </c>
      <c r="S114" s="31">
        <f t="shared" si="94"/>
        <v>147000</v>
      </c>
      <c r="T114" s="31">
        <f t="shared" si="95"/>
        <v>147000</v>
      </c>
      <c r="U114" s="31">
        <v>0</v>
      </c>
      <c r="V114" s="31">
        <v>0</v>
      </c>
      <c r="W114" s="31">
        <v>147000</v>
      </c>
      <c r="X114" s="32">
        <f t="shared" ref="X114:X134" si="98">T114/L114*100</f>
        <v>22.374599502279317</v>
      </c>
      <c r="Y114" s="32"/>
      <c r="Z114" s="32"/>
      <c r="AA114" s="32">
        <f t="shared" ref="AA114:AA119" si="99">W114/O114*100</f>
        <v>22.374599502279317</v>
      </c>
      <c r="AB114" s="32">
        <f>T114/F114*100</f>
        <v>100</v>
      </c>
      <c r="AD114" s="39"/>
      <c r="AE114" s="39"/>
    </row>
    <row r="115" spans="1:31" s="8" customFormat="1" ht="38.25" hidden="1" customHeight="1" x14ac:dyDescent="0.3">
      <c r="A115" s="1" t="s">
        <v>154</v>
      </c>
      <c r="B115" s="16" t="s">
        <v>246</v>
      </c>
      <c r="C115" s="17"/>
      <c r="D115" s="30">
        <f t="shared" ref="D115:W115" si="100">SUM(D116:D119)</f>
        <v>0</v>
      </c>
      <c r="E115" s="30">
        <f t="shared" si="100"/>
        <v>5053300</v>
      </c>
      <c r="F115" s="30">
        <f t="shared" si="100"/>
        <v>23566870</v>
      </c>
      <c r="G115" s="30">
        <f t="shared" si="100"/>
        <v>13450900</v>
      </c>
      <c r="H115" s="30">
        <f t="shared" si="100"/>
        <v>0</v>
      </c>
      <c r="I115" s="30">
        <f t="shared" si="100"/>
        <v>5002800</v>
      </c>
      <c r="J115" s="30">
        <f t="shared" si="100"/>
        <v>0</v>
      </c>
      <c r="K115" s="30">
        <f t="shared" si="100"/>
        <v>50500</v>
      </c>
      <c r="L115" s="30">
        <f t="shared" si="100"/>
        <v>127744056</v>
      </c>
      <c r="M115" s="30">
        <f t="shared" si="100"/>
        <v>19651442</v>
      </c>
      <c r="N115" s="30">
        <f t="shared" si="100"/>
        <v>0</v>
      </c>
      <c r="O115" s="30">
        <f t="shared" si="100"/>
        <v>108092614</v>
      </c>
      <c r="P115" s="30">
        <f t="shared" si="100"/>
        <v>1941206.6400000001</v>
      </c>
      <c r="Q115" s="30">
        <f t="shared" si="100"/>
        <v>10859200</v>
      </c>
      <c r="R115" s="30">
        <f t="shared" si="100"/>
        <v>0</v>
      </c>
      <c r="S115" s="30">
        <f t="shared" si="100"/>
        <v>473934.61</v>
      </c>
      <c r="T115" s="30">
        <f t="shared" si="100"/>
        <v>5098270.9899999993</v>
      </c>
      <c r="U115" s="30">
        <f t="shared" si="100"/>
        <v>4624336.38</v>
      </c>
      <c r="V115" s="30">
        <f t="shared" si="100"/>
        <v>0</v>
      </c>
      <c r="W115" s="30">
        <f t="shared" si="100"/>
        <v>473934.61</v>
      </c>
      <c r="X115" s="2">
        <f t="shared" si="98"/>
        <v>3.9910044738206834</v>
      </c>
      <c r="Y115" s="2">
        <f t="shared" ref="Y115:Y117" si="101">U115/M115*100</f>
        <v>23.531791611017656</v>
      </c>
      <c r="Z115" s="32"/>
      <c r="AA115" s="2">
        <f t="shared" si="99"/>
        <v>0.43845235346052414</v>
      </c>
      <c r="AB115" s="2">
        <f>T115/F115*100</f>
        <v>21.633212174548419</v>
      </c>
    </row>
    <row r="116" spans="1:31" s="8" customFormat="1" ht="31.5" hidden="1" customHeight="1" x14ac:dyDescent="0.3">
      <c r="A116" s="114" t="s">
        <v>247</v>
      </c>
      <c r="B116" s="126" t="s">
        <v>380</v>
      </c>
      <c r="C116" s="34" t="s">
        <v>7</v>
      </c>
      <c r="D116" s="31">
        <v>0</v>
      </c>
      <c r="E116" s="31">
        <v>0</v>
      </c>
      <c r="F116" s="33">
        <v>4538055</v>
      </c>
      <c r="G116" s="31">
        <v>1000000</v>
      </c>
      <c r="H116" s="31">
        <v>0</v>
      </c>
      <c r="I116" s="31">
        <v>0</v>
      </c>
      <c r="J116" s="31">
        <v>0</v>
      </c>
      <c r="K116" s="31">
        <v>0</v>
      </c>
      <c r="L116" s="31">
        <f t="shared" si="93"/>
        <v>4538055</v>
      </c>
      <c r="M116" s="31">
        <v>4492675</v>
      </c>
      <c r="N116" s="31">
        <v>0</v>
      </c>
      <c r="O116" s="31">
        <v>45380</v>
      </c>
      <c r="P116" s="32">
        <f t="shared" si="60"/>
        <v>1514000</v>
      </c>
      <c r="Q116" s="31">
        <v>1500000</v>
      </c>
      <c r="R116" s="31">
        <v>0</v>
      </c>
      <c r="S116" s="31">
        <f>W116</f>
        <v>14000</v>
      </c>
      <c r="T116" s="31">
        <f>SUM(U116:W116)</f>
        <v>1399976</v>
      </c>
      <c r="U116" s="31">
        <v>1385976</v>
      </c>
      <c r="V116" s="31">
        <v>0</v>
      </c>
      <c r="W116" s="31">
        <v>14000</v>
      </c>
      <c r="X116" s="32">
        <f t="shared" si="98"/>
        <v>30.849692213955098</v>
      </c>
      <c r="Y116" s="32">
        <f t="shared" si="101"/>
        <v>30.849683095260616</v>
      </c>
      <c r="Z116" s="32"/>
      <c r="AA116" s="32">
        <f t="shared" si="99"/>
        <v>30.850594975760249</v>
      </c>
      <c r="AB116" s="32"/>
    </row>
    <row r="117" spans="1:31" s="8" customFormat="1" ht="29.25" hidden="1" customHeight="1" x14ac:dyDescent="0.3">
      <c r="A117" s="115"/>
      <c r="B117" s="127"/>
      <c r="C117" s="34" t="s">
        <v>3</v>
      </c>
      <c r="D117" s="31"/>
      <c r="E117" s="31"/>
      <c r="F117" s="33">
        <v>7502607</v>
      </c>
      <c r="G117" s="31"/>
      <c r="H117" s="31"/>
      <c r="I117" s="31"/>
      <c r="J117" s="31"/>
      <c r="K117" s="31"/>
      <c r="L117" s="31">
        <f t="shared" si="93"/>
        <v>15314895</v>
      </c>
      <c r="M117" s="31">
        <v>15158767</v>
      </c>
      <c r="N117" s="31">
        <v>0</v>
      </c>
      <c r="O117" s="31">
        <v>156128</v>
      </c>
      <c r="P117" s="32"/>
      <c r="Q117" s="31">
        <v>9359200</v>
      </c>
      <c r="R117" s="31">
        <v>0</v>
      </c>
      <c r="S117" s="31">
        <f>W117</f>
        <v>32727.97</v>
      </c>
      <c r="T117" s="31">
        <f>SUM(U117:W117)</f>
        <v>3271088.35</v>
      </c>
      <c r="U117" s="31">
        <v>3238360.38</v>
      </c>
      <c r="V117" s="31">
        <v>0</v>
      </c>
      <c r="W117" s="31">
        <v>32727.97</v>
      </c>
      <c r="X117" s="32">
        <f t="shared" si="98"/>
        <v>21.35886893119411</v>
      </c>
      <c r="Y117" s="32">
        <f t="shared" si="101"/>
        <v>21.362953728360623</v>
      </c>
      <c r="Z117" s="32"/>
      <c r="AA117" s="32">
        <f t="shared" si="99"/>
        <v>20.962268138962902</v>
      </c>
      <c r="AB117" s="32"/>
    </row>
    <row r="118" spans="1:31" s="8" customFormat="1" hidden="1" x14ac:dyDescent="0.3">
      <c r="A118" s="114" t="s">
        <v>248</v>
      </c>
      <c r="B118" s="126" t="s">
        <v>220</v>
      </c>
      <c r="C118" s="34" t="s">
        <v>4</v>
      </c>
      <c r="D118" s="31">
        <v>0</v>
      </c>
      <c r="E118" s="31">
        <v>4954400</v>
      </c>
      <c r="F118" s="33">
        <v>0</v>
      </c>
      <c r="G118" s="31">
        <v>11560500</v>
      </c>
      <c r="H118" s="31">
        <v>0</v>
      </c>
      <c r="I118" s="31">
        <v>4904900</v>
      </c>
      <c r="J118" s="31">
        <v>0</v>
      </c>
      <c r="K118" s="31">
        <v>49500</v>
      </c>
      <c r="L118" s="31">
        <f t="shared" si="93"/>
        <v>20827727</v>
      </c>
      <c r="M118" s="31">
        <v>0</v>
      </c>
      <c r="N118" s="31">
        <v>0</v>
      </c>
      <c r="O118" s="31">
        <v>20827727</v>
      </c>
      <c r="P118" s="32">
        <f t="shared" si="60"/>
        <v>0</v>
      </c>
      <c r="Q118" s="31">
        <v>0</v>
      </c>
      <c r="R118" s="31">
        <v>0</v>
      </c>
      <c r="S118" s="31">
        <f t="shared" ref="S118:S119" si="102">W118</f>
        <v>0</v>
      </c>
      <c r="T118" s="31">
        <f t="shared" ref="T118:T119" si="103">SUM(U118:W118)</f>
        <v>0</v>
      </c>
      <c r="U118" s="31">
        <v>0</v>
      </c>
      <c r="V118" s="31">
        <v>0</v>
      </c>
      <c r="W118" s="31">
        <v>0</v>
      </c>
      <c r="X118" s="32">
        <f t="shared" si="98"/>
        <v>0</v>
      </c>
      <c r="Y118" s="32"/>
      <c r="Z118" s="32"/>
      <c r="AA118" s="32">
        <f t="shared" si="99"/>
        <v>0</v>
      </c>
      <c r="AB118" s="32"/>
    </row>
    <row r="119" spans="1:31" s="8" customFormat="1" hidden="1" x14ac:dyDescent="0.3">
      <c r="A119" s="115"/>
      <c r="B119" s="127"/>
      <c r="C119" s="34" t="s">
        <v>3</v>
      </c>
      <c r="D119" s="31">
        <v>0</v>
      </c>
      <c r="E119" s="31">
        <v>98900</v>
      </c>
      <c r="F119" s="33">
        <v>11526208</v>
      </c>
      <c r="G119" s="31">
        <v>890400</v>
      </c>
      <c r="H119" s="31">
        <v>0</v>
      </c>
      <c r="I119" s="31">
        <v>97900</v>
      </c>
      <c r="J119" s="31">
        <v>0</v>
      </c>
      <c r="K119" s="31">
        <v>1000</v>
      </c>
      <c r="L119" s="31">
        <f t="shared" si="93"/>
        <v>87063379</v>
      </c>
      <c r="M119" s="31">
        <v>0</v>
      </c>
      <c r="N119" s="31">
        <v>0</v>
      </c>
      <c r="O119" s="31">
        <v>87063379</v>
      </c>
      <c r="P119" s="32">
        <f t="shared" si="60"/>
        <v>427206.64</v>
      </c>
      <c r="Q119" s="31">
        <v>0</v>
      </c>
      <c r="R119" s="31">
        <v>0</v>
      </c>
      <c r="S119" s="31">
        <f t="shared" si="102"/>
        <v>427206.64</v>
      </c>
      <c r="T119" s="31">
        <f t="shared" si="103"/>
        <v>427206.64</v>
      </c>
      <c r="U119" s="31">
        <v>0</v>
      </c>
      <c r="V119" s="31">
        <v>0</v>
      </c>
      <c r="W119" s="31">
        <v>427206.64</v>
      </c>
      <c r="X119" s="32">
        <f t="shared" si="98"/>
        <v>0.49068465399212224</v>
      </c>
      <c r="Y119" s="32"/>
      <c r="Z119" s="32"/>
      <c r="AA119" s="32">
        <f t="shared" si="99"/>
        <v>0.49068465399212224</v>
      </c>
      <c r="AB119" s="32">
        <f>T119/F119*100</f>
        <v>3.7063936378729241</v>
      </c>
    </row>
    <row r="120" spans="1:31" s="8" customFormat="1" ht="81.75" hidden="1" customHeight="1" x14ac:dyDescent="0.3">
      <c r="A120" s="1" t="s">
        <v>155</v>
      </c>
      <c r="B120" s="16" t="s">
        <v>75</v>
      </c>
      <c r="C120" s="17"/>
      <c r="D120" s="30">
        <f>D121</f>
        <v>0</v>
      </c>
      <c r="E120" s="30">
        <f t="shared" ref="E120" si="104">E121</f>
        <v>0</v>
      </c>
      <c r="F120" s="30">
        <f t="shared" ref="F120:K120" si="105">SUM(F121:F121)</f>
        <v>720000</v>
      </c>
      <c r="G120" s="30">
        <f t="shared" si="105"/>
        <v>320000</v>
      </c>
      <c r="H120" s="30">
        <f t="shared" si="105"/>
        <v>0</v>
      </c>
      <c r="I120" s="30">
        <f t="shared" si="105"/>
        <v>0</v>
      </c>
      <c r="J120" s="30">
        <f t="shared" si="105"/>
        <v>0</v>
      </c>
      <c r="K120" s="30">
        <f t="shared" si="105"/>
        <v>400000</v>
      </c>
      <c r="L120" s="30">
        <f>SUM(L121:L121)</f>
        <v>1320000</v>
      </c>
      <c r="M120" s="30">
        <f>SUM(M121:M121)</f>
        <v>1000000</v>
      </c>
      <c r="N120" s="30">
        <f>SUM(N121:N121)</f>
        <v>0</v>
      </c>
      <c r="O120" s="30">
        <f>SUM(O121:O121)</f>
        <v>320000</v>
      </c>
      <c r="P120" s="30">
        <f t="shared" ref="P120:W120" si="106">SUM(P121:P121)</f>
        <v>1000000</v>
      </c>
      <c r="Q120" s="30">
        <f t="shared" si="106"/>
        <v>1000000</v>
      </c>
      <c r="R120" s="30">
        <f t="shared" si="106"/>
        <v>0</v>
      </c>
      <c r="S120" s="30">
        <f t="shared" si="106"/>
        <v>0</v>
      </c>
      <c r="T120" s="30">
        <f t="shared" si="106"/>
        <v>474255.62</v>
      </c>
      <c r="U120" s="30">
        <f t="shared" si="106"/>
        <v>400000</v>
      </c>
      <c r="V120" s="30">
        <f t="shared" si="106"/>
        <v>0</v>
      </c>
      <c r="W120" s="30">
        <f t="shared" si="106"/>
        <v>74255.62</v>
      </c>
      <c r="X120" s="2">
        <f t="shared" si="98"/>
        <v>35.928456060606059</v>
      </c>
      <c r="Y120" s="2"/>
      <c r="Z120" s="32"/>
      <c r="AA120" s="2">
        <f>W120/O120*100</f>
        <v>23.20488125</v>
      </c>
      <c r="AB120" s="2">
        <f t="shared" ref="AB120:AB134" si="107">T120/F120*100</f>
        <v>65.868836111111108</v>
      </c>
    </row>
    <row r="121" spans="1:31" s="8" customFormat="1" ht="60" hidden="1" customHeight="1" x14ac:dyDescent="0.3">
      <c r="A121" s="92" t="s">
        <v>172</v>
      </c>
      <c r="B121" s="18" t="s">
        <v>249</v>
      </c>
      <c r="C121" s="34" t="s">
        <v>7</v>
      </c>
      <c r="D121" s="31">
        <v>0</v>
      </c>
      <c r="E121" s="31">
        <v>0</v>
      </c>
      <c r="F121" s="33">
        <v>720000</v>
      </c>
      <c r="G121" s="31">
        <v>320000</v>
      </c>
      <c r="H121" s="31">
        <v>0</v>
      </c>
      <c r="I121" s="31">
        <v>0</v>
      </c>
      <c r="J121" s="31">
        <v>0</v>
      </c>
      <c r="K121" s="31">
        <v>400000</v>
      </c>
      <c r="L121" s="31">
        <f>M121+O121</f>
        <v>1320000</v>
      </c>
      <c r="M121" s="31">
        <v>1000000</v>
      </c>
      <c r="N121" s="31">
        <v>0</v>
      </c>
      <c r="O121" s="31">
        <v>320000</v>
      </c>
      <c r="P121" s="32">
        <f t="shared" si="60"/>
        <v>1000000</v>
      </c>
      <c r="Q121" s="31">
        <v>1000000</v>
      </c>
      <c r="R121" s="31">
        <v>0</v>
      </c>
      <c r="S121" s="31">
        <v>0</v>
      </c>
      <c r="T121" s="31">
        <f>U121+W121</f>
        <v>474255.62</v>
      </c>
      <c r="U121" s="31">
        <v>400000</v>
      </c>
      <c r="V121" s="31">
        <v>0</v>
      </c>
      <c r="W121" s="31">
        <v>74255.62</v>
      </c>
      <c r="X121" s="32">
        <f t="shared" si="98"/>
        <v>35.928456060606059</v>
      </c>
      <c r="Y121" s="32"/>
      <c r="Z121" s="32"/>
      <c r="AA121" s="32">
        <f>W121/O121*100</f>
        <v>23.20488125</v>
      </c>
      <c r="AB121" s="32">
        <f t="shared" si="107"/>
        <v>65.868836111111108</v>
      </c>
    </row>
    <row r="122" spans="1:31" s="8" customFormat="1" ht="36" hidden="1" customHeight="1" x14ac:dyDescent="0.3">
      <c r="A122" s="1" t="s">
        <v>156</v>
      </c>
      <c r="B122" s="16" t="s">
        <v>76</v>
      </c>
      <c r="C122" s="17"/>
      <c r="D122" s="30">
        <f>SUM(D123:D125)</f>
        <v>3543000</v>
      </c>
      <c r="E122" s="30">
        <f t="shared" ref="E122:W122" si="108">SUM(E123:E125)</f>
        <v>17375120</v>
      </c>
      <c r="F122" s="30">
        <f t="shared" si="108"/>
        <v>36994415</v>
      </c>
      <c r="G122" s="30">
        <f t="shared" si="108"/>
        <v>14750607</v>
      </c>
      <c r="H122" s="30">
        <f t="shared" si="108"/>
        <v>3197327</v>
      </c>
      <c r="I122" s="30">
        <f t="shared" si="108"/>
        <v>17247443</v>
      </c>
      <c r="J122" s="30">
        <f t="shared" si="108"/>
        <v>0</v>
      </c>
      <c r="K122" s="30">
        <f t="shared" si="108"/>
        <v>2699037</v>
      </c>
      <c r="L122" s="30">
        <f>SUM(L123:L125)</f>
        <v>39987258</v>
      </c>
      <c r="M122" s="30">
        <f>SUM(M123:M125)</f>
        <v>29634215</v>
      </c>
      <c r="N122" s="30">
        <f>SUM(N123:N125)</f>
        <v>0</v>
      </c>
      <c r="O122" s="30">
        <f>SUM(O123:O125)</f>
        <v>10353043</v>
      </c>
      <c r="P122" s="30">
        <f t="shared" si="108"/>
        <v>37981430.009999998</v>
      </c>
      <c r="Q122" s="30">
        <f t="shared" si="108"/>
        <v>28578815</v>
      </c>
      <c r="R122" s="30">
        <f t="shared" si="108"/>
        <v>0</v>
      </c>
      <c r="S122" s="30">
        <f t="shared" si="108"/>
        <v>9402615.0099999998</v>
      </c>
      <c r="T122" s="30">
        <f t="shared" si="108"/>
        <v>35913192.799999997</v>
      </c>
      <c r="U122" s="30">
        <f t="shared" si="108"/>
        <v>26510577.789999999</v>
      </c>
      <c r="V122" s="30">
        <f t="shared" si="108"/>
        <v>0</v>
      </c>
      <c r="W122" s="30">
        <f t="shared" si="108"/>
        <v>9402615.0099999998</v>
      </c>
      <c r="X122" s="2">
        <f t="shared" si="98"/>
        <v>89.811591482466739</v>
      </c>
      <c r="Y122" s="2">
        <f>U122/M122*100</f>
        <v>89.459355646842681</v>
      </c>
      <c r="Z122" s="32"/>
      <c r="AA122" s="2">
        <f>W122/O122*100</f>
        <v>90.819819931202844</v>
      </c>
      <c r="AB122" s="2">
        <f t="shared" si="107"/>
        <v>97.077336673657356</v>
      </c>
    </row>
    <row r="123" spans="1:31" s="8" customFormat="1" ht="51" hidden="1" customHeight="1" x14ac:dyDescent="0.3">
      <c r="A123" s="92" t="s">
        <v>157</v>
      </c>
      <c r="B123" s="18" t="s">
        <v>70</v>
      </c>
      <c r="C123" s="34" t="s">
        <v>7</v>
      </c>
      <c r="D123" s="31">
        <v>63000</v>
      </c>
      <c r="E123" s="31">
        <v>828574</v>
      </c>
      <c r="F123" s="33">
        <v>5910113</v>
      </c>
      <c r="G123" s="31">
        <v>3692350</v>
      </c>
      <c r="H123" s="31">
        <v>66400</v>
      </c>
      <c r="I123" s="31">
        <v>0</v>
      </c>
      <c r="J123" s="31">
        <v>0</v>
      </c>
      <c r="K123" s="31">
        <v>878710</v>
      </c>
      <c r="L123" s="31">
        <f>M123+O123</f>
        <v>5976513</v>
      </c>
      <c r="M123" s="31">
        <v>0</v>
      </c>
      <c r="N123" s="31">
        <v>0</v>
      </c>
      <c r="O123" s="31">
        <v>5976513</v>
      </c>
      <c r="P123" s="32">
        <f t="shared" si="60"/>
        <v>5584327.5</v>
      </c>
      <c r="Q123" s="31">
        <v>0</v>
      </c>
      <c r="R123" s="31">
        <v>0</v>
      </c>
      <c r="S123" s="31">
        <f>W123</f>
        <v>5584327.5</v>
      </c>
      <c r="T123" s="31">
        <f>U123+W123</f>
        <v>5584327.5</v>
      </c>
      <c r="U123" s="31">
        <v>0</v>
      </c>
      <c r="V123" s="31">
        <v>0</v>
      </c>
      <c r="W123" s="31">
        <v>5584327.5</v>
      </c>
      <c r="X123" s="32">
        <f t="shared" si="98"/>
        <v>93.437887611053469</v>
      </c>
      <c r="Y123" s="32"/>
      <c r="Z123" s="32"/>
      <c r="AA123" s="32"/>
      <c r="AB123" s="32">
        <f t="shared" si="107"/>
        <v>94.487660388219311</v>
      </c>
    </row>
    <row r="124" spans="1:31" s="8" customFormat="1" ht="75" hidden="1" x14ac:dyDescent="0.3">
      <c r="A124" s="92" t="s">
        <v>158</v>
      </c>
      <c r="B124" s="94" t="s">
        <v>40</v>
      </c>
      <c r="C124" s="34" t="s">
        <v>7</v>
      </c>
      <c r="D124" s="31">
        <v>0</v>
      </c>
      <c r="E124" s="31">
        <v>5546546</v>
      </c>
      <c r="F124" s="33">
        <v>12727702</v>
      </c>
      <c r="G124" s="31">
        <v>6858257</v>
      </c>
      <c r="H124" s="31">
        <v>1920427</v>
      </c>
      <c r="I124" s="31">
        <v>4247443</v>
      </c>
      <c r="J124" s="31">
        <v>0</v>
      </c>
      <c r="K124" s="31">
        <v>1820327</v>
      </c>
      <c r="L124" s="31">
        <f>M124+O124</f>
        <v>14588645</v>
      </c>
      <c r="M124" s="31">
        <v>10212115</v>
      </c>
      <c r="N124" s="31">
        <v>0</v>
      </c>
      <c r="O124" s="31">
        <v>4376530</v>
      </c>
      <c r="P124" s="32">
        <f t="shared" si="60"/>
        <v>13197102.51</v>
      </c>
      <c r="Q124" s="31">
        <v>9378815</v>
      </c>
      <c r="R124" s="31">
        <v>0</v>
      </c>
      <c r="S124" s="31">
        <f t="shared" ref="S124:S125" si="109">W124</f>
        <v>3818287.51</v>
      </c>
      <c r="T124" s="31">
        <f t="shared" ref="T124:T125" si="110">U124+W124</f>
        <v>12727654.9</v>
      </c>
      <c r="U124" s="31">
        <v>8909367.3900000006</v>
      </c>
      <c r="V124" s="31">
        <v>0</v>
      </c>
      <c r="W124" s="31">
        <v>3818287.51</v>
      </c>
      <c r="X124" s="32">
        <f t="shared" si="98"/>
        <v>87.243571284379044</v>
      </c>
      <c r="Y124" s="32">
        <f>U124/M124*100</f>
        <v>87.243116533646557</v>
      </c>
      <c r="Z124" s="32"/>
      <c r="AA124" s="32">
        <f>W124/O124*100</f>
        <v>87.244632391415109</v>
      </c>
      <c r="AB124" s="32">
        <f t="shared" si="107"/>
        <v>99.999629941052987</v>
      </c>
    </row>
    <row r="125" spans="1:31" s="8" customFormat="1" ht="49.5" hidden="1" customHeight="1" x14ac:dyDescent="0.3">
      <c r="A125" s="92" t="s">
        <v>159</v>
      </c>
      <c r="B125" s="18" t="s">
        <v>77</v>
      </c>
      <c r="C125" s="34" t="s">
        <v>7</v>
      </c>
      <c r="D125" s="31">
        <v>3480000</v>
      </c>
      <c r="E125" s="31">
        <v>11000000</v>
      </c>
      <c r="F125" s="33">
        <v>18356600</v>
      </c>
      <c r="G125" s="31">
        <v>4200000</v>
      </c>
      <c r="H125" s="31">
        <v>1210500</v>
      </c>
      <c r="I125" s="31">
        <v>13000000</v>
      </c>
      <c r="J125" s="31">
        <v>0</v>
      </c>
      <c r="K125" s="31">
        <v>0</v>
      </c>
      <c r="L125" s="31">
        <f>M125+O125</f>
        <v>19422100</v>
      </c>
      <c r="M125" s="31">
        <v>19422100</v>
      </c>
      <c r="N125" s="31">
        <v>0</v>
      </c>
      <c r="O125" s="31">
        <v>0</v>
      </c>
      <c r="P125" s="32">
        <f t="shared" si="60"/>
        <v>19200000</v>
      </c>
      <c r="Q125" s="31">
        <v>19200000</v>
      </c>
      <c r="R125" s="31">
        <v>0</v>
      </c>
      <c r="S125" s="31">
        <f t="shared" si="109"/>
        <v>0</v>
      </c>
      <c r="T125" s="31">
        <f t="shared" si="110"/>
        <v>17601210.399999999</v>
      </c>
      <c r="U125" s="31">
        <v>17601210.399999999</v>
      </c>
      <c r="V125" s="31">
        <v>0</v>
      </c>
      <c r="W125" s="31">
        <v>0</v>
      </c>
      <c r="X125" s="32">
        <f t="shared" si="98"/>
        <v>90.624651299293063</v>
      </c>
      <c r="Y125" s="32">
        <f>U125/M125*100</f>
        <v>90.624651299293063</v>
      </c>
      <c r="Z125" s="32"/>
      <c r="AA125" s="32"/>
      <c r="AB125" s="32">
        <f t="shared" si="107"/>
        <v>95.884915507228996</v>
      </c>
    </row>
    <row r="126" spans="1:31" s="8" customFormat="1" ht="37.5" hidden="1" x14ac:dyDescent="0.3">
      <c r="A126" s="1" t="s">
        <v>160</v>
      </c>
      <c r="B126" s="16" t="s">
        <v>78</v>
      </c>
      <c r="C126" s="17"/>
      <c r="D126" s="30">
        <f t="shared" ref="D126:E126" si="111">SUM(D127:D130)</f>
        <v>7328085</v>
      </c>
      <c r="E126" s="30">
        <f t="shared" si="111"/>
        <v>11285517</v>
      </c>
      <c r="F126" s="30">
        <f>SUM(F127:F131)</f>
        <v>29804658</v>
      </c>
      <c r="G126" s="30">
        <f t="shared" ref="G126:W126" si="112">SUM(G127:G131)</f>
        <v>10776805</v>
      </c>
      <c r="H126" s="30">
        <f t="shared" si="112"/>
        <v>10127553</v>
      </c>
      <c r="I126" s="30">
        <f t="shared" si="112"/>
        <v>1250150</v>
      </c>
      <c r="J126" s="30">
        <f t="shared" si="112"/>
        <v>0</v>
      </c>
      <c r="K126" s="30">
        <f t="shared" si="112"/>
        <v>17354243</v>
      </c>
      <c r="L126" s="30">
        <f t="shared" si="112"/>
        <v>40300742</v>
      </c>
      <c r="M126" s="30">
        <f t="shared" si="112"/>
        <v>2683209</v>
      </c>
      <c r="N126" s="30">
        <f t="shared" si="112"/>
        <v>0</v>
      </c>
      <c r="O126" s="30">
        <f t="shared" si="112"/>
        <v>37617533</v>
      </c>
      <c r="P126" s="30">
        <f t="shared" si="112"/>
        <v>25701866.790000003</v>
      </c>
      <c r="Q126" s="30">
        <f t="shared" si="112"/>
        <v>2151512.34</v>
      </c>
      <c r="R126" s="30">
        <f t="shared" si="112"/>
        <v>0</v>
      </c>
      <c r="S126" s="30">
        <f t="shared" si="112"/>
        <v>23550354.450000003</v>
      </c>
      <c r="T126" s="30">
        <f t="shared" si="112"/>
        <v>25344737.790000003</v>
      </c>
      <c r="U126" s="30">
        <f t="shared" si="112"/>
        <v>1794383.34</v>
      </c>
      <c r="V126" s="30">
        <f t="shared" si="112"/>
        <v>0</v>
      </c>
      <c r="W126" s="30">
        <f t="shared" si="112"/>
        <v>23550354.450000003</v>
      </c>
      <c r="X126" s="2">
        <f t="shared" si="98"/>
        <v>62.889010306559626</v>
      </c>
      <c r="Y126" s="2">
        <f>U126/M126*100</f>
        <v>66.874527478105506</v>
      </c>
      <c r="Z126" s="32"/>
      <c r="AA126" s="2">
        <f>W126/O126*100</f>
        <v>62.604728624814399</v>
      </c>
      <c r="AB126" s="2">
        <f t="shared" si="107"/>
        <v>85.03616377681638</v>
      </c>
    </row>
    <row r="127" spans="1:31" s="8" customFormat="1" ht="46.5" hidden="1" customHeight="1" x14ac:dyDescent="0.3">
      <c r="A127" s="92" t="s">
        <v>161</v>
      </c>
      <c r="B127" s="18" t="s">
        <v>58</v>
      </c>
      <c r="C127" s="34" t="s">
        <v>7</v>
      </c>
      <c r="D127" s="31">
        <v>5902510</v>
      </c>
      <c r="E127" s="31">
        <v>8321950</v>
      </c>
      <c r="F127" s="33">
        <v>21686252</v>
      </c>
      <c r="G127" s="31">
        <v>7889000</v>
      </c>
      <c r="H127" s="31">
        <v>9176550</v>
      </c>
      <c r="I127" s="31">
        <v>0</v>
      </c>
      <c r="J127" s="31">
        <v>0</v>
      </c>
      <c r="K127" s="31">
        <v>13787246</v>
      </c>
      <c r="L127" s="31">
        <f t="shared" ref="L127:L131" si="113">M127+O127</f>
        <v>30634474</v>
      </c>
      <c r="M127" s="31">
        <v>0</v>
      </c>
      <c r="N127" s="31">
        <v>0</v>
      </c>
      <c r="O127" s="31">
        <v>30634474</v>
      </c>
      <c r="P127" s="32">
        <f t="shared" si="60"/>
        <v>18678876.800000001</v>
      </c>
      <c r="Q127" s="31">
        <v>0</v>
      </c>
      <c r="R127" s="31">
        <v>0</v>
      </c>
      <c r="S127" s="31">
        <f>W127</f>
        <v>18678876.800000001</v>
      </c>
      <c r="T127" s="31">
        <f>U127+W127</f>
        <v>18678876.800000001</v>
      </c>
      <c r="U127" s="31">
        <v>0</v>
      </c>
      <c r="V127" s="31">
        <v>0</v>
      </c>
      <c r="W127" s="31">
        <v>18678876.800000001</v>
      </c>
      <c r="X127" s="32">
        <f t="shared" si="98"/>
        <v>60.973388346736421</v>
      </c>
      <c r="Y127" s="32"/>
      <c r="Z127" s="32"/>
      <c r="AA127" s="32">
        <f>W127/O127*100</f>
        <v>60.973388346736421</v>
      </c>
      <c r="AB127" s="32">
        <f t="shared" si="107"/>
        <v>86.132342278416758</v>
      </c>
    </row>
    <row r="128" spans="1:31" s="8" customFormat="1" ht="48" hidden="1" customHeight="1" x14ac:dyDescent="0.3">
      <c r="A128" s="92" t="s">
        <v>162</v>
      </c>
      <c r="B128" s="18" t="s">
        <v>79</v>
      </c>
      <c r="C128" s="34" t="s">
        <v>7</v>
      </c>
      <c r="D128" s="31">
        <v>1056825</v>
      </c>
      <c r="E128" s="31">
        <v>2768167</v>
      </c>
      <c r="F128" s="33">
        <v>6712797</v>
      </c>
      <c r="G128" s="31">
        <v>2887805</v>
      </c>
      <c r="H128" s="31">
        <v>951003</v>
      </c>
      <c r="I128" s="31">
        <v>686000</v>
      </c>
      <c r="J128" s="31">
        <v>0</v>
      </c>
      <c r="K128" s="31">
        <v>3138992</v>
      </c>
      <c r="L128" s="31">
        <f t="shared" si="113"/>
        <v>7663800</v>
      </c>
      <c r="M128" s="31">
        <v>1761700</v>
      </c>
      <c r="N128" s="31">
        <v>0</v>
      </c>
      <c r="O128" s="31">
        <v>5902100</v>
      </c>
      <c r="P128" s="32">
        <f t="shared" ref="P128:P171" si="114">Q128+R128+S128</f>
        <v>5327740.4800000004</v>
      </c>
      <c r="Q128" s="31">
        <v>1230003.3400000001</v>
      </c>
      <c r="R128" s="31">
        <v>0</v>
      </c>
      <c r="S128" s="31">
        <f t="shared" ref="S128:S131" si="115">W128</f>
        <v>4097737.14</v>
      </c>
      <c r="T128" s="31">
        <f t="shared" ref="T128:T131" si="116">U128+W128</f>
        <v>5270470.4800000004</v>
      </c>
      <c r="U128" s="31">
        <v>1172733.3400000001</v>
      </c>
      <c r="V128" s="31">
        <v>0</v>
      </c>
      <c r="W128" s="31">
        <v>4097737.14</v>
      </c>
      <c r="X128" s="32">
        <f t="shared" si="98"/>
        <v>68.770981497429489</v>
      </c>
      <c r="Y128" s="32">
        <f>U128/M128*100</f>
        <v>66.56827723221889</v>
      </c>
      <c r="Z128" s="32"/>
      <c r="AA128" s="32">
        <f>W128/O128*100</f>
        <v>69.428460039646907</v>
      </c>
      <c r="AB128" s="32">
        <f t="shared" si="107"/>
        <v>78.513777193024012</v>
      </c>
    </row>
    <row r="129" spans="1:28" s="8" customFormat="1" ht="26.25" hidden="1" customHeight="1" x14ac:dyDescent="0.3">
      <c r="A129" s="92" t="s">
        <v>163</v>
      </c>
      <c r="B129" s="18" t="s">
        <v>220</v>
      </c>
      <c r="C129" s="34" t="s">
        <v>7</v>
      </c>
      <c r="D129" s="31">
        <v>0</v>
      </c>
      <c r="E129" s="31"/>
      <c r="F129" s="33">
        <v>783959</v>
      </c>
      <c r="G129" s="31"/>
      <c r="H129" s="31"/>
      <c r="I129" s="31">
        <v>0</v>
      </c>
      <c r="J129" s="31">
        <v>0</v>
      </c>
      <c r="K129" s="31">
        <v>428005</v>
      </c>
      <c r="L129" s="31">
        <f t="shared" si="113"/>
        <v>1080959</v>
      </c>
      <c r="M129" s="31">
        <v>0</v>
      </c>
      <c r="N129" s="31">
        <v>0</v>
      </c>
      <c r="O129" s="31">
        <v>1080959</v>
      </c>
      <c r="P129" s="32">
        <f t="shared" si="114"/>
        <v>773740.51</v>
      </c>
      <c r="Q129" s="31">
        <v>0</v>
      </c>
      <c r="R129" s="31">
        <v>0</v>
      </c>
      <c r="S129" s="31">
        <f>W129</f>
        <v>773740.51</v>
      </c>
      <c r="T129" s="31">
        <f t="shared" si="116"/>
        <v>773740.51</v>
      </c>
      <c r="U129" s="31">
        <v>0</v>
      </c>
      <c r="V129" s="31">
        <v>0</v>
      </c>
      <c r="W129" s="31">
        <v>773740.51</v>
      </c>
      <c r="X129" s="32">
        <f t="shared" si="98"/>
        <v>71.579080242636408</v>
      </c>
      <c r="Y129" s="32"/>
      <c r="Z129" s="32"/>
      <c r="AA129" s="32">
        <f>W129/O129*100</f>
        <v>71.579080242636408</v>
      </c>
      <c r="AB129" s="32">
        <f t="shared" si="107"/>
        <v>98.696553008511927</v>
      </c>
    </row>
    <row r="130" spans="1:28" s="8" customFormat="1" ht="72" hidden="1" customHeight="1" x14ac:dyDescent="0.3">
      <c r="A130" s="92" t="s">
        <v>303</v>
      </c>
      <c r="B130" s="94" t="s">
        <v>296</v>
      </c>
      <c r="C130" s="34" t="s">
        <v>7</v>
      </c>
      <c r="D130" s="31">
        <v>368750</v>
      </c>
      <c r="E130" s="31">
        <v>195400</v>
      </c>
      <c r="F130" s="33">
        <v>564150</v>
      </c>
      <c r="G130" s="31">
        <v>0</v>
      </c>
      <c r="H130" s="31">
        <v>0</v>
      </c>
      <c r="I130" s="31">
        <v>564150</v>
      </c>
      <c r="J130" s="31">
        <v>0</v>
      </c>
      <c r="K130" s="31">
        <v>0</v>
      </c>
      <c r="L130" s="31">
        <f t="shared" si="113"/>
        <v>864009</v>
      </c>
      <c r="M130" s="31">
        <v>864009</v>
      </c>
      <c r="N130" s="31">
        <v>0</v>
      </c>
      <c r="O130" s="31">
        <v>0</v>
      </c>
      <c r="P130" s="32">
        <f t="shared" si="114"/>
        <v>864009</v>
      </c>
      <c r="Q130" s="31">
        <v>864009</v>
      </c>
      <c r="R130" s="31">
        <v>0</v>
      </c>
      <c r="S130" s="31">
        <f t="shared" si="115"/>
        <v>0</v>
      </c>
      <c r="T130" s="31">
        <f t="shared" si="116"/>
        <v>564150</v>
      </c>
      <c r="U130" s="31">
        <v>564150</v>
      </c>
      <c r="V130" s="31">
        <v>0</v>
      </c>
      <c r="W130" s="31">
        <v>0</v>
      </c>
      <c r="X130" s="32">
        <f t="shared" si="98"/>
        <v>65.294458738277029</v>
      </c>
      <c r="Y130" s="32">
        <f>U130/M130*100</f>
        <v>65.294458738277029</v>
      </c>
      <c r="Z130" s="32"/>
      <c r="AA130" s="32"/>
      <c r="AB130" s="32">
        <f t="shared" si="107"/>
        <v>100</v>
      </c>
    </row>
    <row r="131" spans="1:28" s="8" customFormat="1" ht="72" hidden="1" customHeight="1" x14ac:dyDescent="0.3">
      <c r="A131" s="92" t="s">
        <v>369</v>
      </c>
      <c r="B131" s="94" t="s">
        <v>370</v>
      </c>
      <c r="C131" s="34" t="s">
        <v>7</v>
      </c>
      <c r="D131" s="31"/>
      <c r="E131" s="31"/>
      <c r="F131" s="33">
        <v>57500</v>
      </c>
      <c r="G131" s="31"/>
      <c r="H131" s="31"/>
      <c r="I131" s="31"/>
      <c r="J131" s="31"/>
      <c r="K131" s="31"/>
      <c r="L131" s="31">
        <f t="shared" si="113"/>
        <v>57500</v>
      </c>
      <c r="M131" s="31">
        <v>57500</v>
      </c>
      <c r="N131" s="31">
        <v>0</v>
      </c>
      <c r="O131" s="31">
        <v>0</v>
      </c>
      <c r="P131" s="32">
        <f t="shared" si="114"/>
        <v>57500</v>
      </c>
      <c r="Q131" s="31">
        <v>57500</v>
      </c>
      <c r="R131" s="31">
        <v>0</v>
      </c>
      <c r="S131" s="31">
        <f t="shared" si="115"/>
        <v>0</v>
      </c>
      <c r="T131" s="31">
        <f t="shared" si="116"/>
        <v>57500</v>
      </c>
      <c r="U131" s="31">
        <v>57500</v>
      </c>
      <c r="V131" s="31">
        <v>0</v>
      </c>
      <c r="W131" s="31">
        <v>0</v>
      </c>
      <c r="X131" s="32">
        <f t="shared" si="98"/>
        <v>100</v>
      </c>
      <c r="Y131" s="32">
        <f>U131/M131*100</f>
        <v>100</v>
      </c>
      <c r="Z131" s="32"/>
      <c r="AA131" s="32"/>
      <c r="AB131" s="32">
        <f t="shared" si="107"/>
        <v>100</v>
      </c>
    </row>
    <row r="132" spans="1:28" s="8" customFormat="1" ht="56.25" hidden="1" customHeight="1" x14ac:dyDescent="0.3">
      <c r="A132" s="1" t="s">
        <v>164</v>
      </c>
      <c r="B132" s="16" t="s">
        <v>80</v>
      </c>
      <c r="C132" s="17"/>
      <c r="D132" s="30">
        <f>SUM(D133:D134)</f>
        <v>31127389</v>
      </c>
      <c r="E132" s="30">
        <f t="shared" ref="E132:W132" si="117">SUM(E133:E134)</f>
        <v>36386050</v>
      </c>
      <c r="F132" s="30">
        <f t="shared" si="117"/>
        <v>86165660</v>
      </c>
      <c r="G132" s="30">
        <f t="shared" si="117"/>
        <v>21515150</v>
      </c>
      <c r="H132" s="30">
        <f t="shared" si="117"/>
        <v>26936900</v>
      </c>
      <c r="I132" s="30">
        <f t="shared" si="117"/>
        <v>0</v>
      </c>
      <c r="J132" s="30">
        <f t="shared" si="117"/>
        <v>0</v>
      </c>
      <c r="K132" s="30">
        <f t="shared" si="117"/>
        <v>65207260</v>
      </c>
      <c r="L132" s="30">
        <f>SUM(L133:L134)</f>
        <v>111468462</v>
      </c>
      <c r="M132" s="30">
        <f>SUM(M133:M134)</f>
        <v>0</v>
      </c>
      <c r="N132" s="30">
        <f>SUM(N133:N134)</f>
        <v>0</v>
      </c>
      <c r="O132" s="30">
        <f>SUM(O133:O134)</f>
        <v>111468462</v>
      </c>
      <c r="P132" s="30">
        <f t="shared" si="117"/>
        <v>77755801.069999993</v>
      </c>
      <c r="Q132" s="30">
        <f t="shared" si="117"/>
        <v>0</v>
      </c>
      <c r="R132" s="30">
        <f t="shared" si="117"/>
        <v>0</v>
      </c>
      <c r="S132" s="30">
        <f t="shared" si="117"/>
        <v>77755801.069999993</v>
      </c>
      <c r="T132" s="30">
        <f t="shared" si="117"/>
        <v>77755801.069999993</v>
      </c>
      <c r="U132" s="30">
        <f t="shared" si="117"/>
        <v>0</v>
      </c>
      <c r="V132" s="30">
        <f t="shared" si="117"/>
        <v>0</v>
      </c>
      <c r="W132" s="30">
        <f t="shared" si="117"/>
        <v>77755801.069999993</v>
      </c>
      <c r="X132" s="2">
        <f t="shared" si="98"/>
        <v>69.755875047419238</v>
      </c>
      <c r="Y132" s="2"/>
      <c r="Z132" s="2"/>
      <c r="AA132" s="2">
        <f>W132/O132*100</f>
        <v>69.755875047419238</v>
      </c>
      <c r="AB132" s="2">
        <f t="shared" si="107"/>
        <v>90.239894953511637</v>
      </c>
    </row>
    <row r="133" spans="1:28" s="8" customFormat="1" ht="54" hidden="1" customHeight="1" x14ac:dyDescent="0.3">
      <c r="A133" s="92" t="s">
        <v>165</v>
      </c>
      <c r="B133" s="18" t="s">
        <v>250</v>
      </c>
      <c r="C133" s="34" t="s">
        <v>7</v>
      </c>
      <c r="D133" s="31">
        <v>15517729</v>
      </c>
      <c r="E133" s="31">
        <v>15555050</v>
      </c>
      <c r="F133" s="33">
        <v>36835070</v>
      </c>
      <c r="G133" s="31">
        <v>8381150</v>
      </c>
      <c r="H133" s="31">
        <v>15293900</v>
      </c>
      <c r="I133" s="31">
        <v>0</v>
      </c>
      <c r="J133" s="31">
        <v>0</v>
      </c>
      <c r="K133" s="31">
        <v>28839950</v>
      </c>
      <c r="L133" s="31">
        <f>M133+O133</f>
        <v>50565660</v>
      </c>
      <c r="M133" s="31">
        <v>0</v>
      </c>
      <c r="N133" s="31">
        <v>0</v>
      </c>
      <c r="O133" s="31">
        <v>50565660</v>
      </c>
      <c r="P133" s="32">
        <f t="shared" si="114"/>
        <v>35789770.270000003</v>
      </c>
      <c r="Q133" s="31">
        <v>0</v>
      </c>
      <c r="R133" s="31">
        <v>0</v>
      </c>
      <c r="S133" s="31">
        <f>W133</f>
        <v>35789770.270000003</v>
      </c>
      <c r="T133" s="31">
        <f>U133+W133</f>
        <v>35789770.270000003</v>
      </c>
      <c r="U133" s="31">
        <v>0</v>
      </c>
      <c r="V133" s="31">
        <v>0</v>
      </c>
      <c r="W133" s="31">
        <v>35789770.270000003</v>
      </c>
      <c r="X133" s="32">
        <f t="shared" si="98"/>
        <v>70.778805754735529</v>
      </c>
      <c r="Y133" s="32"/>
      <c r="Z133" s="32"/>
      <c r="AA133" s="32">
        <f>W133/O133*100</f>
        <v>70.778805754735529</v>
      </c>
      <c r="AB133" s="32">
        <f t="shared" si="107"/>
        <v>97.162215980585898</v>
      </c>
    </row>
    <row r="134" spans="1:28" s="8" customFormat="1" ht="48.75" hidden="1" customHeight="1" x14ac:dyDescent="0.3">
      <c r="A134" s="92" t="s">
        <v>166</v>
      </c>
      <c r="B134" s="18" t="s">
        <v>251</v>
      </c>
      <c r="C134" s="34" t="s">
        <v>7</v>
      </c>
      <c r="D134" s="31">
        <v>15609660</v>
      </c>
      <c r="E134" s="31">
        <v>20831000</v>
      </c>
      <c r="F134" s="33">
        <v>49330590</v>
      </c>
      <c r="G134" s="31">
        <v>13134000</v>
      </c>
      <c r="H134" s="31">
        <v>11643000</v>
      </c>
      <c r="I134" s="31">
        <v>0</v>
      </c>
      <c r="J134" s="31">
        <v>0</v>
      </c>
      <c r="K134" s="31">
        <v>36367310</v>
      </c>
      <c r="L134" s="31">
        <f>M134+O134</f>
        <v>60902802</v>
      </c>
      <c r="M134" s="31">
        <v>0</v>
      </c>
      <c r="N134" s="31">
        <v>0</v>
      </c>
      <c r="O134" s="31">
        <v>60902802</v>
      </c>
      <c r="P134" s="32">
        <f t="shared" si="114"/>
        <v>41966030.799999997</v>
      </c>
      <c r="Q134" s="31">
        <v>0</v>
      </c>
      <c r="R134" s="31">
        <v>0</v>
      </c>
      <c r="S134" s="31">
        <f>W134</f>
        <v>41966030.799999997</v>
      </c>
      <c r="T134" s="31">
        <f t="shared" ref="T134" si="118">U134+W134</f>
        <v>41966030.799999997</v>
      </c>
      <c r="U134" s="31">
        <v>0</v>
      </c>
      <c r="V134" s="31">
        <v>0</v>
      </c>
      <c r="W134" s="31">
        <v>41966030.799999997</v>
      </c>
      <c r="X134" s="32">
        <f t="shared" si="98"/>
        <v>68.906568206828965</v>
      </c>
      <c r="Y134" s="32"/>
      <c r="Z134" s="32"/>
      <c r="AA134" s="32">
        <f>W134/O134*100</f>
        <v>68.906568206828965</v>
      </c>
      <c r="AB134" s="32">
        <f t="shared" si="107"/>
        <v>85.071009286529915</v>
      </c>
    </row>
    <row r="135" spans="1:28" s="7" customFormat="1" ht="32.25" hidden="1" customHeight="1" x14ac:dyDescent="0.3">
      <c r="A135" s="110" t="s">
        <v>34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 s="7" customFormat="1" ht="48.75" hidden="1" customHeight="1" x14ac:dyDescent="0.3">
      <c r="A136" s="1" t="s">
        <v>47</v>
      </c>
      <c r="B136" s="102" t="s">
        <v>35</v>
      </c>
      <c r="C136" s="102"/>
      <c r="D136" s="3">
        <f t="shared" ref="D136:E136" si="119">D137+D141+D151</f>
        <v>52088867</v>
      </c>
      <c r="E136" s="3">
        <f t="shared" si="119"/>
        <v>47095754</v>
      </c>
      <c r="F136" s="3">
        <f>F137+F141+F151</f>
        <v>280776185.39999998</v>
      </c>
      <c r="G136" s="3">
        <f t="shared" ref="G136:K136" si="120">G137+G141+G151</f>
        <v>77765113</v>
      </c>
      <c r="H136" s="3">
        <f t="shared" si="120"/>
        <v>144199316</v>
      </c>
      <c r="I136" s="3">
        <f t="shared" si="120"/>
        <v>110902644</v>
      </c>
      <c r="J136" s="3">
        <f t="shared" si="120"/>
        <v>4504356</v>
      </c>
      <c r="K136" s="3">
        <f t="shared" si="120"/>
        <v>62232806.969999999</v>
      </c>
      <c r="L136" s="3">
        <f>L137+L141+L151</f>
        <v>541746483.67999995</v>
      </c>
      <c r="M136" s="3">
        <f>M137+M141+M151</f>
        <v>370323059.70999998</v>
      </c>
      <c r="N136" s="3">
        <f>N137+N141+N151</f>
        <v>14615278.970000001</v>
      </c>
      <c r="O136" s="3">
        <f>O137+O141+O151</f>
        <v>156808145</v>
      </c>
      <c r="P136" s="3">
        <f t="shared" ref="P136:W136" si="121">P137+P141+P151</f>
        <v>212994380.49000004</v>
      </c>
      <c r="Q136" s="3">
        <f t="shared" si="121"/>
        <v>127572819.3</v>
      </c>
      <c r="R136" s="3">
        <f t="shared" si="121"/>
        <v>14615278.970000001</v>
      </c>
      <c r="S136" s="3">
        <f t="shared" si="121"/>
        <v>70806282.219999999</v>
      </c>
      <c r="T136" s="3">
        <f t="shared" si="121"/>
        <v>201930247.41</v>
      </c>
      <c r="U136" s="3">
        <f t="shared" si="121"/>
        <v>121066718.22000001</v>
      </c>
      <c r="V136" s="3">
        <f t="shared" si="121"/>
        <v>10057246.970000001</v>
      </c>
      <c r="W136" s="3">
        <f t="shared" si="121"/>
        <v>70806282.219999999</v>
      </c>
      <c r="X136" s="2">
        <f>T136/L136*100</f>
        <v>37.273937809124128</v>
      </c>
      <c r="Y136" s="2">
        <f>U136/M136*100</f>
        <v>32.692189979961647</v>
      </c>
      <c r="Z136" s="2">
        <f>V136/N136*100</f>
        <v>68.813239833765564</v>
      </c>
      <c r="AA136" s="2">
        <f>W136/O136*100</f>
        <v>45.154722173392202</v>
      </c>
      <c r="AB136" s="2">
        <f t="shared" ref="AB136:AB144" si="122">T136/F136*100</f>
        <v>71.918580673900706</v>
      </c>
    </row>
    <row r="137" spans="1:28" s="7" customFormat="1" ht="48.75" hidden="1" customHeight="1" x14ac:dyDescent="0.3">
      <c r="A137" s="1" t="s">
        <v>23</v>
      </c>
      <c r="B137" s="90" t="s">
        <v>81</v>
      </c>
      <c r="C137" s="90"/>
      <c r="D137" s="3">
        <f t="shared" ref="D137:E137" si="123">SUM(D138:D140)</f>
        <v>26085035</v>
      </c>
      <c r="E137" s="3">
        <f t="shared" si="123"/>
        <v>20287400</v>
      </c>
      <c r="F137" s="3">
        <f t="shared" ref="F137:K137" si="124">SUM(F138:F140)</f>
        <v>69143514</v>
      </c>
      <c r="G137" s="3">
        <f t="shared" si="124"/>
        <v>24125200</v>
      </c>
      <c r="H137" s="3">
        <f t="shared" si="124"/>
        <v>25271500</v>
      </c>
      <c r="I137" s="3">
        <f t="shared" si="124"/>
        <v>0</v>
      </c>
      <c r="J137" s="3">
        <f t="shared" si="124"/>
        <v>0</v>
      </c>
      <c r="K137" s="3">
        <f t="shared" si="124"/>
        <v>47298033</v>
      </c>
      <c r="L137" s="3">
        <f>SUM(L138:L140)</f>
        <v>96381965</v>
      </c>
      <c r="M137" s="3">
        <f>SUM(M138:M140)</f>
        <v>0</v>
      </c>
      <c r="N137" s="3">
        <f>SUM(N138:N140)</f>
        <v>0</v>
      </c>
      <c r="O137" s="3">
        <f>SUM(O138:O140)</f>
        <v>96381965</v>
      </c>
      <c r="P137" s="3">
        <f t="shared" ref="P137:W137" si="125">SUM(P138:P140)</f>
        <v>55649435.700000003</v>
      </c>
      <c r="Q137" s="3">
        <f t="shared" si="125"/>
        <v>0</v>
      </c>
      <c r="R137" s="3">
        <f t="shared" si="125"/>
        <v>0</v>
      </c>
      <c r="S137" s="3">
        <f t="shared" si="125"/>
        <v>55649435.700000003</v>
      </c>
      <c r="T137" s="3">
        <f t="shared" si="125"/>
        <v>55649435.700000003</v>
      </c>
      <c r="U137" s="3">
        <f t="shared" si="125"/>
        <v>0</v>
      </c>
      <c r="V137" s="3">
        <f t="shared" si="125"/>
        <v>0</v>
      </c>
      <c r="W137" s="3">
        <f t="shared" si="125"/>
        <v>55649435.700000003</v>
      </c>
      <c r="X137" s="2">
        <f t="shared" ref="X137:X153" si="126">T137/L137*100</f>
        <v>57.73843239240869</v>
      </c>
      <c r="Y137" s="2"/>
      <c r="Z137" s="2"/>
      <c r="AA137" s="2">
        <f t="shared" ref="AA137:AA149" si="127">W137/O137*100</f>
        <v>57.73843239240869</v>
      </c>
      <c r="AB137" s="2">
        <f t="shared" si="122"/>
        <v>80.483956456132674</v>
      </c>
    </row>
    <row r="138" spans="1:28" s="7" customFormat="1" ht="37.5" hidden="1" x14ac:dyDescent="0.3">
      <c r="A138" s="92" t="s">
        <v>65</v>
      </c>
      <c r="B138" s="94" t="s">
        <v>252</v>
      </c>
      <c r="C138" s="64" t="s">
        <v>3</v>
      </c>
      <c r="D138" s="33">
        <v>2571912</v>
      </c>
      <c r="E138" s="33">
        <v>350000</v>
      </c>
      <c r="F138" s="33">
        <v>5861627</v>
      </c>
      <c r="G138" s="33">
        <v>4350000</v>
      </c>
      <c r="H138" s="33">
        <v>3881200</v>
      </c>
      <c r="I138" s="33">
        <v>0</v>
      </c>
      <c r="J138" s="33">
        <v>0</v>
      </c>
      <c r="K138" s="33">
        <v>3739185</v>
      </c>
      <c r="L138" s="31">
        <f>SUM(M138:O138)</f>
        <v>11834227</v>
      </c>
      <c r="M138" s="31">
        <v>0</v>
      </c>
      <c r="N138" s="31">
        <v>0</v>
      </c>
      <c r="O138" s="31">
        <v>11834227</v>
      </c>
      <c r="P138" s="32">
        <f t="shared" si="114"/>
        <v>1841853.61</v>
      </c>
      <c r="Q138" s="31">
        <v>0</v>
      </c>
      <c r="R138" s="31">
        <v>0</v>
      </c>
      <c r="S138" s="31">
        <f>W138</f>
        <v>1841853.61</v>
      </c>
      <c r="T138" s="82">
        <f>SUM(U138:W138)</f>
        <v>1841853.61</v>
      </c>
      <c r="U138" s="82">
        <v>0</v>
      </c>
      <c r="V138" s="82">
        <v>0</v>
      </c>
      <c r="W138" s="82">
        <v>1841853.61</v>
      </c>
      <c r="X138" s="32">
        <f t="shared" si="126"/>
        <v>15.5637846899506</v>
      </c>
      <c r="Y138" s="32"/>
      <c r="Z138" s="32"/>
      <c r="AA138" s="32">
        <f t="shared" si="127"/>
        <v>15.5637846899506</v>
      </c>
      <c r="AB138" s="32">
        <f t="shared" si="122"/>
        <v>31.422224750909606</v>
      </c>
    </row>
    <row r="139" spans="1:28" s="7" customFormat="1" ht="46.5" hidden="1" customHeight="1" x14ac:dyDescent="0.3">
      <c r="A139" s="92" t="s">
        <v>186</v>
      </c>
      <c r="B139" s="66" t="s">
        <v>58</v>
      </c>
      <c r="C139" s="64" t="s">
        <v>3</v>
      </c>
      <c r="D139" s="33">
        <v>8019750</v>
      </c>
      <c r="E139" s="33">
        <v>10708700</v>
      </c>
      <c r="F139" s="33">
        <v>29422214</v>
      </c>
      <c r="G139" s="33">
        <v>10644400</v>
      </c>
      <c r="H139" s="33">
        <v>9794700</v>
      </c>
      <c r="I139" s="33">
        <v>0</v>
      </c>
      <c r="J139" s="33">
        <v>0</v>
      </c>
      <c r="K139" s="33">
        <v>18839775</v>
      </c>
      <c r="L139" s="31">
        <f t="shared" ref="L139:L140" si="128">SUM(M139:O139)</f>
        <v>39153938</v>
      </c>
      <c r="M139" s="31">
        <v>0</v>
      </c>
      <c r="N139" s="31">
        <v>0</v>
      </c>
      <c r="O139" s="31">
        <v>39153938</v>
      </c>
      <c r="P139" s="32">
        <f t="shared" si="114"/>
        <v>23551113.800000001</v>
      </c>
      <c r="Q139" s="31">
        <v>0</v>
      </c>
      <c r="R139" s="31">
        <v>0</v>
      </c>
      <c r="S139" s="31">
        <f t="shared" ref="S139:S140" si="129">W139</f>
        <v>23551113.800000001</v>
      </c>
      <c r="T139" s="82">
        <f t="shared" ref="T139:T140" si="130">SUM(U139:W139)</f>
        <v>23551113.800000001</v>
      </c>
      <c r="U139" s="31">
        <v>0</v>
      </c>
      <c r="V139" s="31">
        <v>0</v>
      </c>
      <c r="W139" s="82">
        <v>23551113.800000001</v>
      </c>
      <c r="X139" s="32">
        <f t="shared" si="126"/>
        <v>60.150051317954279</v>
      </c>
      <c r="Y139" s="32"/>
      <c r="Z139" s="32"/>
      <c r="AA139" s="32">
        <f t="shared" si="127"/>
        <v>60.150051317954279</v>
      </c>
      <c r="AB139" s="32">
        <f t="shared" si="122"/>
        <v>80.04534872868507</v>
      </c>
    </row>
    <row r="140" spans="1:28" s="7" customFormat="1" ht="43.5" hidden="1" customHeight="1" x14ac:dyDescent="0.3">
      <c r="A140" s="92" t="s">
        <v>124</v>
      </c>
      <c r="B140" s="66" t="s">
        <v>72</v>
      </c>
      <c r="C140" s="64" t="s">
        <v>3</v>
      </c>
      <c r="D140" s="33">
        <v>15493373</v>
      </c>
      <c r="E140" s="33">
        <v>9228700</v>
      </c>
      <c r="F140" s="33">
        <v>33859673</v>
      </c>
      <c r="G140" s="33">
        <v>9130800</v>
      </c>
      <c r="H140" s="33">
        <v>11595600</v>
      </c>
      <c r="I140" s="33">
        <v>0</v>
      </c>
      <c r="J140" s="33">
        <v>0</v>
      </c>
      <c r="K140" s="33">
        <v>24719073</v>
      </c>
      <c r="L140" s="31">
        <f t="shared" si="128"/>
        <v>45393800</v>
      </c>
      <c r="M140" s="31">
        <v>0</v>
      </c>
      <c r="N140" s="31">
        <v>0</v>
      </c>
      <c r="O140" s="31">
        <v>45393800</v>
      </c>
      <c r="P140" s="32">
        <f t="shared" si="114"/>
        <v>30256468.289999999</v>
      </c>
      <c r="Q140" s="31">
        <v>0</v>
      </c>
      <c r="R140" s="31">
        <v>0</v>
      </c>
      <c r="S140" s="31">
        <f t="shared" si="129"/>
        <v>30256468.289999999</v>
      </c>
      <c r="T140" s="82">
        <f t="shared" si="130"/>
        <v>30256468.289999999</v>
      </c>
      <c r="U140" s="31">
        <v>0</v>
      </c>
      <c r="V140" s="31">
        <v>0</v>
      </c>
      <c r="W140" s="82">
        <v>30256468.289999999</v>
      </c>
      <c r="X140" s="32">
        <f t="shared" si="126"/>
        <v>66.653305715758535</v>
      </c>
      <c r="Y140" s="32"/>
      <c r="Z140" s="32"/>
      <c r="AA140" s="32">
        <f t="shared" si="127"/>
        <v>66.653305715758535</v>
      </c>
      <c r="AB140" s="32">
        <f t="shared" si="122"/>
        <v>89.358418464348432</v>
      </c>
    </row>
    <row r="141" spans="1:28" s="8" customFormat="1" ht="60" hidden="1" customHeight="1" x14ac:dyDescent="0.3">
      <c r="A141" s="1" t="s">
        <v>24</v>
      </c>
      <c r="B141" s="67" t="s">
        <v>82</v>
      </c>
      <c r="C141" s="65"/>
      <c r="D141" s="3">
        <f t="shared" ref="D141:W141" si="131">D142+D147</f>
        <v>26003832</v>
      </c>
      <c r="E141" s="3">
        <f t="shared" si="131"/>
        <v>24583014</v>
      </c>
      <c r="F141" s="3">
        <f t="shared" si="131"/>
        <v>198059865</v>
      </c>
      <c r="G141" s="3">
        <f t="shared" si="131"/>
        <v>47705673</v>
      </c>
      <c r="H141" s="3">
        <f t="shared" si="131"/>
        <v>113534773</v>
      </c>
      <c r="I141" s="3">
        <f t="shared" si="131"/>
        <v>110902644</v>
      </c>
      <c r="J141" s="3">
        <f t="shared" si="131"/>
        <v>0</v>
      </c>
      <c r="K141" s="3">
        <f t="shared" si="131"/>
        <v>14753263</v>
      </c>
      <c r="L141" s="3">
        <f>L142+L147</f>
        <v>429512696</v>
      </c>
      <c r="M141" s="3">
        <f>M142+M147</f>
        <v>369157419</v>
      </c>
      <c r="N141" s="3">
        <f>N142+N147</f>
        <v>0</v>
      </c>
      <c r="O141" s="3">
        <f>O142+O147</f>
        <v>60355277</v>
      </c>
      <c r="P141" s="3">
        <f t="shared" si="131"/>
        <v>141493122.39000002</v>
      </c>
      <c r="Q141" s="3">
        <f t="shared" si="131"/>
        <v>126407178.59</v>
      </c>
      <c r="R141" s="3">
        <f t="shared" si="131"/>
        <v>0</v>
      </c>
      <c r="S141" s="3">
        <f t="shared" si="131"/>
        <v>15085943.800000001</v>
      </c>
      <c r="T141" s="3">
        <f t="shared" si="131"/>
        <v>134987021.31</v>
      </c>
      <c r="U141" s="3">
        <f t="shared" si="131"/>
        <v>119901077.51000002</v>
      </c>
      <c r="V141" s="3">
        <f t="shared" si="131"/>
        <v>0</v>
      </c>
      <c r="W141" s="3">
        <f t="shared" si="131"/>
        <v>15085943.800000001</v>
      </c>
      <c r="X141" s="2">
        <f t="shared" si="126"/>
        <v>31.427946732917995</v>
      </c>
      <c r="Y141" s="2">
        <f>U141/M141*100</f>
        <v>32.479660800207299</v>
      </c>
      <c r="Z141" s="2"/>
      <c r="AA141" s="2">
        <f t="shared" si="127"/>
        <v>24.995235793549586</v>
      </c>
      <c r="AB141" s="2">
        <f t="shared" si="122"/>
        <v>68.15465683065068</v>
      </c>
    </row>
    <row r="142" spans="1:28" s="7" customFormat="1" ht="84" hidden="1" customHeight="1" x14ac:dyDescent="0.3">
      <c r="A142" s="92" t="s">
        <v>66</v>
      </c>
      <c r="B142" s="66" t="s">
        <v>255</v>
      </c>
      <c r="C142" s="64"/>
      <c r="D142" s="33">
        <f>SUM(D143:D146)</f>
        <v>0</v>
      </c>
      <c r="E142" s="33">
        <f t="shared" ref="E142:S142" si="132">SUM(E143:E146)</f>
        <v>15492100</v>
      </c>
      <c r="F142" s="33">
        <f>SUM(F143:F146)</f>
        <v>32304669</v>
      </c>
      <c r="G142" s="33">
        <f t="shared" si="132"/>
        <v>24978400</v>
      </c>
      <c r="H142" s="33">
        <f t="shared" si="132"/>
        <v>58601500</v>
      </c>
      <c r="I142" s="33">
        <f t="shared" si="132"/>
        <v>12393700</v>
      </c>
      <c r="J142" s="33">
        <f t="shared" si="132"/>
        <v>0</v>
      </c>
      <c r="K142" s="33">
        <f t="shared" si="132"/>
        <v>3118400</v>
      </c>
      <c r="L142" s="33">
        <f>SUM(L143:L146)</f>
        <v>123011340</v>
      </c>
      <c r="M142" s="33">
        <f>SUM(M143:M146)</f>
        <v>95594180</v>
      </c>
      <c r="N142" s="33">
        <f>SUM(N143:N146)</f>
        <v>0</v>
      </c>
      <c r="O142" s="33">
        <f>SUM(O143:O146)</f>
        <v>27417160</v>
      </c>
      <c r="P142" s="33">
        <f t="shared" si="132"/>
        <v>25454807.18</v>
      </c>
      <c r="Q142" s="33">
        <f t="shared" si="132"/>
        <v>22238982.710000001</v>
      </c>
      <c r="R142" s="33">
        <f t="shared" si="132"/>
        <v>0</v>
      </c>
      <c r="S142" s="33">
        <f t="shared" si="132"/>
        <v>3215824.4699999997</v>
      </c>
      <c r="T142" s="33">
        <f t="shared" ref="T142:W142" si="133">SUM(T143:T146)</f>
        <v>22833387.18</v>
      </c>
      <c r="U142" s="33">
        <f t="shared" si="133"/>
        <v>19617562.710000001</v>
      </c>
      <c r="V142" s="33">
        <f t="shared" si="133"/>
        <v>0</v>
      </c>
      <c r="W142" s="33">
        <f t="shared" si="133"/>
        <v>3215824.4699999997</v>
      </c>
      <c r="X142" s="32">
        <f t="shared" si="126"/>
        <v>18.562018087112943</v>
      </c>
      <c r="Y142" s="32">
        <f>U142/M142*100</f>
        <v>20.521712420149431</v>
      </c>
      <c r="Z142" s="32"/>
      <c r="AA142" s="32">
        <f t="shared" si="127"/>
        <v>11.729239899391475</v>
      </c>
      <c r="AB142" s="32">
        <f t="shared" si="122"/>
        <v>70.681384105808348</v>
      </c>
    </row>
    <row r="143" spans="1:28" s="7" customFormat="1" ht="101.25" hidden="1" customHeight="1" x14ac:dyDescent="0.3">
      <c r="A143" s="119"/>
      <c r="B143" s="94" t="s">
        <v>253</v>
      </c>
      <c r="C143" s="64" t="s">
        <v>3</v>
      </c>
      <c r="D143" s="33">
        <v>0</v>
      </c>
      <c r="E143" s="33">
        <v>15492100</v>
      </c>
      <c r="F143" s="33">
        <v>25036664</v>
      </c>
      <c r="G143" s="33">
        <v>15492100</v>
      </c>
      <c r="H143" s="33">
        <v>20656400</v>
      </c>
      <c r="I143" s="33">
        <v>12393700</v>
      </c>
      <c r="J143" s="33">
        <v>0</v>
      </c>
      <c r="K143" s="33">
        <v>3098400</v>
      </c>
      <c r="L143" s="31">
        <f>SUM(M143:O143)</f>
        <v>51640600</v>
      </c>
      <c r="M143" s="31">
        <v>41312500</v>
      </c>
      <c r="N143" s="31">
        <v>0</v>
      </c>
      <c r="O143" s="31">
        <v>10328100</v>
      </c>
      <c r="P143" s="32">
        <f t="shared" si="114"/>
        <v>15565383.800000001</v>
      </c>
      <c r="Q143" s="33">
        <v>12442482.710000001</v>
      </c>
      <c r="R143" s="31">
        <v>0</v>
      </c>
      <c r="S143" s="31">
        <f t="shared" ref="S143:S153" si="134">W143</f>
        <v>3122901.09</v>
      </c>
      <c r="T143" s="33">
        <f t="shared" ref="T143:T150" si="135">SUM(U143:W143)</f>
        <v>15565383.800000001</v>
      </c>
      <c r="U143" s="31">
        <v>12442482.710000001</v>
      </c>
      <c r="V143" s="31">
        <v>0</v>
      </c>
      <c r="W143" s="31">
        <v>3122901.09</v>
      </c>
      <c r="X143" s="32">
        <f t="shared" si="126"/>
        <v>30.141756292529521</v>
      </c>
      <c r="Y143" s="32">
        <f>U143/M143*100</f>
        <v>30.117961173978824</v>
      </c>
      <c r="Z143" s="32"/>
      <c r="AA143" s="32">
        <f t="shared" si="127"/>
        <v>30.236936997124346</v>
      </c>
      <c r="AB143" s="32">
        <f t="shared" si="122"/>
        <v>62.170358638834635</v>
      </c>
    </row>
    <row r="144" spans="1:28" s="7" customFormat="1" ht="101.25" hidden="1" customHeight="1" x14ac:dyDescent="0.3">
      <c r="A144" s="119"/>
      <c r="B144" s="94" t="s">
        <v>371</v>
      </c>
      <c r="C144" s="64" t="s">
        <v>3</v>
      </c>
      <c r="D144" s="33"/>
      <c r="E144" s="33"/>
      <c r="F144" s="33">
        <v>405</v>
      </c>
      <c r="G144" s="33"/>
      <c r="H144" s="33"/>
      <c r="I144" s="33"/>
      <c r="J144" s="33"/>
      <c r="K144" s="33"/>
      <c r="L144" s="31">
        <f>SUM(M144:O144)</f>
        <v>405</v>
      </c>
      <c r="M144" s="31">
        <v>0</v>
      </c>
      <c r="N144" s="31">
        <v>0</v>
      </c>
      <c r="O144" s="31">
        <v>405</v>
      </c>
      <c r="P144" s="32">
        <f t="shared" si="114"/>
        <v>403.38</v>
      </c>
      <c r="Q144" s="33">
        <v>0</v>
      </c>
      <c r="R144" s="31">
        <v>0</v>
      </c>
      <c r="S144" s="31">
        <f t="shared" si="134"/>
        <v>403.38</v>
      </c>
      <c r="T144" s="33">
        <f t="shared" si="135"/>
        <v>403.38</v>
      </c>
      <c r="U144" s="31">
        <v>0</v>
      </c>
      <c r="V144" s="31">
        <v>0</v>
      </c>
      <c r="W144" s="31">
        <v>403.38</v>
      </c>
      <c r="X144" s="32">
        <f t="shared" si="126"/>
        <v>99.6</v>
      </c>
      <c r="Y144" s="32"/>
      <c r="Z144" s="32"/>
      <c r="AA144" s="32">
        <f t="shared" si="127"/>
        <v>99.6</v>
      </c>
      <c r="AB144" s="32">
        <f t="shared" si="122"/>
        <v>99.6</v>
      </c>
    </row>
    <row r="145" spans="1:28" s="7" customFormat="1" ht="42.75" hidden="1" customHeight="1" x14ac:dyDescent="0.3">
      <c r="A145" s="119"/>
      <c r="B145" s="94" t="s">
        <v>311</v>
      </c>
      <c r="C145" s="64" t="s">
        <v>3</v>
      </c>
      <c r="D145" s="33">
        <v>0</v>
      </c>
      <c r="E145" s="33"/>
      <c r="F145" s="33">
        <f t="shared" ref="F145:F150" si="136">E145+D145</f>
        <v>0</v>
      </c>
      <c r="G145" s="33"/>
      <c r="H145" s="33"/>
      <c r="I145" s="33">
        <v>0</v>
      </c>
      <c r="J145" s="33">
        <v>0</v>
      </c>
      <c r="K145" s="33">
        <v>0</v>
      </c>
      <c r="L145" s="31">
        <f t="shared" ref="L145:L146" si="137">SUM(M145:O145)</f>
        <v>16520335</v>
      </c>
      <c r="M145" s="31">
        <v>0</v>
      </c>
      <c r="N145" s="31">
        <v>0</v>
      </c>
      <c r="O145" s="31">
        <v>16520335</v>
      </c>
      <c r="P145" s="32">
        <f t="shared" si="114"/>
        <v>0</v>
      </c>
      <c r="Q145" s="33">
        <v>0</v>
      </c>
      <c r="R145" s="31">
        <v>0</v>
      </c>
      <c r="S145" s="31">
        <f t="shared" si="134"/>
        <v>0</v>
      </c>
      <c r="T145" s="33">
        <f t="shared" si="135"/>
        <v>0</v>
      </c>
      <c r="U145" s="31">
        <v>0</v>
      </c>
      <c r="V145" s="31">
        <v>0</v>
      </c>
      <c r="W145" s="31">
        <v>0</v>
      </c>
      <c r="X145" s="32">
        <f t="shared" si="126"/>
        <v>0</v>
      </c>
      <c r="Y145" s="32"/>
      <c r="Z145" s="32"/>
      <c r="AA145" s="32">
        <f t="shared" si="127"/>
        <v>0</v>
      </c>
      <c r="AB145" s="32"/>
    </row>
    <row r="146" spans="1:28" s="7" customFormat="1" ht="37.5" hidden="1" x14ac:dyDescent="0.3">
      <c r="A146" s="119"/>
      <c r="B146" s="94" t="s">
        <v>254</v>
      </c>
      <c r="C146" s="64" t="s">
        <v>3</v>
      </c>
      <c r="D146" s="33">
        <v>0</v>
      </c>
      <c r="E146" s="33">
        <v>0</v>
      </c>
      <c r="F146" s="33">
        <v>7267600</v>
      </c>
      <c r="G146" s="33">
        <v>9486300</v>
      </c>
      <c r="H146" s="33">
        <v>37945100</v>
      </c>
      <c r="I146" s="33">
        <v>0</v>
      </c>
      <c r="J146" s="33">
        <v>0</v>
      </c>
      <c r="K146" s="33">
        <v>20000</v>
      </c>
      <c r="L146" s="31">
        <f t="shared" si="137"/>
        <v>54850000</v>
      </c>
      <c r="M146" s="31">
        <v>54281680</v>
      </c>
      <c r="N146" s="31">
        <v>0</v>
      </c>
      <c r="O146" s="31">
        <v>568320</v>
      </c>
      <c r="P146" s="32">
        <f t="shared" si="114"/>
        <v>9889020</v>
      </c>
      <c r="Q146" s="33">
        <v>9796500</v>
      </c>
      <c r="R146" s="31">
        <v>0</v>
      </c>
      <c r="S146" s="31">
        <f t="shared" si="134"/>
        <v>92520</v>
      </c>
      <c r="T146" s="33">
        <f t="shared" si="135"/>
        <v>7267600</v>
      </c>
      <c r="U146" s="31">
        <v>7175080</v>
      </c>
      <c r="V146" s="31">
        <v>0</v>
      </c>
      <c r="W146" s="31">
        <v>92520</v>
      </c>
      <c r="X146" s="32">
        <f t="shared" si="126"/>
        <v>13.249954421148589</v>
      </c>
      <c r="Y146" s="32">
        <f t="shared" ref="Y146:Y152" si="138">U146/M146*100</f>
        <v>13.218234955145089</v>
      </c>
      <c r="Z146" s="32"/>
      <c r="AA146" s="32">
        <f t="shared" si="127"/>
        <v>16.279560810810811</v>
      </c>
      <c r="AB146" s="32">
        <f>T146/F146*100</f>
        <v>100</v>
      </c>
    </row>
    <row r="147" spans="1:28" s="7" customFormat="1" ht="40.5" hidden="1" customHeight="1" x14ac:dyDescent="0.3">
      <c r="A147" s="92" t="s">
        <v>335</v>
      </c>
      <c r="B147" s="94" t="s">
        <v>256</v>
      </c>
      <c r="C147" s="64"/>
      <c r="D147" s="33">
        <f t="shared" ref="D147:E147" si="139">SUM(D148:D150)</f>
        <v>26003832</v>
      </c>
      <c r="E147" s="33">
        <f t="shared" si="139"/>
        <v>9090914</v>
      </c>
      <c r="F147" s="33">
        <f t="shared" ref="F147:K147" si="140">SUM(F148:F150)</f>
        <v>165755196</v>
      </c>
      <c r="G147" s="33">
        <f t="shared" si="140"/>
        <v>22727273</v>
      </c>
      <c r="H147" s="33">
        <f t="shared" si="140"/>
        <v>54933273</v>
      </c>
      <c r="I147" s="33">
        <f t="shared" si="140"/>
        <v>98508944</v>
      </c>
      <c r="J147" s="33">
        <f t="shared" si="140"/>
        <v>0</v>
      </c>
      <c r="K147" s="33">
        <f t="shared" si="140"/>
        <v>11634863</v>
      </c>
      <c r="L147" s="33">
        <f>SUM(L148:L150)</f>
        <v>306501356</v>
      </c>
      <c r="M147" s="33">
        <f>SUM(M148:M150)</f>
        <v>273563239</v>
      </c>
      <c r="N147" s="33">
        <f>SUM(N148:N150)</f>
        <v>0</v>
      </c>
      <c r="O147" s="33">
        <f>SUM(O148:O150)</f>
        <v>32938117</v>
      </c>
      <c r="P147" s="33">
        <f t="shared" ref="P147:W147" si="141">SUM(P148:P150)</f>
        <v>116038315.21000001</v>
      </c>
      <c r="Q147" s="33">
        <f t="shared" si="141"/>
        <v>104168195.88000001</v>
      </c>
      <c r="R147" s="33">
        <f t="shared" si="141"/>
        <v>0</v>
      </c>
      <c r="S147" s="33">
        <f t="shared" si="141"/>
        <v>11870119.33</v>
      </c>
      <c r="T147" s="33">
        <f t="shared" si="141"/>
        <v>112153634.13</v>
      </c>
      <c r="U147" s="33">
        <f t="shared" si="141"/>
        <v>100283514.80000001</v>
      </c>
      <c r="V147" s="33">
        <f t="shared" si="141"/>
        <v>0</v>
      </c>
      <c r="W147" s="33">
        <f t="shared" si="141"/>
        <v>11870119.33</v>
      </c>
      <c r="X147" s="32">
        <f t="shared" si="126"/>
        <v>36.591562136514654</v>
      </c>
      <c r="Y147" s="32">
        <f t="shared" si="138"/>
        <v>36.658256850073343</v>
      </c>
      <c r="Z147" s="32"/>
      <c r="AA147" s="32">
        <f t="shared" si="127"/>
        <v>36.03763788318561</v>
      </c>
      <c r="AB147" s="32">
        <f>T147/F147*100</f>
        <v>67.662213213515187</v>
      </c>
    </row>
    <row r="148" spans="1:28" s="7" customFormat="1" ht="75" hidden="1" customHeight="1" x14ac:dyDescent="0.3">
      <c r="A148" s="116"/>
      <c r="B148" s="94" t="s">
        <v>340</v>
      </c>
      <c r="C148" s="64" t="s">
        <v>6</v>
      </c>
      <c r="D148" s="33">
        <v>82009</v>
      </c>
      <c r="E148" s="33">
        <v>0</v>
      </c>
      <c r="F148" s="33">
        <v>66113667</v>
      </c>
      <c r="G148" s="33">
        <v>0</v>
      </c>
      <c r="H148" s="33">
        <v>45211500</v>
      </c>
      <c r="I148" s="33">
        <v>36517601</v>
      </c>
      <c r="J148" s="33">
        <v>0</v>
      </c>
      <c r="K148" s="33">
        <v>4595421</v>
      </c>
      <c r="L148" s="31">
        <f>SUM(M148:O148)</f>
        <v>197138054</v>
      </c>
      <c r="M148" s="31">
        <v>175628848</v>
      </c>
      <c r="N148" s="31">
        <v>0</v>
      </c>
      <c r="O148" s="31">
        <v>21509206</v>
      </c>
      <c r="P148" s="32">
        <f t="shared" si="114"/>
        <v>57101088.830000006</v>
      </c>
      <c r="Q148" s="33">
        <f>47434036.45+3857672.84</f>
        <v>51291709.290000007</v>
      </c>
      <c r="R148" s="31">
        <v>0</v>
      </c>
      <c r="S148" s="31">
        <f t="shared" si="134"/>
        <v>5809379.54</v>
      </c>
      <c r="T148" s="33">
        <f t="shared" si="135"/>
        <v>53243415.990000002</v>
      </c>
      <c r="U148" s="31">
        <v>47434036.450000003</v>
      </c>
      <c r="V148" s="31">
        <v>0</v>
      </c>
      <c r="W148" s="31">
        <v>5809379.54</v>
      </c>
      <c r="X148" s="32">
        <f t="shared" si="126"/>
        <v>27.008187871226529</v>
      </c>
      <c r="Y148" s="32">
        <f t="shared" si="138"/>
        <v>27.008112272079586</v>
      </c>
      <c r="Z148" s="32"/>
      <c r="AA148" s="32">
        <f t="shared" si="127"/>
        <v>27.008805159985915</v>
      </c>
      <c r="AB148" s="32">
        <f>T148/F148*100</f>
        <v>80.533146028641852</v>
      </c>
    </row>
    <row r="149" spans="1:28" s="7" customFormat="1" ht="67.5" hidden="1" customHeight="1" x14ac:dyDescent="0.3">
      <c r="A149" s="117"/>
      <c r="B149" s="94" t="s">
        <v>341</v>
      </c>
      <c r="C149" s="64" t="s">
        <v>4</v>
      </c>
      <c r="D149" s="33">
        <v>25921823</v>
      </c>
      <c r="E149" s="33">
        <v>9090914</v>
      </c>
      <c r="F149" s="33">
        <v>99641529</v>
      </c>
      <c r="G149" s="33">
        <v>22727273</v>
      </c>
      <c r="H149" s="33">
        <v>9703773</v>
      </c>
      <c r="I149" s="33">
        <v>61991343</v>
      </c>
      <c r="J149" s="33">
        <v>0</v>
      </c>
      <c r="K149" s="33">
        <v>7039442</v>
      </c>
      <c r="L149" s="31">
        <f t="shared" ref="L149:L150" si="142">SUM(M149:O149)</f>
        <v>109345302</v>
      </c>
      <c r="M149" s="31">
        <v>97916391</v>
      </c>
      <c r="N149" s="31">
        <v>0</v>
      </c>
      <c r="O149" s="31">
        <v>11428911</v>
      </c>
      <c r="P149" s="32">
        <f t="shared" si="114"/>
        <v>58919226.380000003</v>
      </c>
      <c r="Q149" s="33">
        <v>52858486.590000004</v>
      </c>
      <c r="R149" s="31">
        <v>0</v>
      </c>
      <c r="S149" s="31">
        <f t="shared" si="134"/>
        <v>6060739.79</v>
      </c>
      <c r="T149" s="33">
        <f t="shared" si="135"/>
        <v>58910218.140000001</v>
      </c>
      <c r="U149" s="31">
        <v>52849478.350000001</v>
      </c>
      <c r="V149" s="31">
        <v>0</v>
      </c>
      <c r="W149" s="31">
        <v>6060739.79</v>
      </c>
      <c r="X149" s="32">
        <f t="shared" si="126"/>
        <v>53.875399365580421</v>
      </c>
      <c r="Y149" s="32">
        <f t="shared" si="138"/>
        <v>53.974087290451713</v>
      </c>
      <c r="Z149" s="32"/>
      <c r="AA149" s="32">
        <f t="shared" si="127"/>
        <v>53.029897511670185</v>
      </c>
      <c r="AB149" s="32">
        <f>T149/F149*100</f>
        <v>59.122153916365541</v>
      </c>
    </row>
    <row r="150" spans="1:28" s="7" customFormat="1" ht="41.25" hidden="1" customHeight="1" x14ac:dyDescent="0.3">
      <c r="A150" s="118"/>
      <c r="B150" s="94" t="s">
        <v>318</v>
      </c>
      <c r="C150" s="64" t="s">
        <v>4</v>
      </c>
      <c r="D150" s="33">
        <v>0</v>
      </c>
      <c r="E150" s="33">
        <v>0</v>
      </c>
      <c r="F150" s="33">
        <f t="shared" si="136"/>
        <v>0</v>
      </c>
      <c r="G150" s="33">
        <v>0</v>
      </c>
      <c r="H150" s="33">
        <v>18000</v>
      </c>
      <c r="I150" s="33">
        <v>0</v>
      </c>
      <c r="J150" s="33">
        <v>0</v>
      </c>
      <c r="K150" s="33">
        <v>0</v>
      </c>
      <c r="L150" s="31">
        <f t="shared" si="142"/>
        <v>18000</v>
      </c>
      <c r="M150" s="31">
        <v>18000</v>
      </c>
      <c r="N150" s="31">
        <v>0</v>
      </c>
      <c r="O150" s="31">
        <v>0</v>
      </c>
      <c r="P150" s="32">
        <f t="shared" si="114"/>
        <v>18000</v>
      </c>
      <c r="Q150" s="33">
        <v>18000</v>
      </c>
      <c r="R150" s="31">
        <v>0</v>
      </c>
      <c r="S150" s="31">
        <f t="shared" si="134"/>
        <v>0</v>
      </c>
      <c r="T150" s="33">
        <f t="shared" si="135"/>
        <v>0</v>
      </c>
      <c r="U150" s="31">
        <v>0</v>
      </c>
      <c r="V150" s="31">
        <v>0</v>
      </c>
      <c r="W150" s="31">
        <v>0</v>
      </c>
      <c r="X150" s="32">
        <f t="shared" si="126"/>
        <v>0</v>
      </c>
      <c r="Y150" s="32">
        <f t="shared" si="138"/>
        <v>0</v>
      </c>
      <c r="Z150" s="32"/>
      <c r="AA150" s="32"/>
      <c r="AB150" s="32"/>
    </row>
    <row r="151" spans="1:28" s="8" customFormat="1" ht="78" hidden="1" customHeight="1" x14ac:dyDescent="0.3">
      <c r="A151" s="1" t="s">
        <v>48</v>
      </c>
      <c r="B151" s="90" t="s">
        <v>83</v>
      </c>
      <c r="C151" s="65"/>
      <c r="D151" s="3">
        <f>SUM(D152:D153)</f>
        <v>0</v>
      </c>
      <c r="E151" s="3">
        <f t="shared" ref="E151:K151" si="143">SUM(E152:E153)</f>
        <v>2225340</v>
      </c>
      <c r="F151" s="3">
        <f t="shared" si="143"/>
        <v>13572806.4</v>
      </c>
      <c r="G151" s="3">
        <f t="shared" si="143"/>
        <v>5934240</v>
      </c>
      <c r="H151" s="3">
        <f t="shared" si="143"/>
        <v>5393043</v>
      </c>
      <c r="I151" s="3">
        <f t="shared" si="143"/>
        <v>0</v>
      </c>
      <c r="J151" s="3">
        <f t="shared" si="143"/>
        <v>4504356</v>
      </c>
      <c r="K151" s="3">
        <f t="shared" si="143"/>
        <v>181510.97</v>
      </c>
      <c r="L151" s="3">
        <f>SUM(L152:L153)</f>
        <v>15851822.68</v>
      </c>
      <c r="M151" s="3">
        <f>SUM(M152:M153)</f>
        <v>1165640.71</v>
      </c>
      <c r="N151" s="3">
        <f>SUM(N152:N153)</f>
        <v>14615278.970000001</v>
      </c>
      <c r="O151" s="3">
        <f>SUM(O152:O153)</f>
        <v>70903</v>
      </c>
      <c r="P151" s="3">
        <f t="shared" ref="P151:W151" si="144">SUM(P152:P153)</f>
        <v>15851822.4</v>
      </c>
      <c r="Q151" s="3">
        <f t="shared" si="144"/>
        <v>1165640.71</v>
      </c>
      <c r="R151" s="3">
        <f t="shared" si="144"/>
        <v>14615278.970000001</v>
      </c>
      <c r="S151" s="3">
        <f t="shared" si="144"/>
        <v>70902.720000000001</v>
      </c>
      <c r="T151" s="3">
        <f t="shared" si="144"/>
        <v>11293790.4</v>
      </c>
      <c r="U151" s="3">
        <f t="shared" si="144"/>
        <v>1165640.71</v>
      </c>
      <c r="V151" s="3">
        <f t="shared" si="144"/>
        <v>10057246.970000001</v>
      </c>
      <c r="W151" s="3">
        <f t="shared" si="144"/>
        <v>70902.720000000001</v>
      </c>
      <c r="X151" s="2">
        <f t="shared" si="126"/>
        <v>71.246005131316551</v>
      </c>
      <c r="Y151" s="2">
        <f t="shared" si="138"/>
        <v>100</v>
      </c>
      <c r="Z151" s="2">
        <f>V151/N151*100</f>
        <v>68.813239833765564</v>
      </c>
      <c r="AA151" s="2">
        <f>W151/O151*100</f>
        <v>99.999605094283737</v>
      </c>
      <c r="AB151" s="2">
        <f>T151/F151*100</f>
        <v>83.208955223880594</v>
      </c>
    </row>
    <row r="152" spans="1:28" s="7" customFormat="1" ht="36.75" hidden="1" customHeight="1" x14ac:dyDescent="0.3">
      <c r="A152" s="114" t="s">
        <v>89</v>
      </c>
      <c r="B152" s="112" t="s">
        <v>42</v>
      </c>
      <c r="C152" s="64" t="s">
        <v>7</v>
      </c>
      <c r="D152" s="33">
        <v>0</v>
      </c>
      <c r="E152" s="33">
        <v>0</v>
      </c>
      <c r="F152" s="33">
        <v>1418054.4</v>
      </c>
      <c r="G152" s="33">
        <v>0</v>
      </c>
      <c r="H152" s="33">
        <v>1400523</v>
      </c>
      <c r="I152" s="33">
        <v>0</v>
      </c>
      <c r="J152" s="33">
        <v>0</v>
      </c>
      <c r="K152" s="33">
        <v>181510.97</v>
      </c>
      <c r="L152" s="31">
        <f>SUM(M152:O152)</f>
        <v>1418054.68</v>
      </c>
      <c r="M152" s="31">
        <v>1165640.71</v>
      </c>
      <c r="N152" s="33">
        <v>181510.97</v>
      </c>
      <c r="O152" s="31">
        <v>70903</v>
      </c>
      <c r="P152" s="32">
        <f t="shared" si="114"/>
        <v>1418054.4</v>
      </c>
      <c r="Q152" s="31">
        <v>1165640.71</v>
      </c>
      <c r="R152" s="31">
        <v>181510.97</v>
      </c>
      <c r="S152" s="31">
        <f t="shared" si="134"/>
        <v>70902.720000000001</v>
      </c>
      <c r="T152" s="31">
        <f>SUM(U152:W152)</f>
        <v>1418054.4</v>
      </c>
      <c r="U152" s="31">
        <v>1165640.71</v>
      </c>
      <c r="V152" s="31">
        <v>181510.97</v>
      </c>
      <c r="W152" s="31">
        <v>70902.720000000001</v>
      </c>
      <c r="X152" s="32">
        <f t="shared" si="126"/>
        <v>99.999980254640107</v>
      </c>
      <c r="Y152" s="32">
        <f t="shared" si="138"/>
        <v>100</v>
      </c>
      <c r="Z152" s="32">
        <f>V152/N152*100</f>
        <v>100</v>
      </c>
      <c r="AA152" s="32">
        <f>W152/O152*100</f>
        <v>99.999605094283737</v>
      </c>
      <c r="AB152" s="32">
        <f>T152/F152*100</f>
        <v>100</v>
      </c>
    </row>
    <row r="153" spans="1:28" s="7" customFormat="1" ht="39.75" hidden="1" customHeight="1" x14ac:dyDescent="0.3">
      <c r="A153" s="115"/>
      <c r="B153" s="113"/>
      <c r="C153" s="64" t="s">
        <v>6</v>
      </c>
      <c r="D153" s="33">
        <v>0</v>
      </c>
      <c r="E153" s="33">
        <v>2225340</v>
      </c>
      <c r="F153" s="33">
        <v>12154752</v>
      </c>
      <c r="G153" s="33">
        <v>5934240</v>
      </c>
      <c r="H153" s="33">
        <v>3992520</v>
      </c>
      <c r="I153" s="33">
        <v>0</v>
      </c>
      <c r="J153" s="33">
        <v>4504356</v>
      </c>
      <c r="K153" s="33">
        <v>0</v>
      </c>
      <c r="L153" s="31">
        <f>SUM(M153:O153)</f>
        <v>14433768</v>
      </c>
      <c r="M153" s="31">
        <v>0</v>
      </c>
      <c r="N153" s="31">
        <v>14433768</v>
      </c>
      <c r="O153" s="31">
        <v>0</v>
      </c>
      <c r="P153" s="32">
        <f t="shared" si="114"/>
        <v>14433768</v>
      </c>
      <c r="Q153" s="31">
        <v>0</v>
      </c>
      <c r="R153" s="31">
        <v>14433768</v>
      </c>
      <c r="S153" s="31">
        <f t="shared" si="134"/>
        <v>0</v>
      </c>
      <c r="T153" s="31">
        <f>SUM(U153:W153)</f>
        <v>9875736</v>
      </c>
      <c r="U153" s="31">
        <v>0</v>
      </c>
      <c r="V153" s="31">
        <v>9875736</v>
      </c>
      <c r="W153" s="31">
        <v>0</v>
      </c>
      <c r="X153" s="32">
        <f t="shared" si="126"/>
        <v>68.421052631578945</v>
      </c>
      <c r="Y153" s="32"/>
      <c r="Z153" s="32">
        <f>V153/N153*100</f>
        <v>68.421052631578945</v>
      </c>
      <c r="AA153" s="32"/>
      <c r="AB153" s="32">
        <f>T153/F153*100</f>
        <v>81.25</v>
      </c>
    </row>
    <row r="154" spans="1:28" s="7" customFormat="1" ht="28.5" hidden="1" customHeight="1" x14ac:dyDescent="0.3">
      <c r="A154" s="99" t="s">
        <v>317</v>
      </c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</row>
    <row r="155" spans="1:28" s="7" customFormat="1" ht="109.5" hidden="1" customHeight="1" x14ac:dyDescent="0.3">
      <c r="A155" s="1" t="s">
        <v>126</v>
      </c>
      <c r="B155" s="102" t="s">
        <v>36</v>
      </c>
      <c r="C155" s="102"/>
      <c r="D155" s="3" t="e">
        <f t="shared" ref="D155:W155" si="145">D156+D159+D166</f>
        <v>#REF!</v>
      </c>
      <c r="E155" s="3" t="e">
        <f t="shared" si="145"/>
        <v>#REF!</v>
      </c>
      <c r="F155" s="3" t="e">
        <f t="shared" si="145"/>
        <v>#REF!</v>
      </c>
      <c r="G155" s="3" t="e">
        <f t="shared" si="145"/>
        <v>#REF!</v>
      </c>
      <c r="H155" s="3" t="e">
        <f t="shared" si="145"/>
        <v>#REF!</v>
      </c>
      <c r="I155" s="3" t="e">
        <f t="shared" si="145"/>
        <v>#REF!</v>
      </c>
      <c r="J155" s="3" t="e">
        <f t="shared" si="145"/>
        <v>#REF!</v>
      </c>
      <c r="K155" s="3" t="e">
        <f t="shared" si="145"/>
        <v>#REF!</v>
      </c>
      <c r="L155" s="3" t="e">
        <f t="shared" si="145"/>
        <v>#REF!</v>
      </c>
      <c r="M155" s="3" t="e">
        <f t="shared" si="145"/>
        <v>#REF!</v>
      </c>
      <c r="N155" s="3" t="e">
        <f t="shared" si="145"/>
        <v>#REF!</v>
      </c>
      <c r="O155" s="3" t="e">
        <f t="shared" si="145"/>
        <v>#REF!</v>
      </c>
      <c r="P155" s="3" t="e">
        <f t="shared" si="145"/>
        <v>#REF!</v>
      </c>
      <c r="Q155" s="3" t="e">
        <f t="shared" si="145"/>
        <v>#REF!</v>
      </c>
      <c r="R155" s="3" t="e">
        <f t="shared" si="145"/>
        <v>#REF!</v>
      </c>
      <c r="S155" s="3" t="e">
        <f t="shared" si="145"/>
        <v>#REF!</v>
      </c>
      <c r="T155" s="3" t="e">
        <f t="shared" si="145"/>
        <v>#REF!</v>
      </c>
      <c r="U155" s="3" t="e">
        <f t="shared" si="145"/>
        <v>#REF!</v>
      </c>
      <c r="V155" s="3" t="e">
        <f t="shared" si="145"/>
        <v>#REF!</v>
      </c>
      <c r="W155" s="3" t="e">
        <f t="shared" si="145"/>
        <v>#REF!</v>
      </c>
      <c r="X155" s="2" t="e">
        <f t="shared" ref="X155:Y157" si="146">T155/L155*100</f>
        <v>#REF!</v>
      </c>
      <c r="Y155" s="2" t="e">
        <f t="shared" si="146"/>
        <v>#REF!</v>
      </c>
      <c r="Z155" s="2"/>
      <c r="AA155" s="2" t="e">
        <f t="shared" ref="AA155:AA166" si="147">W155/O155*100</f>
        <v>#REF!</v>
      </c>
      <c r="AB155" s="2" t="e">
        <f>T155/F155*100</f>
        <v>#REF!</v>
      </c>
    </row>
    <row r="156" spans="1:28" s="8" customFormat="1" ht="48" hidden="1" customHeight="1" x14ac:dyDescent="0.3">
      <c r="A156" s="1" t="s">
        <v>127</v>
      </c>
      <c r="B156" s="90" t="s">
        <v>84</v>
      </c>
      <c r="C156" s="65"/>
      <c r="D156" s="3">
        <f>SUM(D157:D158)</f>
        <v>728100</v>
      </c>
      <c r="E156" s="3">
        <f t="shared" ref="E156:W156" si="148">SUM(E157:E158)</f>
        <v>1188600</v>
      </c>
      <c r="F156" s="3">
        <f t="shared" si="148"/>
        <v>3008800</v>
      </c>
      <c r="G156" s="3">
        <f t="shared" si="148"/>
        <v>1092100</v>
      </c>
      <c r="H156" s="3">
        <f t="shared" si="148"/>
        <v>1552800</v>
      </c>
      <c r="I156" s="3">
        <f t="shared" si="148"/>
        <v>67500</v>
      </c>
      <c r="J156" s="3">
        <f t="shared" si="148"/>
        <v>0</v>
      </c>
      <c r="K156" s="3">
        <f t="shared" si="148"/>
        <v>1849200</v>
      </c>
      <c r="L156" s="3">
        <f>SUM(L157:L158)</f>
        <v>4641600</v>
      </c>
      <c r="M156" s="3">
        <f>SUM(M157:M158)</f>
        <v>215000</v>
      </c>
      <c r="N156" s="3">
        <f>SUM(N157:N158)</f>
        <v>0</v>
      </c>
      <c r="O156" s="3">
        <f>SUM(O157:O158)</f>
        <v>4426600</v>
      </c>
      <c r="P156" s="3">
        <f t="shared" si="148"/>
        <v>532922.47</v>
      </c>
      <c r="Q156" s="3">
        <f t="shared" si="148"/>
        <v>215000</v>
      </c>
      <c r="R156" s="3">
        <f t="shared" si="148"/>
        <v>0</v>
      </c>
      <c r="S156" s="3">
        <f t="shared" si="148"/>
        <v>317922.47000000003</v>
      </c>
      <c r="T156" s="3">
        <f t="shared" si="148"/>
        <v>384626.47</v>
      </c>
      <c r="U156" s="3">
        <f t="shared" si="148"/>
        <v>66704</v>
      </c>
      <c r="V156" s="3">
        <f t="shared" si="148"/>
        <v>0</v>
      </c>
      <c r="W156" s="3">
        <f t="shared" si="148"/>
        <v>317922.47000000003</v>
      </c>
      <c r="X156" s="2">
        <f t="shared" si="146"/>
        <v>8.2865061616683899</v>
      </c>
      <c r="Y156" s="2">
        <f t="shared" si="146"/>
        <v>31.025116279069771</v>
      </c>
      <c r="Z156" s="2"/>
      <c r="AA156" s="2">
        <f t="shared" si="147"/>
        <v>7.1820916730673661</v>
      </c>
      <c r="AB156" s="2">
        <f>T156/F156*100</f>
        <v>12.783384405743153</v>
      </c>
    </row>
    <row r="157" spans="1:28" s="7" customFormat="1" ht="48" hidden="1" customHeight="1" x14ac:dyDescent="0.3">
      <c r="A157" s="92" t="s">
        <v>128</v>
      </c>
      <c r="B157" s="94" t="s">
        <v>257</v>
      </c>
      <c r="C157" s="64" t="s">
        <v>37</v>
      </c>
      <c r="D157" s="33">
        <v>0</v>
      </c>
      <c r="E157" s="33">
        <v>96500</v>
      </c>
      <c r="F157" s="33">
        <f t="shared" ref="F157:F164" si="149">E157+D157</f>
        <v>96500</v>
      </c>
      <c r="G157" s="33">
        <v>0</v>
      </c>
      <c r="H157" s="33">
        <v>96400</v>
      </c>
      <c r="I157" s="33">
        <v>67500</v>
      </c>
      <c r="J157" s="33">
        <v>0</v>
      </c>
      <c r="K157" s="33">
        <v>29000</v>
      </c>
      <c r="L157" s="31">
        <f t="shared" ref="L157:L158" si="150">M157+O157</f>
        <v>272900</v>
      </c>
      <c r="M157" s="31">
        <v>215000</v>
      </c>
      <c r="N157" s="31">
        <v>0</v>
      </c>
      <c r="O157" s="31">
        <v>57900</v>
      </c>
      <c r="P157" s="32">
        <f t="shared" si="114"/>
        <v>243586.9</v>
      </c>
      <c r="Q157" s="31">
        <v>215000</v>
      </c>
      <c r="R157" s="31">
        <v>0</v>
      </c>
      <c r="S157" s="31">
        <f>W157</f>
        <v>28586.9</v>
      </c>
      <c r="T157" s="32">
        <f t="shared" ref="T157:T158" si="151">U157+W157</f>
        <v>95290.9</v>
      </c>
      <c r="U157" s="32">
        <v>66704</v>
      </c>
      <c r="V157" s="32">
        <v>0</v>
      </c>
      <c r="W157" s="32">
        <v>28586.9</v>
      </c>
      <c r="X157" s="32">
        <f t="shared" si="146"/>
        <v>34.917882008061554</v>
      </c>
      <c r="Y157" s="32">
        <f t="shared" si="146"/>
        <v>31.025116279069771</v>
      </c>
      <c r="Z157" s="32"/>
      <c r="AA157" s="32">
        <f t="shared" si="147"/>
        <v>49.372884283246982</v>
      </c>
      <c r="AB157" s="32">
        <f>T157/F157*100</f>
        <v>98.747046632124352</v>
      </c>
    </row>
    <row r="158" spans="1:28" s="7" customFormat="1" ht="52.5" hidden="1" customHeight="1" x14ac:dyDescent="0.3">
      <c r="A158" s="92" t="s">
        <v>129</v>
      </c>
      <c r="B158" s="94" t="s">
        <v>85</v>
      </c>
      <c r="C158" s="64" t="s">
        <v>4</v>
      </c>
      <c r="D158" s="33">
        <v>728100</v>
      </c>
      <c r="E158" s="33">
        <v>1092100</v>
      </c>
      <c r="F158" s="33">
        <v>2912300</v>
      </c>
      <c r="G158" s="33">
        <v>1092100</v>
      </c>
      <c r="H158" s="33">
        <v>1456400</v>
      </c>
      <c r="I158" s="33">
        <v>0</v>
      </c>
      <c r="J158" s="33">
        <v>0</v>
      </c>
      <c r="K158" s="33">
        <v>1820200</v>
      </c>
      <c r="L158" s="31">
        <f t="shared" si="150"/>
        <v>4368700</v>
      </c>
      <c r="M158" s="31">
        <v>0</v>
      </c>
      <c r="N158" s="31">
        <v>0</v>
      </c>
      <c r="O158" s="31">
        <v>4368700</v>
      </c>
      <c r="P158" s="32">
        <f t="shared" si="114"/>
        <v>289335.57</v>
      </c>
      <c r="Q158" s="31">
        <v>0</v>
      </c>
      <c r="R158" s="31">
        <v>0</v>
      </c>
      <c r="S158" s="31">
        <f t="shared" ref="S158:S191" si="152">W158</f>
        <v>289335.57</v>
      </c>
      <c r="T158" s="32">
        <f t="shared" si="151"/>
        <v>289335.57</v>
      </c>
      <c r="U158" s="32">
        <v>0</v>
      </c>
      <c r="V158" s="32">
        <v>0</v>
      </c>
      <c r="W158" s="32">
        <v>289335.57</v>
      </c>
      <c r="X158" s="32">
        <f t="shared" ref="X158:X168" si="153">T158/L158*100</f>
        <v>6.6229214640510907</v>
      </c>
      <c r="Y158" s="32"/>
      <c r="Z158" s="32"/>
      <c r="AA158" s="32">
        <f t="shared" si="147"/>
        <v>6.6229214640510907</v>
      </c>
      <c r="AB158" s="32">
        <f>T158/F158*100</f>
        <v>9.9349507262301273</v>
      </c>
    </row>
    <row r="159" spans="1:28" s="8" customFormat="1" ht="46.5" hidden="1" customHeight="1" x14ac:dyDescent="0.3">
      <c r="A159" s="1" t="s">
        <v>130</v>
      </c>
      <c r="B159" s="90" t="s">
        <v>86</v>
      </c>
      <c r="C159" s="65"/>
      <c r="D159" s="3">
        <f t="shared" ref="D159:W159" si="154">SUM(D160:D165)</f>
        <v>1601822</v>
      </c>
      <c r="E159" s="3">
        <f t="shared" si="154"/>
        <v>0</v>
      </c>
      <c r="F159" s="3">
        <f t="shared" si="154"/>
        <v>4069871</v>
      </c>
      <c r="G159" s="3">
        <f t="shared" si="154"/>
        <v>1505562</v>
      </c>
      <c r="H159" s="3">
        <f t="shared" si="154"/>
        <v>0</v>
      </c>
      <c r="I159" s="3">
        <f t="shared" si="154"/>
        <v>0</v>
      </c>
      <c r="J159" s="3">
        <f t="shared" si="154"/>
        <v>0</v>
      </c>
      <c r="K159" s="3">
        <f t="shared" si="154"/>
        <v>1599165</v>
      </c>
      <c r="L159" s="3">
        <f t="shared" si="154"/>
        <v>4069871</v>
      </c>
      <c r="M159" s="3">
        <f t="shared" si="154"/>
        <v>0</v>
      </c>
      <c r="N159" s="3">
        <f t="shared" si="154"/>
        <v>0</v>
      </c>
      <c r="O159" s="3">
        <f t="shared" si="154"/>
        <v>4069871</v>
      </c>
      <c r="P159" s="3">
        <f t="shared" si="154"/>
        <v>804274.96</v>
      </c>
      <c r="Q159" s="3">
        <f t="shared" si="154"/>
        <v>0</v>
      </c>
      <c r="R159" s="3">
        <f t="shared" si="154"/>
        <v>0</v>
      </c>
      <c r="S159" s="3">
        <f t="shared" si="154"/>
        <v>804274.96</v>
      </c>
      <c r="T159" s="3">
        <f t="shared" si="154"/>
        <v>804274.96</v>
      </c>
      <c r="U159" s="3">
        <f t="shared" si="154"/>
        <v>0</v>
      </c>
      <c r="V159" s="3">
        <f t="shared" si="154"/>
        <v>0</v>
      </c>
      <c r="W159" s="3">
        <f t="shared" si="154"/>
        <v>804274.96</v>
      </c>
      <c r="X159" s="2">
        <f t="shared" si="153"/>
        <v>19.761681881317614</v>
      </c>
      <c r="Y159" s="32"/>
      <c r="Z159" s="32"/>
      <c r="AA159" s="2">
        <f t="shared" si="147"/>
        <v>19.761681881317614</v>
      </c>
      <c r="AB159" s="2">
        <f>T159/F159*100</f>
        <v>19.761681881317614</v>
      </c>
    </row>
    <row r="160" spans="1:28" s="7" customFormat="1" ht="46.5" hidden="1" customHeight="1" x14ac:dyDescent="0.3">
      <c r="A160" s="92" t="s">
        <v>131</v>
      </c>
      <c r="B160" s="94" t="s">
        <v>258</v>
      </c>
      <c r="C160" s="64" t="s">
        <v>7</v>
      </c>
      <c r="D160" s="33">
        <v>0</v>
      </c>
      <c r="E160" s="33">
        <v>0</v>
      </c>
      <c r="F160" s="33">
        <v>322000</v>
      </c>
      <c r="G160" s="33">
        <v>322000</v>
      </c>
      <c r="H160" s="33">
        <v>0</v>
      </c>
      <c r="I160" s="33">
        <v>0</v>
      </c>
      <c r="J160" s="33">
        <v>0</v>
      </c>
      <c r="K160" s="33">
        <v>0</v>
      </c>
      <c r="L160" s="31">
        <f>SUM(M160:O160)</f>
        <v>322000</v>
      </c>
      <c r="M160" s="31">
        <v>0</v>
      </c>
      <c r="N160" s="31">
        <v>0</v>
      </c>
      <c r="O160" s="31">
        <v>322000</v>
      </c>
      <c r="P160" s="32">
        <f t="shared" si="114"/>
        <v>0</v>
      </c>
      <c r="Q160" s="31">
        <v>0</v>
      </c>
      <c r="R160" s="31">
        <v>0</v>
      </c>
      <c r="S160" s="31">
        <f t="shared" si="152"/>
        <v>0</v>
      </c>
      <c r="T160" s="32">
        <f>U160+W160</f>
        <v>0</v>
      </c>
      <c r="U160" s="32">
        <v>0</v>
      </c>
      <c r="V160" s="32">
        <v>0</v>
      </c>
      <c r="W160" s="32">
        <v>0</v>
      </c>
      <c r="X160" s="32">
        <f t="shared" si="153"/>
        <v>0</v>
      </c>
      <c r="Y160" s="32"/>
      <c r="Z160" s="32"/>
      <c r="AA160" s="32">
        <f t="shared" si="147"/>
        <v>0</v>
      </c>
      <c r="AB160" s="32"/>
    </row>
    <row r="161" spans="1:28" s="7" customFormat="1" ht="61.5" hidden="1" customHeight="1" x14ac:dyDescent="0.3">
      <c r="A161" s="92" t="s">
        <v>132</v>
      </c>
      <c r="B161" s="94" t="s">
        <v>259</v>
      </c>
      <c r="C161" s="64" t="s">
        <v>4</v>
      </c>
      <c r="D161" s="33">
        <v>0</v>
      </c>
      <c r="E161" s="33">
        <v>0</v>
      </c>
      <c r="F161" s="33">
        <v>2050110</v>
      </c>
      <c r="G161" s="33">
        <v>1055672</v>
      </c>
      <c r="H161" s="33">
        <v>0</v>
      </c>
      <c r="I161" s="33">
        <v>0</v>
      </c>
      <c r="J161" s="33">
        <v>0</v>
      </c>
      <c r="K161" s="33">
        <v>0</v>
      </c>
      <c r="L161" s="31">
        <f t="shared" ref="L161:L165" si="155">SUM(M161:O161)</f>
        <v>2050110</v>
      </c>
      <c r="M161" s="31">
        <v>0</v>
      </c>
      <c r="N161" s="31">
        <v>0</v>
      </c>
      <c r="O161" s="31">
        <v>2050110</v>
      </c>
      <c r="P161" s="32">
        <f t="shared" si="114"/>
        <v>99908</v>
      </c>
      <c r="Q161" s="31">
        <v>0</v>
      </c>
      <c r="R161" s="31">
        <v>0</v>
      </c>
      <c r="S161" s="31">
        <f t="shared" si="152"/>
        <v>99908</v>
      </c>
      <c r="T161" s="32">
        <f t="shared" ref="T161:T165" si="156">U161+W161</f>
        <v>99908</v>
      </c>
      <c r="U161" s="32">
        <v>0</v>
      </c>
      <c r="V161" s="32">
        <v>0</v>
      </c>
      <c r="W161" s="32">
        <v>99908</v>
      </c>
      <c r="X161" s="32">
        <f t="shared" si="153"/>
        <v>4.8732994814912365</v>
      </c>
      <c r="Y161" s="32"/>
      <c r="Z161" s="32"/>
      <c r="AA161" s="32">
        <f t="shared" si="147"/>
        <v>4.8732994814912365</v>
      </c>
      <c r="AB161" s="32"/>
    </row>
    <row r="162" spans="1:28" s="7" customFormat="1" ht="58.5" hidden="1" customHeight="1" x14ac:dyDescent="0.3">
      <c r="A162" s="92" t="s">
        <v>133</v>
      </c>
      <c r="B162" s="94" t="s">
        <v>314</v>
      </c>
      <c r="C162" s="64" t="s">
        <v>4</v>
      </c>
      <c r="D162" s="31">
        <v>531428</v>
      </c>
      <c r="E162" s="33"/>
      <c r="F162" s="33">
        <v>527368</v>
      </c>
      <c r="G162" s="33"/>
      <c r="H162" s="33"/>
      <c r="I162" s="33">
        <v>0</v>
      </c>
      <c r="J162" s="33">
        <v>0</v>
      </c>
      <c r="K162" s="33">
        <v>528771</v>
      </c>
      <c r="L162" s="31">
        <f t="shared" si="155"/>
        <v>527368</v>
      </c>
      <c r="M162" s="31">
        <v>0</v>
      </c>
      <c r="N162" s="31">
        <v>0</v>
      </c>
      <c r="O162" s="31">
        <v>527368</v>
      </c>
      <c r="P162" s="32">
        <f t="shared" si="114"/>
        <v>527367.96</v>
      </c>
      <c r="Q162" s="31">
        <v>0</v>
      </c>
      <c r="R162" s="31">
        <v>0</v>
      </c>
      <c r="S162" s="31">
        <f t="shared" si="152"/>
        <v>527367.96</v>
      </c>
      <c r="T162" s="32">
        <f t="shared" si="156"/>
        <v>527367.96</v>
      </c>
      <c r="U162" s="32">
        <v>0</v>
      </c>
      <c r="V162" s="32">
        <v>0</v>
      </c>
      <c r="W162" s="32">
        <v>527367.96</v>
      </c>
      <c r="X162" s="32">
        <f t="shared" si="153"/>
        <v>99.999992415163604</v>
      </c>
      <c r="Y162" s="32"/>
      <c r="Z162" s="32"/>
      <c r="AA162" s="32">
        <f t="shared" si="147"/>
        <v>99.999992415163604</v>
      </c>
      <c r="AB162" s="32">
        <f>T162/F162*100</f>
        <v>99.999992415163604</v>
      </c>
    </row>
    <row r="163" spans="1:28" s="7" customFormat="1" ht="30" hidden="1" customHeight="1" x14ac:dyDescent="0.3">
      <c r="A163" s="92" t="s">
        <v>187</v>
      </c>
      <c r="B163" s="94" t="s">
        <v>315</v>
      </c>
      <c r="C163" s="64" t="s">
        <v>4</v>
      </c>
      <c r="D163" s="31">
        <v>993394</v>
      </c>
      <c r="E163" s="33"/>
      <c r="F163" s="33">
        <f t="shared" si="149"/>
        <v>993394</v>
      </c>
      <c r="G163" s="33"/>
      <c r="H163" s="33"/>
      <c r="I163" s="33">
        <v>0</v>
      </c>
      <c r="J163" s="33">
        <v>0</v>
      </c>
      <c r="K163" s="33">
        <v>993394</v>
      </c>
      <c r="L163" s="31">
        <f t="shared" si="155"/>
        <v>993394</v>
      </c>
      <c r="M163" s="31">
        <v>0</v>
      </c>
      <c r="N163" s="31">
        <v>0</v>
      </c>
      <c r="O163" s="31">
        <v>993394</v>
      </c>
      <c r="P163" s="32">
        <f t="shared" si="114"/>
        <v>0</v>
      </c>
      <c r="Q163" s="31">
        <v>0</v>
      </c>
      <c r="R163" s="31">
        <v>0</v>
      </c>
      <c r="S163" s="31">
        <f t="shared" si="152"/>
        <v>0</v>
      </c>
      <c r="T163" s="32">
        <f t="shared" si="156"/>
        <v>0</v>
      </c>
      <c r="U163" s="32">
        <v>0</v>
      </c>
      <c r="V163" s="32">
        <v>0</v>
      </c>
      <c r="W163" s="32">
        <v>0</v>
      </c>
      <c r="X163" s="32">
        <f t="shared" si="153"/>
        <v>0</v>
      </c>
      <c r="Y163" s="32"/>
      <c r="Z163" s="32"/>
      <c r="AA163" s="32">
        <f t="shared" si="147"/>
        <v>0</v>
      </c>
      <c r="AB163" s="32">
        <f>T163/F163*100</f>
        <v>0</v>
      </c>
    </row>
    <row r="164" spans="1:28" s="7" customFormat="1" ht="74.25" hidden="1" customHeight="1" x14ac:dyDescent="0.3">
      <c r="A164" s="92" t="s">
        <v>312</v>
      </c>
      <c r="B164" s="94" t="s">
        <v>316</v>
      </c>
      <c r="C164" s="64" t="s">
        <v>3</v>
      </c>
      <c r="D164" s="33">
        <v>77000</v>
      </c>
      <c r="E164" s="33"/>
      <c r="F164" s="33">
        <f t="shared" si="149"/>
        <v>77000</v>
      </c>
      <c r="G164" s="33"/>
      <c r="H164" s="33"/>
      <c r="I164" s="33">
        <v>0</v>
      </c>
      <c r="J164" s="33">
        <v>0</v>
      </c>
      <c r="K164" s="33">
        <v>77000</v>
      </c>
      <c r="L164" s="31">
        <f t="shared" si="155"/>
        <v>77000</v>
      </c>
      <c r="M164" s="31">
        <v>0</v>
      </c>
      <c r="N164" s="31">
        <v>0</v>
      </c>
      <c r="O164" s="31">
        <v>77000</v>
      </c>
      <c r="P164" s="32">
        <f t="shared" si="114"/>
        <v>77000</v>
      </c>
      <c r="Q164" s="31">
        <v>0</v>
      </c>
      <c r="R164" s="31">
        <v>0</v>
      </c>
      <c r="S164" s="31">
        <f t="shared" si="152"/>
        <v>77000</v>
      </c>
      <c r="T164" s="32">
        <f t="shared" si="156"/>
        <v>77000</v>
      </c>
      <c r="U164" s="32">
        <v>0</v>
      </c>
      <c r="V164" s="32">
        <v>0</v>
      </c>
      <c r="W164" s="32">
        <v>77000</v>
      </c>
      <c r="X164" s="32">
        <f t="shared" si="153"/>
        <v>100</v>
      </c>
      <c r="Y164" s="32"/>
      <c r="Z164" s="32"/>
      <c r="AA164" s="32">
        <f t="shared" si="147"/>
        <v>100</v>
      </c>
      <c r="AB164" s="32">
        <f>T164/F164*100</f>
        <v>100</v>
      </c>
    </row>
    <row r="165" spans="1:28" s="7" customFormat="1" ht="42.75" hidden="1" customHeight="1" x14ac:dyDescent="0.3">
      <c r="A165" s="92" t="s">
        <v>313</v>
      </c>
      <c r="B165" s="94" t="s">
        <v>260</v>
      </c>
      <c r="C165" s="64" t="s">
        <v>4</v>
      </c>
      <c r="D165" s="33">
        <v>0</v>
      </c>
      <c r="E165" s="33">
        <v>0</v>
      </c>
      <c r="F165" s="33">
        <v>99999</v>
      </c>
      <c r="G165" s="33">
        <v>127890</v>
      </c>
      <c r="H165" s="33">
        <v>0</v>
      </c>
      <c r="I165" s="33">
        <v>0</v>
      </c>
      <c r="J165" s="33">
        <v>0</v>
      </c>
      <c r="K165" s="33">
        <v>0</v>
      </c>
      <c r="L165" s="31">
        <f t="shared" si="155"/>
        <v>99999</v>
      </c>
      <c r="M165" s="31">
        <v>0</v>
      </c>
      <c r="N165" s="31">
        <v>0</v>
      </c>
      <c r="O165" s="31">
        <v>99999</v>
      </c>
      <c r="P165" s="32">
        <f t="shared" si="114"/>
        <v>99999</v>
      </c>
      <c r="Q165" s="31">
        <v>0</v>
      </c>
      <c r="R165" s="31">
        <v>0</v>
      </c>
      <c r="S165" s="31">
        <f t="shared" si="152"/>
        <v>99999</v>
      </c>
      <c r="T165" s="32">
        <f t="shared" si="156"/>
        <v>99999</v>
      </c>
      <c r="U165" s="32">
        <v>0</v>
      </c>
      <c r="V165" s="32">
        <v>0</v>
      </c>
      <c r="W165" s="32">
        <v>99999</v>
      </c>
      <c r="X165" s="32">
        <f t="shared" si="153"/>
        <v>100</v>
      </c>
      <c r="Y165" s="32"/>
      <c r="Z165" s="32"/>
      <c r="AA165" s="32">
        <f t="shared" si="147"/>
        <v>100</v>
      </c>
      <c r="AB165" s="32"/>
    </row>
    <row r="166" spans="1:28" s="8" customFormat="1" ht="75" hidden="1" x14ac:dyDescent="0.3">
      <c r="A166" s="1" t="s">
        <v>134</v>
      </c>
      <c r="B166" s="90" t="s">
        <v>125</v>
      </c>
      <c r="C166" s="65"/>
      <c r="D166" s="3" t="e">
        <f>SUM(#REF!)</f>
        <v>#REF!</v>
      </c>
      <c r="E166" s="3" t="e">
        <f>SUM(#REF!)</f>
        <v>#REF!</v>
      </c>
      <c r="F166" s="3" t="e">
        <f>#REF!+#REF!+#REF!</f>
        <v>#REF!</v>
      </c>
      <c r="G166" s="3" t="e">
        <f>#REF!+#REF!+#REF!</f>
        <v>#REF!</v>
      </c>
      <c r="H166" s="3" t="e">
        <f>#REF!+#REF!+#REF!</f>
        <v>#REF!</v>
      </c>
      <c r="I166" s="3" t="e">
        <f>#REF!+#REF!+#REF!</f>
        <v>#REF!</v>
      </c>
      <c r="J166" s="3" t="e">
        <f>#REF!+#REF!+#REF!</f>
        <v>#REF!</v>
      </c>
      <c r="K166" s="3" t="e">
        <f>#REF!+#REF!+#REF!</f>
        <v>#REF!</v>
      </c>
      <c r="L166" s="3" t="e">
        <f>SUM(#REF!)</f>
        <v>#REF!</v>
      </c>
      <c r="M166" s="3" t="e">
        <f>SUM(#REF!)</f>
        <v>#REF!</v>
      </c>
      <c r="N166" s="3" t="e">
        <f>SUM(#REF!)</f>
        <v>#REF!</v>
      </c>
      <c r="O166" s="3" t="e">
        <f>SUM(#REF!)</f>
        <v>#REF!</v>
      </c>
      <c r="P166" s="3" t="e">
        <f>SUM(#REF!)</f>
        <v>#REF!</v>
      </c>
      <c r="Q166" s="3" t="e">
        <f>SUM(#REF!)</f>
        <v>#REF!</v>
      </c>
      <c r="R166" s="3" t="e">
        <f>SUM(#REF!)</f>
        <v>#REF!</v>
      </c>
      <c r="S166" s="3" t="e">
        <f>SUM(#REF!)</f>
        <v>#REF!</v>
      </c>
      <c r="T166" s="3" t="e">
        <f>SUM(#REF!)</f>
        <v>#REF!</v>
      </c>
      <c r="U166" s="3" t="e">
        <f>SUM(#REF!)</f>
        <v>#REF!</v>
      </c>
      <c r="V166" s="3" t="e">
        <f>SUM(#REF!)</f>
        <v>#REF!</v>
      </c>
      <c r="W166" s="3" t="e">
        <f>SUM(#REF!)</f>
        <v>#REF!</v>
      </c>
      <c r="X166" s="2" t="e">
        <f t="shared" si="153"/>
        <v>#REF!</v>
      </c>
      <c r="Y166" s="32"/>
      <c r="Z166" s="32"/>
      <c r="AA166" s="2" t="e">
        <f t="shared" si="147"/>
        <v>#REF!</v>
      </c>
      <c r="AB166" s="2" t="e">
        <f t="shared" ref="AB166" si="157">T166/F166*100</f>
        <v>#REF!</v>
      </c>
    </row>
    <row r="167" spans="1:28" s="8" customFormat="1" ht="42" hidden="1" customHeight="1" x14ac:dyDescent="0.3">
      <c r="A167" s="1" t="s">
        <v>137</v>
      </c>
      <c r="B167" s="105" t="s">
        <v>43</v>
      </c>
      <c r="C167" s="105"/>
      <c r="D167" s="69">
        <f>D168</f>
        <v>0</v>
      </c>
      <c r="E167" s="69">
        <f t="shared" ref="E167:S167" si="158">E168</f>
        <v>0</v>
      </c>
      <c r="F167" s="69">
        <f t="shared" si="158"/>
        <v>398600</v>
      </c>
      <c r="G167" s="69">
        <f t="shared" si="158"/>
        <v>398600</v>
      </c>
      <c r="H167" s="69">
        <f t="shared" si="158"/>
        <v>797200</v>
      </c>
      <c r="I167" s="69">
        <f t="shared" si="158"/>
        <v>1195800</v>
      </c>
      <c r="J167" s="69">
        <f t="shared" si="158"/>
        <v>1993000</v>
      </c>
      <c r="K167" s="69">
        <f t="shared" si="158"/>
        <v>3188800</v>
      </c>
      <c r="L167" s="69">
        <f>L168</f>
        <v>696181</v>
      </c>
      <c r="M167" s="69">
        <f>M168</f>
        <v>0</v>
      </c>
      <c r="N167" s="69">
        <f>N168</f>
        <v>0</v>
      </c>
      <c r="O167" s="69">
        <f>O168</f>
        <v>696181</v>
      </c>
      <c r="P167" s="69">
        <f t="shared" si="158"/>
        <v>0</v>
      </c>
      <c r="Q167" s="69">
        <f t="shared" si="158"/>
        <v>0</v>
      </c>
      <c r="R167" s="69">
        <f t="shared" si="158"/>
        <v>0</v>
      </c>
      <c r="S167" s="69">
        <f t="shared" si="158"/>
        <v>0</v>
      </c>
      <c r="T167" s="30">
        <f t="shared" ref="T167:W167" si="159">SUM(T168:T168)</f>
        <v>0</v>
      </c>
      <c r="U167" s="30">
        <f t="shared" si="159"/>
        <v>0</v>
      </c>
      <c r="V167" s="30">
        <v>0</v>
      </c>
      <c r="W167" s="30">
        <f t="shared" si="159"/>
        <v>0</v>
      </c>
      <c r="X167" s="2">
        <f t="shared" si="153"/>
        <v>0</v>
      </c>
      <c r="Y167" s="32"/>
      <c r="Z167" s="32"/>
      <c r="AA167" s="2">
        <f t="shared" ref="AA167:AA179" si="160">W167/O167*100</f>
        <v>0</v>
      </c>
      <c r="AB167" s="2"/>
    </row>
    <row r="168" spans="1:28" s="7" customFormat="1" ht="121.5" hidden="1" customHeight="1" x14ac:dyDescent="0.3">
      <c r="A168" s="92" t="s">
        <v>138</v>
      </c>
      <c r="B168" s="96" t="s">
        <v>261</v>
      </c>
      <c r="C168" s="64" t="s">
        <v>7</v>
      </c>
      <c r="D168" s="33">
        <v>0</v>
      </c>
      <c r="E168" s="33">
        <v>0</v>
      </c>
      <c r="F168" s="33">
        <v>398600</v>
      </c>
      <c r="G168" s="33">
        <f>F168+E168</f>
        <v>398600</v>
      </c>
      <c r="H168" s="33">
        <f t="shared" ref="H168" si="161">G168+F168</f>
        <v>797200</v>
      </c>
      <c r="I168" s="33">
        <f>H168+G168</f>
        <v>1195800</v>
      </c>
      <c r="J168" s="33">
        <f>I168+H168</f>
        <v>1993000</v>
      </c>
      <c r="K168" s="33">
        <f t="shared" ref="K168" si="162">J168+I168</f>
        <v>3188800</v>
      </c>
      <c r="L168" s="31">
        <f t="shared" ref="L168" si="163">M168+O168</f>
        <v>696181</v>
      </c>
      <c r="M168" s="31">
        <v>0</v>
      </c>
      <c r="N168" s="31">
        <v>0</v>
      </c>
      <c r="O168" s="31">
        <v>696181</v>
      </c>
      <c r="P168" s="32">
        <f t="shared" si="114"/>
        <v>0</v>
      </c>
      <c r="Q168" s="33">
        <v>0</v>
      </c>
      <c r="R168" s="33">
        <v>0</v>
      </c>
      <c r="S168" s="31">
        <f t="shared" si="152"/>
        <v>0</v>
      </c>
      <c r="T168" s="31">
        <f>U168+W168</f>
        <v>0</v>
      </c>
      <c r="U168" s="31">
        <v>0</v>
      </c>
      <c r="V168" s="31">
        <v>0</v>
      </c>
      <c r="W168" s="31">
        <v>0</v>
      </c>
      <c r="X168" s="32">
        <f t="shared" si="153"/>
        <v>0</v>
      </c>
      <c r="Y168" s="32"/>
      <c r="Z168" s="32"/>
      <c r="AA168" s="32">
        <f t="shared" si="160"/>
        <v>0</v>
      </c>
      <c r="AB168" s="32"/>
    </row>
    <row r="169" spans="1:28" s="7" customFormat="1" ht="77.25" hidden="1" customHeight="1" x14ac:dyDescent="0.3">
      <c r="A169" s="1" t="s">
        <v>139</v>
      </c>
      <c r="B169" s="105" t="s">
        <v>44</v>
      </c>
      <c r="C169" s="105"/>
      <c r="D169" s="69">
        <f>SUM(D170:D171)</f>
        <v>239900</v>
      </c>
      <c r="E169" s="69">
        <f t="shared" ref="E169:W169" si="164">SUM(E170:E171)</f>
        <v>278900</v>
      </c>
      <c r="F169" s="69">
        <f t="shared" si="164"/>
        <v>1638900</v>
      </c>
      <c r="G169" s="69">
        <f t="shared" si="164"/>
        <v>1120100</v>
      </c>
      <c r="H169" s="69">
        <f t="shared" si="164"/>
        <v>773300</v>
      </c>
      <c r="I169" s="69">
        <f t="shared" si="164"/>
        <v>0</v>
      </c>
      <c r="J169" s="69">
        <f t="shared" si="164"/>
        <v>0</v>
      </c>
      <c r="K169" s="69">
        <f t="shared" si="164"/>
        <v>518800</v>
      </c>
      <c r="L169" s="69">
        <f>SUM(L170:L171)</f>
        <v>2341590</v>
      </c>
      <c r="M169" s="69">
        <f>SUM(M170:M171)</f>
        <v>0</v>
      </c>
      <c r="N169" s="69">
        <f>SUM(N170:N171)</f>
        <v>0</v>
      </c>
      <c r="O169" s="69">
        <f>SUM(O170:O171)</f>
        <v>2341590</v>
      </c>
      <c r="P169" s="69">
        <f t="shared" si="164"/>
        <v>578427.11</v>
      </c>
      <c r="Q169" s="69">
        <f t="shared" si="164"/>
        <v>0</v>
      </c>
      <c r="R169" s="69">
        <f t="shared" si="164"/>
        <v>0</v>
      </c>
      <c r="S169" s="69">
        <f t="shared" si="164"/>
        <v>578427.11</v>
      </c>
      <c r="T169" s="69">
        <f t="shared" si="164"/>
        <v>578427.11</v>
      </c>
      <c r="U169" s="69">
        <f t="shared" si="164"/>
        <v>0</v>
      </c>
      <c r="V169" s="69">
        <f t="shared" si="164"/>
        <v>0</v>
      </c>
      <c r="W169" s="69">
        <f t="shared" si="164"/>
        <v>578427.11</v>
      </c>
      <c r="X169" s="2">
        <f t="shared" ref="X169:X192" si="165">T169/L169*100</f>
        <v>24.702322353614424</v>
      </c>
      <c r="Y169" s="32"/>
      <c r="Z169" s="32"/>
      <c r="AA169" s="2">
        <f t="shared" si="160"/>
        <v>24.702322353614424</v>
      </c>
      <c r="AB169" s="2">
        <f>T169/F169*100</f>
        <v>35.293618280554028</v>
      </c>
    </row>
    <row r="170" spans="1:28" s="7" customFormat="1" ht="29.25" hidden="1" customHeight="1" x14ac:dyDescent="0.3">
      <c r="A170" s="103" t="s">
        <v>25</v>
      </c>
      <c r="B170" s="101" t="s">
        <v>262</v>
      </c>
      <c r="C170" s="34" t="s">
        <v>37</v>
      </c>
      <c r="D170" s="31">
        <v>0</v>
      </c>
      <c r="E170" s="31">
        <v>0</v>
      </c>
      <c r="F170" s="33">
        <v>1000000</v>
      </c>
      <c r="G170" s="31">
        <v>1000000</v>
      </c>
      <c r="H170" s="31">
        <v>0</v>
      </c>
      <c r="I170" s="31">
        <v>0</v>
      </c>
      <c r="J170" s="31">
        <v>0</v>
      </c>
      <c r="K170" s="33">
        <f t="shared" ref="K170" si="166">J170+I170</f>
        <v>0</v>
      </c>
      <c r="L170" s="31">
        <f>M170+O170</f>
        <v>1000000</v>
      </c>
      <c r="M170" s="31">
        <v>0</v>
      </c>
      <c r="N170" s="31">
        <v>0</v>
      </c>
      <c r="O170" s="31">
        <v>1000000</v>
      </c>
      <c r="P170" s="32">
        <f t="shared" si="114"/>
        <v>0</v>
      </c>
      <c r="Q170" s="33">
        <v>0</v>
      </c>
      <c r="R170" s="33">
        <v>0</v>
      </c>
      <c r="S170" s="31">
        <f t="shared" si="152"/>
        <v>0</v>
      </c>
      <c r="T170" s="31">
        <f>U170+W170</f>
        <v>0</v>
      </c>
      <c r="U170" s="31">
        <v>0</v>
      </c>
      <c r="V170" s="31">
        <v>0</v>
      </c>
      <c r="W170" s="31">
        <v>0</v>
      </c>
      <c r="X170" s="32">
        <f t="shared" si="165"/>
        <v>0</v>
      </c>
      <c r="Y170" s="32"/>
      <c r="Z170" s="32"/>
      <c r="AA170" s="32">
        <f t="shared" si="160"/>
        <v>0</v>
      </c>
      <c r="AB170" s="32"/>
    </row>
    <row r="171" spans="1:28" s="7" customFormat="1" ht="31.5" hidden="1" customHeight="1" x14ac:dyDescent="0.3">
      <c r="A171" s="103"/>
      <c r="B171" s="101"/>
      <c r="C171" s="34" t="s">
        <v>7</v>
      </c>
      <c r="D171" s="31">
        <v>239900</v>
      </c>
      <c r="E171" s="31">
        <v>278900</v>
      </c>
      <c r="F171" s="33">
        <v>638900</v>
      </c>
      <c r="G171" s="31">
        <v>120100</v>
      </c>
      <c r="H171" s="31">
        <v>773300</v>
      </c>
      <c r="I171" s="31">
        <v>0</v>
      </c>
      <c r="J171" s="31">
        <v>0</v>
      </c>
      <c r="K171" s="33">
        <v>518800</v>
      </c>
      <c r="L171" s="31">
        <f>M171+O171</f>
        <v>1341590</v>
      </c>
      <c r="M171" s="31">
        <v>0</v>
      </c>
      <c r="N171" s="31">
        <v>0</v>
      </c>
      <c r="O171" s="31">
        <v>1341590</v>
      </c>
      <c r="P171" s="32">
        <f t="shared" si="114"/>
        <v>578427.11</v>
      </c>
      <c r="Q171" s="33">
        <v>0</v>
      </c>
      <c r="R171" s="33">
        <v>0</v>
      </c>
      <c r="S171" s="31">
        <f t="shared" si="152"/>
        <v>578427.11</v>
      </c>
      <c r="T171" s="31">
        <f t="shared" ref="T171" si="167">U171+W171</f>
        <v>578427.11</v>
      </c>
      <c r="U171" s="31">
        <v>0</v>
      </c>
      <c r="V171" s="31">
        <v>0</v>
      </c>
      <c r="W171" s="31">
        <v>578427.11</v>
      </c>
      <c r="X171" s="32">
        <f t="shared" si="165"/>
        <v>43.115043344091717</v>
      </c>
      <c r="Y171" s="32"/>
      <c r="Z171" s="32"/>
      <c r="AA171" s="32">
        <f t="shared" si="160"/>
        <v>43.115043344091717</v>
      </c>
      <c r="AB171" s="32">
        <f t="shared" ref="AB171:AB178" si="168">T171/F171*100</f>
        <v>90.534842698387848</v>
      </c>
    </row>
    <row r="172" spans="1:28" s="7" customFormat="1" ht="60" hidden="1" customHeight="1" x14ac:dyDescent="0.3">
      <c r="A172" s="1" t="s">
        <v>140</v>
      </c>
      <c r="B172" s="105" t="s">
        <v>45</v>
      </c>
      <c r="C172" s="105"/>
      <c r="D172" s="69">
        <f t="shared" ref="D172:W172" si="169">D173+D178+D187+D189</f>
        <v>119254849</v>
      </c>
      <c r="E172" s="69">
        <f t="shared" si="169"/>
        <v>96802559</v>
      </c>
      <c r="F172" s="69">
        <f t="shared" si="169"/>
        <v>311037314</v>
      </c>
      <c r="G172" s="69">
        <f t="shared" si="169"/>
        <v>83840814</v>
      </c>
      <c r="H172" s="69">
        <f t="shared" si="169"/>
        <v>70050100</v>
      </c>
      <c r="I172" s="69">
        <f t="shared" si="169"/>
        <v>29215378</v>
      </c>
      <c r="J172" s="69">
        <f t="shared" si="169"/>
        <v>6121800</v>
      </c>
      <c r="K172" s="69">
        <f t="shared" si="169"/>
        <v>187217884</v>
      </c>
      <c r="L172" s="69">
        <f t="shared" si="169"/>
        <v>390675659</v>
      </c>
      <c r="M172" s="69">
        <f t="shared" si="169"/>
        <v>58696000</v>
      </c>
      <c r="N172" s="69">
        <f t="shared" si="169"/>
        <v>10054900</v>
      </c>
      <c r="O172" s="69">
        <f t="shared" si="169"/>
        <v>321924759</v>
      </c>
      <c r="P172" s="69">
        <f t="shared" si="169"/>
        <v>276414523.96999997</v>
      </c>
      <c r="Q172" s="69">
        <f t="shared" si="169"/>
        <v>43504124.350000001</v>
      </c>
      <c r="R172" s="69">
        <f t="shared" si="169"/>
        <v>6796505</v>
      </c>
      <c r="S172" s="69">
        <f t="shared" si="169"/>
        <v>226113894.61999997</v>
      </c>
      <c r="T172" s="69">
        <f t="shared" si="169"/>
        <v>271817094.66999996</v>
      </c>
      <c r="U172" s="69">
        <f t="shared" si="169"/>
        <v>38936476.049999997</v>
      </c>
      <c r="V172" s="69">
        <f t="shared" si="169"/>
        <v>6766724</v>
      </c>
      <c r="W172" s="69">
        <f t="shared" si="169"/>
        <v>226113894.61999997</v>
      </c>
      <c r="X172" s="2">
        <f t="shared" si="165"/>
        <v>69.576153110168548</v>
      </c>
      <c r="Y172" s="2">
        <f>U172/M172*100</f>
        <v>66.335825354368268</v>
      </c>
      <c r="Z172" s="2">
        <f>V172/N172*100</f>
        <v>67.297775214074733</v>
      </c>
      <c r="AA172" s="2">
        <f t="shared" si="160"/>
        <v>70.238118783526048</v>
      </c>
      <c r="AB172" s="2">
        <f t="shared" si="168"/>
        <v>87.390509895542607</v>
      </c>
    </row>
    <row r="173" spans="1:28" s="7" customFormat="1" ht="42" hidden="1" customHeight="1" x14ac:dyDescent="0.3">
      <c r="A173" s="1" t="s">
        <v>141</v>
      </c>
      <c r="B173" s="98" t="s">
        <v>87</v>
      </c>
      <c r="C173" s="98"/>
      <c r="D173" s="69">
        <f>SUM(D174:D177)</f>
        <v>89567486</v>
      </c>
      <c r="E173" s="69">
        <f t="shared" ref="E173:W173" si="170">SUM(E174:E177)</f>
        <v>73136250</v>
      </c>
      <c r="F173" s="69">
        <f>SUM(F174:F177)</f>
        <v>228981746</v>
      </c>
      <c r="G173" s="69">
        <f t="shared" ref="G173:K173" si="171">SUM(G174:G177)</f>
        <v>59987673</v>
      </c>
      <c r="H173" s="69">
        <f t="shared" si="171"/>
        <v>53379450</v>
      </c>
      <c r="I173" s="69">
        <f t="shared" si="171"/>
        <v>0</v>
      </c>
      <c r="J173" s="69">
        <f t="shared" si="171"/>
        <v>0</v>
      </c>
      <c r="K173" s="69">
        <f t="shared" si="171"/>
        <v>165339493</v>
      </c>
      <c r="L173" s="69">
        <f>SUM(L174:L177)</f>
        <v>283472559</v>
      </c>
      <c r="M173" s="69">
        <f>SUM(M174:M177)</f>
        <v>0</v>
      </c>
      <c r="N173" s="69">
        <f>SUM(N174:N177)</f>
        <v>0</v>
      </c>
      <c r="O173" s="69">
        <f>SUM(O174:O177)</f>
        <v>283472559</v>
      </c>
      <c r="P173" s="69">
        <f t="shared" si="170"/>
        <v>201939073.58999997</v>
      </c>
      <c r="Q173" s="69">
        <f t="shared" si="170"/>
        <v>0</v>
      </c>
      <c r="R173" s="69">
        <f t="shared" si="170"/>
        <v>0</v>
      </c>
      <c r="S173" s="69">
        <f t="shared" si="170"/>
        <v>201939073.58999997</v>
      </c>
      <c r="T173" s="69">
        <f t="shared" si="170"/>
        <v>201939073.58999997</v>
      </c>
      <c r="U173" s="69">
        <f t="shared" si="170"/>
        <v>0</v>
      </c>
      <c r="V173" s="69">
        <f t="shared" si="170"/>
        <v>0</v>
      </c>
      <c r="W173" s="69">
        <f t="shared" si="170"/>
        <v>201939073.58999997</v>
      </c>
      <c r="X173" s="2">
        <f t="shared" si="165"/>
        <v>71.237609136621927</v>
      </c>
      <c r="Y173" s="2"/>
      <c r="Z173" s="2"/>
      <c r="AA173" s="2">
        <f t="shared" si="160"/>
        <v>71.237609136621927</v>
      </c>
      <c r="AB173" s="2">
        <f t="shared" si="168"/>
        <v>88.190031352979531</v>
      </c>
    </row>
    <row r="174" spans="1:28" s="7" customFormat="1" ht="54" hidden="1" customHeight="1" x14ac:dyDescent="0.3">
      <c r="A174" s="92" t="s">
        <v>142</v>
      </c>
      <c r="B174" s="96" t="s">
        <v>58</v>
      </c>
      <c r="C174" s="34" t="s">
        <v>37</v>
      </c>
      <c r="D174" s="31">
        <v>17558356</v>
      </c>
      <c r="E174" s="31">
        <v>16999200</v>
      </c>
      <c r="F174" s="33">
        <v>54449301</v>
      </c>
      <c r="G174" s="31">
        <v>16252300</v>
      </c>
      <c r="H174" s="31">
        <v>20586600</v>
      </c>
      <c r="I174" s="31">
        <v>0</v>
      </c>
      <c r="J174" s="31">
        <v>0</v>
      </c>
      <c r="K174" s="31">
        <v>35357201</v>
      </c>
      <c r="L174" s="31">
        <f>SUM(M174:O174)</f>
        <v>73487905</v>
      </c>
      <c r="M174" s="31">
        <v>0</v>
      </c>
      <c r="N174" s="31">
        <v>0</v>
      </c>
      <c r="O174" s="31">
        <v>73487905</v>
      </c>
      <c r="P174" s="32">
        <f t="shared" ref="P174:P198" si="172">Q174+R174+S174</f>
        <v>48886484.210000001</v>
      </c>
      <c r="Q174" s="33">
        <v>0</v>
      </c>
      <c r="R174" s="33">
        <v>0</v>
      </c>
      <c r="S174" s="31">
        <f t="shared" si="152"/>
        <v>48886484.210000001</v>
      </c>
      <c r="T174" s="31">
        <f>U174+W174</f>
        <v>48886484.210000001</v>
      </c>
      <c r="U174" s="31">
        <v>0</v>
      </c>
      <c r="V174" s="31">
        <v>0</v>
      </c>
      <c r="W174" s="31">
        <v>48886484.210000001</v>
      </c>
      <c r="X174" s="32">
        <f t="shared" si="165"/>
        <v>66.523170323062004</v>
      </c>
      <c r="Y174" s="2"/>
      <c r="Z174" s="2"/>
      <c r="AA174" s="32">
        <f t="shared" si="160"/>
        <v>66.523170323062004</v>
      </c>
      <c r="AB174" s="32">
        <f t="shared" si="168"/>
        <v>89.783492739420112</v>
      </c>
    </row>
    <row r="175" spans="1:28" s="7" customFormat="1" ht="39" hidden="1" customHeight="1" x14ac:dyDescent="0.3">
      <c r="A175" s="92" t="s">
        <v>143</v>
      </c>
      <c r="B175" s="96" t="s">
        <v>72</v>
      </c>
      <c r="C175" s="34" t="s">
        <v>37</v>
      </c>
      <c r="D175" s="31">
        <v>55918330</v>
      </c>
      <c r="E175" s="31">
        <v>38756550</v>
      </c>
      <c r="F175" s="33">
        <v>130623137</v>
      </c>
      <c r="G175" s="31">
        <v>33737450</v>
      </c>
      <c r="H175" s="31">
        <v>31421450</v>
      </c>
      <c r="I175" s="31">
        <v>0</v>
      </c>
      <c r="J175" s="31">
        <v>0</v>
      </c>
      <c r="K175" s="31">
        <v>95935525</v>
      </c>
      <c r="L175" s="31">
        <f t="shared" ref="L175:L177" si="173">SUM(M175:O175)</f>
        <v>161398486</v>
      </c>
      <c r="M175" s="31">
        <v>0</v>
      </c>
      <c r="N175" s="31">
        <v>0</v>
      </c>
      <c r="O175" s="31">
        <v>161398486</v>
      </c>
      <c r="P175" s="32">
        <f t="shared" si="172"/>
        <v>118451120.52</v>
      </c>
      <c r="Q175" s="33">
        <v>0</v>
      </c>
      <c r="R175" s="33">
        <v>0</v>
      </c>
      <c r="S175" s="31">
        <f t="shared" si="152"/>
        <v>118451120.52</v>
      </c>
      <c r="T175" s="31">
        <f t="shared" ref="T175:T177" si="174">U175+W175</f>
        <v>118451120.52</v>
      </c>
      <c r="U175" s="31">
        <v>0</v>
      </c>
      <c r="V175" s="31">
        <v>0</v>
      </c>
      <c r="W175" s="31">
        <v>118451120.52</v>
      </c>
      <c r="X175" s="32">
        <f t="shared" si="165"/>
        <v>73.390478099032478</v>
      </c>
      <c r="Y175" s="2"/>
      <c r="Z175" s="2"/>
      <c r="AA175" s="32">
        <f t="shared" si="160"/>
        <v>73.390478099032478</v>
      </c>
      <c r="AB175" s="32">
        <f t="shared" si="168"/>
        <v>90.681576970548477</v>
      </c>
    </row>
    <row r="176" spans="1:28" s="7" customFormat="1" ht="27" hidden="1" customHeight="1" x14ac:dyDescent="0.3">
      <c r="A176" s="92" t="s">
        <v>144</v>
      </c>
      <c r="B176" s="96" t="s">
        <v>263</v>
      </c>
      <c r="C176" s="34" t="s">
        <v>37</v>
      </c>
      <c r="D176" s="31">
        <v>1120000</v>
      </c>
      <c r="E176" s="31">
        <v>2100000</v>
      </c>
      <c r="F176" s="33">
        <v>4463000</v>
      </c>
      <c r="G176" s="31">
        <v>983000</v>
      </c>
      <c r="H176" s="31">
        <v>971400</v>
      </c>
      <c r="I176" s="31">
        <v>0</v>
      </c>
      <c r="J176" s="31">
        <v>0</v>
      </c>
      <c r="K176" s="31">
        <v>3220000</v>
      </c>
      <c r="L176" s="31">
        <f t="shared" si="173"/>
        <v>5174400</v>
      </c>
      <c r="M176" s="31">
        <v>0</v>
      </c>
      <c r="N176" s="31">
        <v>0</v>
      </c>
      <c r="O176" s="31">
        <v>5174400</v>
      </c>
      <c r="P176" s="32">
        <f t="shared" si="172"/>
        <v>4148717.03</v>
      </c>
      <c r="Q176" s="33">
        <v>0</v>
      </c>
      <c r="R176" s="33">
        <v>0</v>
      </c>
      <c r="S176" s="31">
        <f t="shared" si="152"/>
        <v>4148717.03</v>
      </c>
      <c r="T176" s="31">
        <f t="shared" si="174"/>
        <v>4148717.03</v>
      </c>
      <c r="U176" s="31">
        <v>0</v>
      </c>
      <c r="V176" s="31">
        <v>0</v>
      </c>
      <c r="W176" s="31">
        <v>4148717.03</v>
      </c>
      <c r="X176" s="32">
        <f t="shared" si="165"/>
        <v>80.177740994124918</v>
      </c>
      <c r="Y176" s="2"/>
      <c r="Z176" s="2"/>
      <c r="AA176" s="32">
        <f t="shared" si="160"/>
        <v>80.177740994124918</v>
      </c>
      <c r="AB176" s="32">
        <f t="shared" si="168"/>
        <v>92.958033385615053</v>
      </c>
    </row>
    <row r="177" spans="1:28" s="7" customFormat="1" ht="42.75" hidden="1" customHeight="1" x14ac:dyDescent="0.3">
      <c r="A177" s="92" t="s">
        <v>147</v>
      </c>
      <c r="B177" s="96" t="s">
        <v>264</v>
      </c>
      <c r="C177" s="34" t="s">
        <v>37</v>
      </c>
      <c r="D177" s="31">
        <v>14970800</v>
      </c>
      <c r="E177" s="31">
        <v>15280500</v>
      </c>
      <c r="F177" s="33">
        <v>39446308</v>
      </c>
      <c r="G177" s="31">
        <v>9014923</v>
      </c>
      <c r="H177" s="31">
        <v>400000</v>
      </c>
      <c r="I177" s="31">
        <v>0</v>
      </c>
      <c r="J177" s="31">
        <v>0</v>
      </c>
      <c r="K177" s="31">
        <v>30826767</v>
      </c>
      <c r="L177" s="31">
        <f t="shared" si="173"/>
        <v>43411768</v>
      </c>
      <c r="M177" s="31">
        <v>0</v>
      </c>
      <c r="N177" s="31">
        <v>0</v>
      </c>
      <c r="O177" s="31">
        <v>43411768</v>
      </c>
      <c r="P177" s="32">
        <f t="shared" si="172"/>
        <v>30452751.829999998</v>
      </c>
      <c r="Q177" s="33">
        <v>0</v>
      </c>
      <c r="R177" s="33">
        <v>0</v>
      </c>
      <c r="S177" s="31">
        <f t="shared" si="152"/>
        <v>30452751.829999998</v>
      </c>
      <c r="T177" s="31">
        <f t="shared" si="174"/>
        <v>30452751.829999998</v>
      </c>
      <c r="U177" s="31">
        <v>0</v>
      </c>
      <c r="V177" s="31">
        <v>0</v>
      </c>
      <c r="W177" s="31">
        <v>30452751.829999998</v>
      </c>
      <c r="X177" s="32">
        <f t="shared" si="165"/>
        <v>70.148610003628505</v>
      </c>
      <c r="Y177" s="2"/>
      <c r="Z177" s="2"/>
      <c r="AA177" s="32">
        <f t="shared" si="160"/>
        <v>70.148610003628505</v>
      </c>
      <c r="AB177" s="32">
        <f t="shared" si="168"/>
        <v>77.200512225377338</v>
      </c>
    </row>
    <row r="178" spans="1:28" s="7" customFormat="1" ht="42.75" hidden="1" customHeight="1" x14ac:dyDescent="0.3">
      <c r="A178" s="1" t="s">
        <v>145</v>
      </c>
      <c r="B178" s="98" t="s">
        <v>265</v>
      </c>
      <c r="C178" s="17"/>
      <c r="D178" s="30">
        <f t="shared" ref="D178:W178" si="175">SUM(D179:D186)</f>
        <v>21344163</v>
      </c>
      <c r="E178" s="30">
        <f t="shared" si="175"/>
        <v>14338559</v>
      </c>
      <c r="F178" s="30">
        <f t="shared" si="175"/>
        <v>51368178</v>
      </c>
      <c r="G178" s="30">
        <f t="shared" si="175"/>
        <v>13434391</v>
      </c>
      <c r="H178" s="30">
        <f t="shared" si="175"/>
        <v>6504400</v>
      </c>
      <c r="I178" s="30">
        <f t="shared" si="175"/>
        <v>29215378</v>
      </c>
      <c r="J178" s="30">
        <f t="shared" si="175"/>
        <v>6121800</v>
      </c>
      <c r="K178" s="30">
        <f t="shared" si="175"/>
        <v>4289841</v>
      </c>
      <c r="L178" s="30">
        <f t="shared" si="175"/>
        <v>65196800</v>
      </c>
      <c r="M178" s="30">
        <f t="shared" si="175"/>
        <v>54432800</v>
      </c>
      <c r="N178" s="30">
        <f t="shared" si="175"/>
        <v>10054900</v>
      </c>
      <c r="O178" s="30">
        <f t="shared" si="175"/>
        <v>709100</v>
      </c>
      <c r="P178" s="30">
        <f t="shared" si="175"/>
        <v>48212265</v>
      </c>
      <c r="Q178" s="30">
        <f t="shared" si="175"/>
        <v>41253885</v>
      </c>
      <c r="R178" s="30">
        <f t="shared" si="175"/>
        <v>6796505</v>
      </c>
      <c r="S178" s="30">
        <f t="shared" si="175"/>
        <v>161875</v>
      </c>
      <c r="T178" s="30">
        <f t="shared" si="175"/>
        <v>43708835.699999996</v>
      </c>
      <c r="U178" s="30">
        <f t="shared" si="175"/>
        <v>36780236.699999996</v>
      </c>
      <c r="V178" s="30">
        <f t="shared" si="175"/>
        <v>6766724</v>
      </c>
      <c r="W178" s="30">
        <f t="shared" si="175"/>
        <v>161875</v>
      </c>
      <c r="X178" s="2">
        <f t="shared" si="165"/>
        <v>67.041381938990867</v>
      </c>
      <c r="Y178" s="2">
        <f>U178/M178*100</f>
        <v>67.569988499581129</v>
      </c>
      <c r="Z178" s="2">
        <f>V178/N178*100</f>
        <v>67.297775214074733</v>
      </c>
      <c r="AA178" s="2">
        <f t="shared" si="160"/>
        <v>22.828232971372163</v>
      </c>
      <c r="AB178" s="2">
        <f t="shared" si="168"/>
        <v>85.089324561988548</v>
      </c>
    </row>
    <row r="179" spans="1:28" s="7" customFormat="1" ht="64.5" hidden="1" customHeight="1" x14ac:dyDescent="0.3">
      <c r="A179" s="92" t="s">
        <v>146</v>
      </c>
      <c r="B179" s="96" t="s">
        <v>266</v>
      </c>
      <c r="C179" s="34" t="s">
        <v>267</v>
      </c>
      <c r="D179" s="31">
        <f>4821800+938750</f>
        <v>5760550</v>
      </c>
      <c r="E179" s="31">
        <v>2144909</v>
      </c>
      <c r="F179" s="33">
        <v>10942600</v>
      </c>
      <c r="G179" s="31">
        <v>2801641</v>
      </c>
      <c r="H179" s="31">
        <v>2745700</v>
      </c>
      <c r="I179" s="31">
        <v>1747409</v>
      </c>
      <c r="J179" s="31">
        <v>6121800</v>
      </c>
      <c r="K179" s="31">
        <f>F179-I179-J179</f>
        <v>3073391</v>
      </c>
      <c r="L179" s="31">
        <f>SUM(M179:O179)</f>
        <v>13561900</v>
      </c>
      <c r="M179" s="31">
        <v>3599800</v>
      </c>
      <c r="N179" s="31">
        <v>9773000</v>
      </c>
      <c r="O179" s="31">
        <v>189100</v>
      </c>
      <c r="P179" s="32">
        <f t="shared" si="172"/>
        <v>9466475</v>
      </c>
      <c r="Q179" s="31">
        <v>2700000</v>
      </c>
      <c r="R179" s="33">
        <v>6624600</v>
      </c>
      <c r="S179" s="31">
        <f t="shared" si="152"/>
        <v>141875</v>
      </c>
      <c r="T179" s="31">
        <f>SUM(U179:W179)</f>
        <v>9165373.4600000009</v>
      </c>
      <c r="U179" s="31">
        <v>2398898.46</v>
      </c>
      <c r="V179" s="31">
        <v>6624600</v>
      </c>
      <c r="W179" s="31">
        <v>141875</v>
      </c>
      <c r="X179" s="32">
        <f t="shared" si="165"/>
        <v>67.58178028152399</v>
      </c>
      <c r="Y179" s="32">
        <f>U179/M179*100</f>
        <v>66.639770542807923</v>
      </c>
      <c r="Z179" s="32">
        <f>V179/N179*100</f>
        <v>67.784712984753909</v>
      </c>
      <c r="AA179" s="32">
        <f t="shared" si="160"/>
        <v>75.026441036488634</v>
      </c>
      <c r="AB179" s="32">
        <f>X179/P179*100</f>
        <v>7.1390649932022204E-4</v>
      </c>
    </row>
    <row r="180" spans="1:28" s="7" customFormat="1" ht="100.5" hidden="1" customHeight="1" x14ac:dyDescent="0.3">
      <c r="A180" s="92" t="s">
        <v>269</v>
      </c>
      <c r="B180" s="96" t="s">
        <v>268</v>
      </c>
      <c r="C180" s="34" t="s">
        <v>37</v>
      </c>
      <c r="D180" s="31">
        <v>0</v>
      </c>
      <c r="E180" s="31">
        <v>100000</v>
      </c>
      <c r="F180" s="33">
        <v>155000</v>
      </c>
      <c r="G180" s="31">
        <v>55000</v>
      </c>
      <c r="H180" s="31">
        <v>40800</v>
      </c>
      <c r="I180" s="31">
        <v>100000</v>
      </c>
      <c r="J180" s="31">
        <v>0</v>
      </c>
      <c r="K180" s="31">
        <v>0</v>
      </c>
      <c r="L180" s="31">
        <f t="shared" ref="L180:L186" si="176">SUM(M180:O180)</f>
        <v>195800</v>
      </c>
      <c r="M180" s="31">
        <v>195800</v>
      </c>
      <c r="N180" s="31">
        <v>0</v>
      </c>
      <c r="O180" s="31">
        <v>0</v>
      </c>
      <c r="P180" s="32">
        <f t="shared" si="172"/>
        <v>155000</v>
      </c>
      <c r="Q180" s="31">
        <v>155000</v>
      </c>
      <c r="R180" s="33">
        <v>0</v>
      </c>
      <c r="S180" s="31">
        <f t="shared" si="152"/>
        <v>0</v>
      </c>
      <c r="T180" s="31">
        <f t="shared" ref="T180:T186" si="177">SUM(U180:W180)</f>
        <v>150000</v>
      </c>
      <c r="U180" s="31">
        <v>150000</v>
      </c>
      <c r="V180" s="31">
        <v>0</v>
      </c>
      <c r="W180" s="31">
        <v>0</v>
      </c>
      <c r="X180" s="32">
        <f t="shared" si="165"/>
        <v>76.608784473953023</v>
      </c>
      <c r="Y180" s="32">
        <f>U180/M180*100</f>
        <v>76.608784473953023</v>
      </c>
      <c r="Z180" s="32"/>
      <c r="AA180" s="32"/>
      <c r="AB180" s="32">
        <f>T180/F180*100</f>
        <v>96.774193548387103</v>
      </c>
    </row>
    <row r="181" spans="1:28" s="7" customFormat="1" ht="63.75" hidden="1" customHeight="1" x14ac:dyDescent="0.3">
      <c r="A181" s="92" t="s">
        <v>272</v>
      </c>
      <c r="B181" s="96" t="s">
        <v>270</v>
      </c>
      <c r="C181" s="34" t="s">
        <v>37</v>
      </c>
      <c r="D181" s="31">
        <v>1478600</v>
      </c>
      <c r="E181" s="31">
        <v>785350</v>
      </c>
      <c r="F181" s="33">
        <v>3084400</v>
      </c>
      <c r="G181" s="31">
        <v>787450</v>
      </c>
      <c r="H181" s="31">
        <v>758700</v>
      </c>
      <c r="I181" s="31">
        <v>2283950</v>
      </c>
      <c r="J181" s="31">
        <v>0</v>
      </c>
      <c r="K181" s="31">
        <f>F181-I181</f>
        <v>800450</v>
      </c>
      <c r="L181" s="31">
        <f t="shared" si="176"/>
        <v>3830100</v>
      </c>
      <c r="M181" s="31">
        <v>3810100</v>
      </c>
      <c r="N181" s="31">
        <v>0</v>
      </c>
      <c r="O181" s="31">
        <v>20000</v>
      </c>
      <c r="P181" s="32">
        <f t="shared" si="172"/>
        <v>2345000</v>
      </c>
      <c r="Q181" s="31">
        <v>2325000</v>
      </c>
      <c r="R181" s="33">
        <v>0</v>
      </c>
      <c r="S181" s="31">
        <f t="shared" si="152"/>
        <v>20000</v>
      </c>
      <c r="T181" s="31">
        <f t="shared" si="177"/>
        <v>2284752.29</v>
      </c>
      <c r="U181" s="31">
        <v>2264752.29</v>
      </c>
      <c r="V181" s="31">
        <v>0</v>
      </c>
      <c r="W181" s="31">
        <v>20000</v>
      </c>
      <c r="X181" s="32">
        <f t="shared" si="165"/>
        <v>59.652549280697627</v>
      </c>
      <c r="Y181" s="32">
        <f>U181/M181*100</f>
        <v>59.440757197973802</v>
      </c>
      <c r="Z181" s="32"/>
      <c r="AA181" s="32">
        <f>W181/O181*100</f>
        <v>100</v>
      </c>
      <c r="AB181" s="32">
        <f>T181/F181*100</f>
        <v>74.074448515108287</v>
      </c>
    </row>
    <row r="182" spans="1:28" s="7" customFormat="1" ht="57" hidden="1" customHeight="1" x14ac:dyDescent="0.3">
      <c r="A182" s="92" t="s">
        <v>273</v>
      </c>
      <c r="B182" s="96" t="s">
        <v>271</v>
      </c>
      <c r="C182" s="34" t="s">
        <v>37</v>
      </c>
      <c r="D182" s="31">
        <v>1851219</v>
      </c>
      <c r="E182" s="31">
        <v>669300</v>
      </c>
      <c r="F182" s="33">
        <v>3623016</v>
      </c>
      <c r="G182" s="31">
        <v>1065200</v>
      </c>
      <c r="H182" s="31">
        <v>830450</v>
      </c>
      <c r="I182" s="31">
        <v>2552339</v>
      </c>
      <c r="J182" s="31">
        <v>0</v>
      </c>
      <c r="K182" s="31">
        <v>0</v>
      </c>
      <c r="L182" s="31">
        <f t="shared" si="176"/>
        <v>4413500</v>
      </c>
      <c r="M182" s="31">
        <v>4413500</v>
      </c>
      <c r="N182" s="31">
        <v>0</v>
      </c>
      <c r="O182" s="31">
        <v>0</v>
      </c>
      <c r="P182" s="32">
        <f t="shared" si="172"/>
        <v>3626400</v>
      </c>
      <c r="Q182" s="31">
        <v>3626400</v>
      </c>
      <c r="R182" s="33">
        <v>0</v>
      </c>
      <c r="S182" s="31">
        <f t="shared" si="152"/>
        <v>0</v>
      </c>
      <c r="T182" s="31">
        <f t="shared" si="177"/>
        <v>3368786.9</v>
      </c>
      <c r="U182" s="31">
        <v>3368786.9</v>
      </c>
      <c r="V182" s="31">
        <v>0</v>
      </c>
      <c r="W182" s="31">
        <v>0</v>
      </c>
      <c r="X182" s="32">
        <f t="shared" si="165"/>
        <v>76.329146935538688</v>
      </c>
      <c r="Y182" s="32">
        <f>U182/M182*100</f>
        <v>76.329146935538688</v>
      </c>
      <c r="Z182" s="32"/>
      <c r="AA182" s="32"/>
      <c r="AB182" s="32">
        <f>T182/F182*100</f>
        <v>92.982942940356878</v>
      </c>
    </row>
    <row r="183" spans="1:28" s="7" customFormat="1" ht="79.5" hidden="1" customHeight="1" x14ac:dyDescent="0.3">
      <c r="A183" s="92" t="s">
        <v>275</v>
      </c>
      <c r="B183" s="96" t="s">
        <v>274</v>
      </c>
      <c r="C183" s="34" t="s">
        <v>37</v>
      </c>
      <c r="D183" s="31">
        <v>3304190</v>
      </c>
      <c r="E183" s="31">
        <v>2511000</v>
      </c>
      <c r="F183" s="33">
        <v>7576165</v>
      </c>
      <c r="G183" s="31">
        <v>1858600</v>
      </c>
      <c r="H183" s="31">
        <v>1928750</v>
      </c>
      <c r="I183" s="31">
        <v>5803680</v>
      </c>
      <c r="J183" s="31">
        <v>0</v>
      </c>
      <c r="K183" s="31">
        <v>0</v>
      </c>
      <c r="L183" s="31">
        <f t="shared" si="176"/>
        <v>9576600</v>
      </c>
      <c r="M183" s="31">
        <v>9576600</v>
      </c>
      <c r="N183" s="31">
        <v>0</v>
      </c>
      <c r="O183" s="31">
        <v>0</v>
      </c>
      <c r="P183" s="32">
        <f t="shared" si="172"/>
        <v>7240000</v>
      </c>
      <c r="Q183" s="31">
        <v>7240000</v>
      </c>
      <c r="R183" s="33">
        <v>0</v>
      </c>
      <c r="S183" s="31">
        <f t="shared" si="152"/>
        <v>0</v>
      </c>
      <c r="T183" s="31">
        <f t="shared" si="177"/>
        <v>7233654.3799999999</v>
      </c>
      <c r="U183" s="31">
        <v>7233654.3799999999</v>
      </c>
      <c r="V183" s="31">
        <v>0</v>
      </c>
      <c r="W183" s="31">
        <v>0</v>
      </c>
      <c r="X183" s="32">
        <f t="shared" si="165"/>
        <v>75.534682246308705</v>
      </c>
      <c r="Y183" s="32">
        <f>U183/M183*100</f>
        <v>75.534682246308705</v>
      </c>
      <c r="Z183" s="32"/>
      <c r="AA183" s="32"/>
      <c r="AB183" s="32">
        <f>T183/F183*100</f>
        <v>95.479102949843352</v>
      </c>
    </row>
    <row r="184" spans="1:28" s="7" customFormat="1" ht="87.75" hidden="1" customHeight="1" x14ac:dyDescent="0.3">
      <c r="A184" s="92" t="s">
        <v>277</v>
      </c>
      <c r="B184" s="96" t="s">
        <v>276</v>
      </c>
      <c r="C184" s="34" t="s">
        <v>37</v>
      </c>
      <c r="D184" s="31">
        <v>0</v>
      </c>
      <c r="E184" s="31">
        <v>0</v>
      </c>
      <c r="F184" s="33">
        <v>38500</v>
      </c>
      <c r="G184" s="31">
        <v>38500</v>
      </c>
      <c r="H184" s="31">
        <v>0</v>
      </c>
      <c r="I184" s="31">
        <v>0</v>
      </c>
      <c r="J184" s="31">
        <v>0</v>
      </c>
      <c r="K184" s="31">
        <v>0</v>
      </c>
      <c r="L184" s="31">
        <f t="shared" si="176"/>
        <v>38500</v>
      </c>
      <c r="M184" s="31">
        <v>0</v>
      </c>
      <c r="N184" s="31">
        <v>38500</v>
      </c>
      <c r="O184" s="31">
        <v>0</v>
      </c>
      <c r="P184" s="32">
        <f t="shared" si="172"/>
        <v>38500</v>
      </c>
      <c r="Q184" s="31">
        <v>0</v>
      </c>
      <c r="R184" s="31">
        <v>38500</v>
      </c>
      <c r="S184" s="31">
        <f t="shared" si="152"/>
        <v>0</v>
      </c>
      <c r="T184" s="31">
        <f t="shared" si="177"/>
        <v>10300</v>
      </c>
      <c r="U184" s="31">
        <v>0</v>
      </c>
      <c r="V184" s="31">
        <v>10300</v>
      </c>
      <c r="W184" s="31">
        <v>0</v>
      </c>
      <c r="X184" s="32">
        <f t="shared" si="165"/>
        <v>26.753246753246749</v>
      </c>
      <c r="Y184" s="32"/>
      <c r="Z184" s="32">
        <f>V184/N184*100</f>
        <v>26.753246753246749</v>
      </c>
      <c r="AA184" s="32"/>
      <c r="AB184" s="32"/>
    </row>
    <row r="185" spans="1:28" s="7" customFormat="1" ht="62.25" hidden="1" customHeight="1" x14ac:dyDescent="0.3">
      <c r="A185" s="92" t="s">
        <v>279</v>
      </c>
      <c r="B185" s="96" t="s">
        <v>278</v>
      </c>
      <c r="C185" s="34" t="s">
        <v>37</v>
      </c>
      <c r="D185" s="31">
        <f>8000000+733604</f>
        <v>8733604</v>
      </c>
      <c r="E185" s="31">
        <v>7928000</v>
      </c>
      <c r="F185" s="33">
        <v>24639314</v>
      </c>
      <c r="G185" s="31">
        <v>6628000</v>
      </c>
      <c r="H185" s="31">
        <v>0</v>
      </c>
      <c r="I185" s="31">
        <v>16728000</v>
      </c>
      <c r="J185" s="31">
        <v>0</v>
      </c>
      <c r="K185" s="31">
        <v>0</v>
      </c>
      <c r="L185" s="31">
        <f>SUM(M185:O185)</f>
        <v>32264400</v>
      </c>
      <c r="M185" s="31">
        <v>32021000</v>
      </c>
      <c r="N185" s="31">
        <v>243400</v>
      </c>
      <c r="O185" s="31">
        <v>0</v>
      </c>
      <c r="P185" s="32">
        <f t="shared" si="172"/>
        <v>24524890</v>
      </c>
      <c r="Q185" s="31">
        <v>24391485</v>
      </c>
      <c r="R185" s="31">
        <v>133405</v>
      </c>
      <c r="S185" s="31">
        <f t="shared" si="152"/>
        <v>0</v>
      </c>
      <c r="T185" s="31">
        <f t="shared" si="177"/>
        <v>20686786.41</v>
      </c>
      <c r="U185" s="31">
        <v>20554962.41</v>
      </c>
      <c r="V185" s="31">
        <v>131824</v>
      </c>
      <c r="W185" s="31">
        <v>0</v>
      </c>
      <c r="X185" s="32">
        <f t="shared" si="165"/>
        <v>64.116445401123229</v>
      </c>
      <c r="Y185" s="32">
        <f>U185/M185*100</f>
        <v>64.192131444989229</v>
      </c>
      <c r="Z185" s="32">
        <f>V185/N185*100</f>
        <v>54.159408381265408</v>
      </c>
      <c r="AA185" s="32"/>
      <c r="AB185" s="32">
        <f t="shared" ref="AB185:AB192" si="178">T185/F185*100</f>
        <v>83.958451156554119</v>
      </c>
    </row>
    <row r="186" spans="1:28" s="7" customFormat="1" ht="97.5" hidden="1" customHeight="1" x14ac:dyDescent="0.3">
      <c r="A186" s="92" t="s">
        <v>281</v>
      </c>
      <c r="B186" s="96" t="s">
        <v>280</v>
      </c>
      <c r="C186" s="34" t="s">
        <v>4</v>
      </c>
      <c r="D186" s="31">
        <v>216000</v>
      </c>
      <c r="E186" s="31">
        <v>200000</v>
      </c>
      <c r="F186" s="33">
        <v>1309183</v>
      </c>
      <c r="G186" s="31">
        <v>200000</v>
      </c>
      <c r="H186" s="31">
        <v>200000</v>
      </c>
      <c r="I186" s="31">
        <v>0</v>
      </c>
      <c r="J186" s="31">
        <v>0</v>
      </c>
      <c r="K186" s="31">
        <v>416000</v>
      </c>
      <c r="L186" s="31">
        <f t="shared" si="176"/>
        <v>1316000</v>
      </c>
      <c r="M186" s="31">
        <v>816000</v>
      </c>
      <c r="N186" s="31">
        <v>0</v>
      </c>
      <c r="O186" s="31">
        <v>500000</v>
      </c>
      <c r="P186" s="32">
        <f t="shared" si="172"/>
        <v>816000</v>
      </c>
      <c r="Q186" s="31">
        <v>816000</v>
      </c>
      <c r="R186" s="31">
        <v>0</v>
      </c>
      <c r="S186" s="31">
        <f t="shared" si="152"/>
        <v>0</v>
      </c>
      <c r="T186" s="31">
        <f t="shared" si="177"/>
        <v>809182.26</v>
      </c>
      <c r="U186" s="31">
        <v>809182.26</v>
      </c>
      <c r="V186" s="31">
        <v>0</v>
      </c>
      <c r="W186" s="31">
        <v>0</v>
      </c>
      <c r="X186" s="32">
        <f t="shared" si="165"/>
        <v>61.488013677811551</v>
      </c>
      <c r="Y186" s="32">
        <f>U186/M186*100</f>
        <v>99.164492647058822</v>
      </c>
      <c r="Z186" s="32"/>
      <c r="AA186" s="32"/>
      <c r="AB186" s="32">
        <f t="shared" si="178"/>
        <v>61.808185715824294</v>
      </c>
    </row>
    <row r="187" spans="1:28" s="8" customFormat="1" ht="45" hidden="1" customHeight="1" x14ac:dyDescent="0.3">
      <c r="A187" s="1" t="s">
        <v>283</v>
      </c>
      <c r="B187" s="98" t="s">
        <v>88</v>
      </c>
      <c r="C187" s="17"/>
      <c r="D187" s="30">
        <f>D188</f>
        <v>0</v>
      </c>
      <c r="E187" s="30">
        <f t="shared" ref="E187:V187" si="179">E188</f>
        <v>0</v>
      </c>
      <c r="F187" s="30">
        <f t="shared" si="179"/>
        <v>3921740</v>
      </c>
      <c r="G187" s="30">
        <f t="shared" si="179"/>
        <v>1196500</v>
      </c>
      <c r="H187" s="30">
        <f t="shared" si="179"/>
        <v>1256500</v>
      </c>
      <c r="I187" s="30">
        <f t="shared" si="179"/>
        <v>0</v>
      </c>
      <c r="J187" s="30">
        <f t="shared" si="179"/>
        <v>0</v>
      </c>
      <c r="K187" s="30">
        <f t="shared" si="179"/>
        <v>99000</v>
      </c>
      <c r="L187" s="30">
        <f>L188</f>
        <v>6716200</v>
      </c>
      <c r="M187" s="30">
        <f>M188</f>
        <v>4263200</v>
      </c>
      <c r="N187" s="30">
        <f>N188</f>
        <v>0</v>
      </c>
      <c r="O187" s="30">
        <f>O188</f>
        <v>2453000</v>
      </c>
      <c r="P187" s="30">
        <f t="shared" si="179"/>
        <v>3720239.35</v>
      </c>
      <c r="Q187" s="30">
        <f t="shared" si="179"/>
        <v>2250239.35</v>
      </c>
      <c r="R187" s="30">
        <f t="shared" si="179"/>
        <v>0</v>
      </c>
      <c r="S187" s="30">
        <f t="shared" si="179"/>
        <v>1470000</v>
      </c>
      <c r="T187" s="30">
        <f t="shared" si="179"/>
        <v>3626239.35</v>
      </c>
      <c r="U187" s="30">
        <f t="shared" si="179"/>
        <v>2156239.35</v>
      </c>
      <c r="V187" s="30">
        <f t="shared" si="179"/>
        <v>0</v>
      </c>
      <c r="W187" s="30">
        <f t="shared" ref="W187" si="180">W188</f>
        <v>1470000</v>
      </c>
      <c r="X187" s="2">
        <f t="shared" si="165"/>
        <v>53.992426520949344</v>
      </c>
      <c r="Y187" s="2"/>
      <c r="Z187" s="2"/>
      <c r="AA187" s="2">
        <f t="shared" ref="AA187:AA192" si="181">W187/O187*100</f>
        <v>59.926620464737056</v>
      </c>
      <c r="AB187" s="2">
        <f t="shared" si="178"/>
        <v>92.465062701759933</v>
      </c>
    </row>
    <row r="188" spans="1:28" s="7" customFormat="1" ht="64.5" hidden="1" customHeight="1" x14ac:dyDescent="0.3">
      <c r="A188" s="92" t="s">
        <v>286</v>
      </c>
      <c r="B188" s="96" t="s">
        <v>282</v>
      </c>
      <c r="C188" s="34" t="s">
        <v>37</v>
      </c>
      <c r="D188" s="31">
        <v>0</v>
      </c>
      <c r="E188" s="31">
        <v>0</v>
      </c>
      <c r="F188" s="33">
        <v>3921740</v>
      </c>
      <c r="G188" s="31">
        <v>1196500</v>
      </c>
      <c r="H188" s="31">
        <v>1256500</v>
      </c>
      <c r="I188" s="31">
        <v>0</v>
      </c>
      <c r="J188" s="31">
        <v>0</v>
      </c>
      <c r="K188" s="31">
        <v>99000</v>
      </c>
      <c r="L188" s="31">
        <f>M188+O188</f>
        <v>6716200</v>
      </c>
      <c r="M188" s="31">
        <v>4263200</v>
      </c>
      <c r="N188" s="31">
        <v>0</v>
      </c>
      <c r="O188" s="31">
        <v>2453000</v>
      </c>
      <c r="P188" s="32">
        <f t="shared" si="172"/>
        <v>3720239.35</v>
      </c>
      <c r="Q188" s="31">
        <v>2250239.35</v>
      </c>
      <c r="R188" s="31">
        <v>0</v>
      </c>
      <c r="S188" s="31">
        <f t="shared" si="152"/>
        <v>1470000</v>
      </c>
      <c r="T188" s="31">
        <f>U188+W188</f>
        <v>3626239.35</v>
      </c>
      <c r="U188" s="31">
        <v>2156239.35</v>
      </c>
      <c r="V188" s="31">
        <v>0</v>
      </c>
      <c r="W188" s="31">
        <v>1470000</v>
      </c>
      <c r="X188" s="32">
        <f t="shared" si="165"/>
        <v>53.992426520949344</v>
      </c>
      <c r="Y188" s="32">
        <f>U188/M188*100</f>
        <v>50.577954353537244</v>
      </c>
      <c r="Z188" s="32"/>
      <c r="AA188" s="32">
        <f t="shared" si="181"/>
        <v>59.926620464737056</v>
      </c>
      <c r="AB188" s="32">
        <f t="shared" si="178"/>
        <v>92.465062701759933</v>
      </c>
    </row>
    <row r="189" spans="1:28" s="7" customFormat="1" ht="102" hidden="1" customHeight="1" x14ac:dyDescent="0.3">
      <c r="A189" s="1" t="s">
        <v>372</v>
      </c>
      <c r="B189" s="98" t="s">
        <v>284</v>
      </c>
      <c r="C189" s="17"/>
      <c r="D189" s="70">
        <f>SUM(D190:D191)</f>
        <v>8343200</v>
      </c>
      <c r="E189" s="70">
        <f t="shared" ref="E189:W189" si="182">SUM(E190:E191)</f>
        <v>9327750</v>
      </c>
      <c r="F189" s="70">
        <f t="shared" si="182"/>
        <v>26765650</v>
      </c>
      <c r="G189" s="70">
        <f t="shared" si="182"/>
        <v>9222250</v>
      </c>
      <c r="H189" s="70">
        <f t="shared" si="182"/>
        <v>8909750</v>
      </c>
      <c r="I189" s="70">
        <f t="shared" si="182"/>
        <v>0</v>
      </c>
      <c r="J189" s="70">
        <f t="shared" si="182"/>
        <v>0</v>
      </c>
      <c r="K189" s="70">
        <f t="shared" si="182"/>
        <v>17489550</v>
      </c>
      <c r="L189" s="70">
        <f>SUM(L190:L191)</f>
        <v>35290100</v>
      </c>
      <c r="M189" s="70">
        <f>SUM(M190:M191)</f>
        <v>0</v>
      </c>
      <c r="N189" s="70">
        <f>SUM(N190:N191)</f>
        <v>0</v>
      </c>
      <c r="O189" s="70">
        <f>SUM(O190:O191)</f>
        <v>35290100</v>
      </c>
      <c r="P189" s="70">
        <f t="shared" si="182"/>
        <v>22542946.030000001</v>
      </c>
      <c r="Q189" s="70">
        <f t="shared" si="182"/>
        <v>0</v>
      </c>
      <c r="R189" s="70">
        <f t="shared" si="182"/>
        <v>0</v>
      </c>
      <c r="S189" s="70">
        <f t="shared" si="182"/>
        <v>22542946.030000001</v>
      </c>
      <c r="T189" s="70">
        <f t="shared" si="182"/>
        <v>22542946.030000001</v>
      </c>
      <c r="U189" s="70">
        <f t="shared" si="182"/>
        <v>0</v>
      </c>
      <c r="V189" s="70">
        <f t="shared" si="182"/>
        <v>0</v>
      </c>
      <c r="W189" s="70">
        <f t="shared" si="182"/>
        <v>22542946.030000001</v>
      </c>
      <c r="X189" s="2">
        <f t="shared" si="165"/>
        <v>63.878951972366195</v>
      </c>
      <c r="Y189" s="2"/>
      <c r="Z189" s="2"/>
      <c r="AA189" s="2">
        <f t="shared" si="181"/>
        <v>63.878951972366195</v>
      </c>
      <c r="AB189" s="2">
        <f t="shared" si="178"/>
        <v>84.223420802409066</v>
      </c>
    </row>
    <row r="190" spans="1:28" s="7" customFormat="1" ht="45" hidden="1" customHeight="1" x14ac:dyDescent="0.3">
      <c r="A190" s="114" t="s">
        <v>373</v>
      </c>
      <c r="B190" s="106" t="s">
        <v>285</v>
      </c>
      <c r="C190" s="34" t="s">
        <v>37</v>
      </c>
      <c r="D190" s="71">
        <v>3236500</v>
      </c>
      <c r="E190" s="71">
        <v>3929800</v>
      </c>
      <c r="F190" s="33">
        <v>11087800</v>
      </c>
      <c r="G190" s="71">
        <v>3824300</v>
      </c>
      <c r="H190" s="71">
        <v>3876500</v>
      </c>
      <c r="I190" s="71">
        <v>0</v>
      </c>
      <c r="J190" s="71">
        <v>0</v>
      </c>
      <c r="K190" s="71">
        <v>7088200</v>
      </c>
      <c r="L190" s="31">
        <f>SUM(M190:O190)</f>
        <v>14579000</v>
      </c>
      <c r="M190" s="31">
        <v>0</v>
      </c>
      <c r="N190" s="31">
        <v>0</v>
      </c>
      <c r="O190" s="31">
        <v>14579000</v>
      </c>
      <c r="P190" s="32">
        <f t="shared" si="172"/>
        <v>10061651.42</v>
      </c>
      <c r="Q190" s="31">
        <v>0</v>
      </c>
      <c r="R190" s="31">
        <v>0</v>
      </c>
      <c r="S190" s="31">
        <f t="shared" si="152"/>
        <v>10061651.42</v>
      </c>
      <c r="T190" s="31">
        <f>SUM(U190:W190)</f>
        <v>10061651.42</v>
      </c>
      <c r="U190" s="31">
        <v>0</v>
      </c>
      <c r="V190" s="31">
        <v>0</v>
      </c>
      <c r="W190" s="31">
        <v>10061651.42</v>
      </c>
      <c r="X190" s="32">
        <f t="shared" si="165"/>
        <v>69.014688387406537</v>
      </c>
      <c r="Y190" s="32"/>
      <c r="Z190" s="32"/>
      <c r="AA190" s="32">
        <f t="shared" si="181"/>
        <v>69.014688387406537</v>
      </c>
      <c r="AB190" s="32">
        <f t="shared" si="178"/>
        <v>90.745246306751554</v>
      </c>
    </row>
    <row r="191" spans="1:28" s="7" customFormat="1" ht="48.75" hidden="1" customHeight="1" x14ac:dyDescent="0.3">
      <c r="A191" s="115"/>
      <c r="B191" s="107"/>
      <c r="C191" s="34" t="s">
        <v>6</v>
      </c>
      <c r="D191" s="71">
        <v>5106700</v>
      </c>
      <c r="E191" s="71">
        <v>5397950</v>
      </c>
      <c r="F191" s="33">
        <v>15677850</v>
      </c>
      <c r="G191" s="71">
        <v>5397950</v>
      </c>
      <c r="H191" s="71">
        <v>5033250</v>
      </c>
      <c r="I191" s="71">
        <v>0</v>
      </c>
      <c r="J191" s="71">
        <v>0</v>
      </c>
      <c r="K191" s="71">
        <v>10401350</v>
      </c>
      <c r="L191" s="31">
        <f>SUM(M191:O191)</f>
        <v>20711100</v>
      </c>
      <c r="M191" s="31">
        <v>0</v>
      </c>
      <c r="N191" s="31">
        <v>0</v>
      </c>
      <c r="O191" s="31">
        <v>20711100</v>
      </c>
      <c r="P191" s="32">
        <f t="shared" si="172"/>
        <v>12481294.609999999</v>
      </c>
      <c r="Q191" s="31">
        <v>0</v>
      </c>
      <c r="R191" s="31">
        <v>0</v>
      </c>
      <c r="S191" s="31">
        <f t="shared" si="152"/>
        <v>12481294.609999999</v>
      </c>
      <c r="T191" s="31">
        <f>SUM(U191:W191)</f>
        <v>12481294.609999999</v>
      </c>
      <c r="U191" s="31">
        <v>0</v>
      </c>
      <c r="V191" s="31">
        <v>0</v>
      </c>
      <c r="W191" s="31">
        <v>12481294.609999999</v>
      </c>
      <c r="X191" s="32">
        <f t="shared" si="165"/>
        <v>60.263793859331471</v>
      </c>
      <c r="Y191" s="32"/>
      <c r="Z191" s="32"/>
      <c r="AA191" s="32">
        <f t="shared" si="181"/>
        <v>60.263793859331471</v>
      </c>
      <c r="AB191" s="32">
        <f t="shared" si="178"/>
        <v>79.611009226392653</v>
      </c>
    </row>
    <row r="192" spans="1:28" ht="28.5" hidden="1" customHeight="1" x14ac:dyDescent="0.3">
      <c r="A192" s="104" t="s">
        <v>167</v>
      </c>
      <c r="B192" s="104"/>
      <c r="C192" s="104"/>
      <c r="D192" s="3" t="e">
        <f>D172+D169+D167+#REF!+#REF!+D155</f>
        <v>#REF!</v>
      </c>
      <c r="E192" s="3" t="e">
        <f>E172+E169+E167+#REF!+#REF!+E155</f>
        <v>#REF!</v>
      </c>
      <c r="F192" s="3" t="e">
        <f>F172+F169+F167+#REF!+#REF!+F155</f>
        <v>#REF!</v>
      </c>
      <c r="G192" s="3" t="e">
        <f>G172+G169+G167+#REF!+#REF!+G155</f>
        <v>#REF!</v>
      </c>
      <c r="H192" s="3" t="e">
        <f>H172+H169+H167+#REF!+#REF!+H155</f>
        <v>#REF!</v>
      </c>
      <c r="I192" s="3" t="e">
        <f>I172+I169+I167+#REF!+#REF!+I155</f>
        <v>#REF!</v>
      </c>
      <c r="J192" s="3" t="e">
        <f>J172+J169+J167+#REF!+#REF!+J155</f>
        <v>#REF!</v>
      </c>
      <c r="K192" s="3" t="e">
        <f>K172+K169+K167+#REF!+#REF!+K155</f>
        <v>#REF!</v>
      </c>
      <c r="L192" s="3" t="e">
        <f>L172+L169+L167+#REF!+#REF!+L155</f>
        <v>#REF!</v>
      </c>
      <c r="M192" s="3" t="e">
        <f>M172+M169+M167+#REF!+#REF!+M155</f>
        <v>#REF!</v>
      </c>
      <c r="N192" s="3" t="e">
        <f>N172+N169+N167+#REF!+#REF!+N155</f>
        <v>#REF!</v>
      </c>
      <c r="O192" s="3" t="e">
        <f>O172+O169+O167+#REF!+#REF!+O155</f>
        <v>#REF!</v>
      </c>
      <c r="P192" s="3" t="e">
        <f>P172+P169+P167+#REF!+#REF!+P155</f>
        <v>#REF!</v>
      </c>
      <c r="Q192" s="3" t="e">
        <f>Q172+Q169+Q167+#REF!+#REF!+Q155</f>
        <v>#REF!</v>
      </c>
      <c r="R192" s="3" t="e">
        <f>R172+R169+R167+#REF!+#REF!+R155</f>
        <v>#REF!</v>
      </c>
      <c r="S192" s="3" t="e">
        <f>S172+S169+S167+#REF!+#REF!+S155</f>
        <v>#REF!</v>
      </c>
      <c r="T192" s="3" t="e">
        <f>T172+T169+T167+#REF!+#REF!+T155</f>
        <v>#REF!</v>
      </c>
      <c r="U192" s="3" t="e">
        <f>U172+U169+U167+#REF!+#REF!+U155</f>
        <v>#REF!</v>
      </c>
      <c r="V192" s="3" t="e">
        <f>V172+V169+V167+#REF!+#REF!+V155</f>
        <v>#REF!</v>
      </c>
      <c r="W192" s="3" t="e">
        <f>W172+W169+W167+#REF!+#REF!+W155</f>
        <v>#REF!</v>
      </c>
      <c r="X192" s="2" t="e">
        <f t="shared" si="165"/>
        <v>#REF!</v>
      </c>
      <c r="Y192" s="2" t="e">
        <f>U192/M192*100</f>
        <v>#REF!</v>
      </c>
      <c r="Z192" s="2" t="e">
        <f>V192/N192*100</f>
        <v>#REF!</v>
      </c>
      <c r="AA192" s="2" t="e">
        <f t="shared" si="181"/>
        <v>#REF!</v>
      </c>
      <c r="AB192" s="2" t="e">
        <f t="shared" si="178"/>
        <v>#REF!</v>
      </c>
    </row>
    <row r="193" spans="1:28" ht="34.5" hidden="1" customHeight="1" x14ac:dyDescent="0.3">
      <c r="A193" s="99" t="s">
        <v>288</v>
      </c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</row>
    <row r="194" spans="1:28" ht="87" hidden="1" customHeight="1" x14ac:dyDescent="0.3">
      <c r="A194" s="1" t="s">
        <v>148</v>
      </c>
      <c r="B194" s="68" t="s">
        <v>287</v>
      </c>
      <c r="C194" s="38"/>
      <c r="D194" s="30">
        <f>D195+D197</f>
        <v>15008754</v>
      </c>
      <c r="E194" s="30">
        <f t="shared" ref="E194:W194" si="183">E195+E197</f>
        <v>13615164</v>
      </c>
      <c r="F194" s="30">
        <f t="shared" si="183"/>
        <v>81918958</v>
      </c>
      <c r="G194" s="30">
        <f t="shared" si="183"/>
        <v>11430065</v>
      </c>
      <c r="H194" s="30">
        <f t="shared" si="183"/>
        <v>46218907</v>
      </c>
      <c r="I194" s="30">
        <f t="shared" si="183"/>
        <v>58813648</v>
      </c>
      <c r="J194" s="30">
        <f t="shared" si="183"/>
        <v>0</v>
      </c>
      <c r="K194" s="30">
        <f t="shared" si="183"/>
        <v>26384</v>
      </c>
      <c r="L194" s="30">
        <f>L195+L197</f>
        <v>95199286</v>
      </c>
      <c r="M194" s="30">
        <f>M195+M197</f>
        <v>95136626</v>
      </c>
      <c r="N194" s="30">
        <f>N195+N197</f>
        <v>0</v>
      </c>
      <c r="O194" s="30">
        <f>O195+O197</f>
        <v>62660</v>
      </c>
      <c r="P194" s="30">
        <f t="shared" si="183"/>
        <v>72293965</v>
      </c>
      <c r="Q194" s="30">
        <f t="shared" si="183"/>
        <v>72232637</v>
      </c>
      <c r="R194" s="30">
        <f t="shared" si="183"/>
        <v>0</v>
      </c>
      <c r="S194" s="30">
        <f t="shared" si="183"/>
        <v>61328</v>
      </c>
      <c r="T194" s="30">
        <f t="shared" si="183"/>
        <v>71020764.010000005</v>
      </c>
      <c r="U194" s="30">
        <f t="shared" si="183"/>
        <v>70959436.010000005</v>
      </c>
      <c r="V194" s="30">
        <f t="shared" si="183"/>
        <v>0</v>
      </c>
      <c r="W194" s="30">
        <f t="shared" si="183"/>
        <v>61328</v>
      </c>
      <c r="X194" s="2">
        <f t="shared" ref="X194:Y198" si="184">T194/L194*100</f>
        <v>74.602202384164954</v>
      </c>
      <c r="Y194" s="2">
        <f t="shared" si="184"/>
        <v>74.586874680630359</v>
      </c>
      <c r="Z194" s="2"/>
      <c r="AA194" s="2">
        <f>W194/O194*100</f>
        <v>97.874241940631975</v>
      </c>
      <c r="AB194" s="2">
        <f>T194/F194*100</f>
        <v>86.696371321031705</v>
      </c>
    </row>
    <row r="195" spans="1:28" ht="56.25" hidden="1" x14ac:dyDescent="0.3">
      <c r="A195" s="1" t="s">
        <v>149</v>
      </c>
      <c r="B195" s="72" t="s">
        <v>289</v>
      </c>
      <c r="C195" s="17"/>
      <c r="D195" s="30">
        <f>D196</f>
        <v>9866010</v>
      </c>
      <c r="E195" s="30">
        <f t="shared" ref="E195:W195" si="185">E196</f>
        <v>7039080</v>
      </c>
      <c r="F195" s="30">
        <f t="shared" si="185"/>
        <v>23293564</v>
      </c>
      <c r="G195" s="30">
        <f t="shared" si="185"/>
        <v>5803980</v>
      </c>
      <c r="H195" s="30">
        <f t="shared" si="185"/>
        <v>9380020</v>
      </c>
      <c r="I195" s="30">
        <f t="shared" si="185"/>
        <v>17051200</v>
      </c>
      <c r="J195" s="30">
        <f t="shared" si="185"/>
        <v>0</v>
      </c>
      <c r="K195" s="30">
        <f t="shared" si="185"/>
        <v>26384</v>
      </c>
      <c r="L195" s="30">
        <f>L196</f>
        <v>32120960</v>
      </c>
      <c r="M195" s="30">
        <f>M196</f>
        <v>32058300</v>
      </c>
      <c r="N195" s="30">
        <f>N196</f>
        <v>0</v>
      </c>
      <c r="O195" s="30">
        <f>O196</f>
        <v>62660</v>
      </c>
      <c r="P195" s="30">
        <f t="shared" si="185"/>
        <v>23112528</v>
      </c>
      <c r="Q195" s="30">
        <f t="shared" si="185"/>
        <v>23051200</v>
      </c>
      <c r="R195" s="30">
        <f t="shared" si="185"/>
        <v>0</v>
      </c>
      <c r="S195" s="30">
        <f t="shared" si="185"/>
        <v>61328</v>
      </c>
      <c r="T195" s="30">
        <f t="shared" si="185"/>
        <v>21839329.239999998</v>
      </c>
      <c r="U195" s="30">
        <f t="shared" si="185"/>
        <v>21778001.239999998</v>
      </c>
      <c r="V195" s="30">
        <f t="shared" si="185"/>
        <v>0</v>
      </c>
      <c r="W195" s="30">
        <f t="shared" si="185"/>
        <v>61328</v>
      </c>
      <c r="X195" s="2">
        <f t="shared" si="184"/>
        <v>67.990898279503469</v>
      </c>
      <c r="Y195" s="2">
        <f t="shared" si="184"/>
        <v>67.932489370927343</v>
      </c>
      <c r="Z195" s="2"/>
      <c r="AA195" s="2">
        <f>W195/O195*100</f>
        <v>97.874241940631975</v>
      </c>
      <c r="AB195" s="2">
        <f>T195/F195*100</f>
        <v>93.756924616602248</v>
      </c>
    </row>
    <row r="196" spans="1:28" ht="56.25" hidden="1" x14ac:dyDescent="0.3">
      <c r="A196" s="92" t="s">
        <v>291</v>
      </c>
      <c r="B196" s="37" t="s">
        <v>290</v>
      </c>
      <c r="C196" s="34" t="s">
        <v>292</v>
      </c>
      <c r="D196" s="31">
        <v>9866010</v>
      </c>
      <c r="E196" s="31">
        <v>7039080</v>
      </c>
      <c r="F196" s="31">
        <v>23293564</v>
      </c>
      <c r="G196" s="31">
        <v>5803980</v>
      </c>
      <c r="H196" s="31">
        <v>9380020</v>
      </c>
      <c r="I196" s="31">
        <v>17051200</v>
      </c>
      <c r="J196" s="31">
        <v>0</v>
      </c>
      <c r="K196" s="31">
        <v>26384</v>
      </c>
      <c r="L196" s="31">
        <f>SUM(M196:O196)</f>
        <v>32120960</v>
      </c>
      <c r="M196" s="31">
        <v>32058300</v>
      </c>
      <c r="N196" s="31">
        <v>0</v>
      </c>
      <c r="O196" s="31">
        <v>62660</v>
      </c>
      <c r="P196" s="32">
        <f t="shared" si="172"/>
        <v>23112528</v>
      </c>
      <c r="Q196" s="32">
        <v>23051200</v>
      </c>
      <c r="R196" s="31">
        <v>0</v>
      </c>
      <c r="S196" s="31">
        <f>W196</f>
        <v>61328</v>
      </c>
      <c r="T196" s="73">
        <f>SUM(U196:W196)</f>
        <v>21839329.239999998</v>
      </c>
      <c r="U196" s="73">
        <v>21778001.239999998</v>
      </c>
      <c r="V196" s="73">
        <v>0</v>
      </c>
      <c r="W196" s="73">
        <v>61328</v>
      </c>
      <c r="X196" s="32">
        <f t="shared" si="184"/>
        <v>67.990898279503469</v>
      </c>
      <c r="Y196" s="32">
        <f t="shared" si="184"/>
        <v>67.932489370927343</v>
      </c>
      <c r="Z196" s="32"/>
      <c r="AA196" s="32">
        <f>W196/O196*100</f>
        <v>97.874241940631975</v>
      </c>
      <c r="AB196" s="32">
        <f>T196/F196*100</f>
        <v>93.756924616602248</v>
      </c>
    </row>
    <row r="197" spans="1:28" ht="117" hidden="1" customHeight="1" x14ac:dyDescent="0.3">
      <c r="A197" s="1" t="s">
        <v>150</v>
      </c>
      <c r="B197" s="72" t="s">
        <v>293</v>
      </c>
      <c r="C197" s="17"/>
      <c r="D197" s="30">
        <f>D198</f>
        <v>5142744</v>
      </c>
      <c r="E197" s="30">
        <f t="shared" ref="E197:W197" si="186">E198</f>
        <v>6576084</v>
      </c>
      <c r="F197" s="30">
        <v>58625394</v>
      </c>
      <c r="G197" s="30">
        <f t="shared" si="186"/>
        <v>5626085</v>
      </c>
      <c r="H197" s="30">
        <f t="shared" si="186"/>
        <v>36838887</v>
      </c>
      <c r="I197" s="30">
        <f t="shared" si="186"/>
        <v>41762448</v>
      </c>
      <c r="J197" s="30">
        <f t="shared" si="186"/>
        <v>0</v>
      </c>
      <c r="K197" s="30">
        <f t="shared" si="186"/>
        <v>0</v>
      </c>
      <c r="L197" s="30">
        <f t="shared" ref="L197:O197" si="187">L198</f>
        <v>63078326</v>
      </c>
      <c r="M197" s="30">
        <f t="shared" si="187"/>
        <v>63078326</v>
      </c>
      <c r="N197" s="30">
        <f t="shared" si="187"/>
        <v>0</v>
      </c>
      <c r="O197" s="30">
        <f t="shared" si="187"/>
        <v>0</v>
      </c>
      <c r="P197" s="30">
        <f t="shared" si="186"/>
        <v>49181437</v>
      </c>
      <c r="Q197" s="30">
        <f t="shared" si="186"/>
        <v>49181437</v>
      </c>
      <c r="R197" s="30">
        <f t="shared" si="186"/>
        <v>0</v>
      </c>
      <c r="S197" s="30">
        <f t="shared" si="186"/>
        <v>0</v>
      </c>
      <c r="T197" s="30">
        <f t="shared" si="186"/>
        <v>49181434.770000003</v>
      </c>
      <c r="U197" s="30">
        <f t="shared" si="186"/>
        <v>49181434.770000003</v>
      </c>
      <c r="V197" s="30">
        <f t="shared" si="186"/>
        <v>0</v>
      </c>
      <c r="W197" s="30">
        <f t="shared" si="186"/>
        <v>0</v>
      </c>
      <c r="X197" s="2">
        <f t="shared" si="184"/>
        <v>77.968833177342091</v>
      </c>
      <c r="Y197" s="2">
        <f t="shared" si="184"/>
        <v>77.968833177342091</v>
      </c>
      <c r="Z197" s="2"/>
      <c r="AA197" s="2"/>
      <c r="AB197" s="2">
        <f>T197/F197*100</f>
        <v>83.891009363621521</v>
      </c>
    </row>
    <row r="198" spans="1:28" ht="140.25" hidden="1" customHeight="1" x14ac:dyDescent="0.3">
      <c r="A198" s="92" t="s">
        <v>295</v>
      </c>
      <c r="B198" s="40" t="s">
        <v>294</v>
      </c>
      <c r="C198" s="34" t="s">
        <v>292</v>
      </c>
      <c r="D198" s="31">
        <v>5142744</v>
      </c>
      <c r="E198" s="31">
        <v>6576084</v>
      </c>
      <c r="F198" s="31">
        <v>58625394</v>
      </c>
      <c r="G198" s="31">
        <v>5626085</v>
      </c>
      <c r="H198" s="31">
        <v>36838887</v>
      </c>
      <c r="I198" s="31">
        <v>41762448</v>
      </c>
      <c r="J198" s="31">
        <v>0</v>
      </c>
      <c r="K198" s="31">
        <v>0</v>
      </c>
      <c r="L198" s="31">
        <f>SUM(M198:O198)</f>
        <v>63078326</v>
      </c>
      <c r="M198" s="31">
        <v>63078326</v>
      </c>
      <c r="N198" s="31">
        <v>0</v>
      </c>
      <c r="O198" s="31">
        <v>0</v>
      </c>
      <c r="P198" s="32">
        <f t="shared" si="172"/>
        <v>49181437</v>
      </c>
      <c r="Q198" s="32">
        <v>49181437</v>
      </c>
      <c r="R198" s="31">
        <v>0</v>
      </c>
      <c r="S198" s="31">
        <f t="shared" ref="S198" si="188">W198</f>
        <v>0</v>
      </c>
      <c r="T198" s="73">
        <f>SUM(U198:W198)</f>
        <v>49181434.770000003</v>
      </c>
      <c r="U198" s="73">
        <v>49181434.770000003</v>
      </c>
      <c r="V198" s="73">
        <v>0</v>
      </c>
      <c r="W198" s="73">
        <v>0</v>
      </c>
      <c r="X198" s="32">
        <f t="shared" si="184"/>
        <v>77.968833177342091</v>
      </c>
      <c r="Y198" s="32">
        <f t="shared" si="184"/>
        <v>77.968833177342091</v>
      </c>
      <c r="Z198" s="32"/>
      <c r="AA198" s="32"/>
      <c r="AB198" s="32">
        <f>T198/F198*100</f>
        <v>83.891009363621521</v>
      </c>
    </row>
    <row r="199" spans="1:28" x14ac:dyDescent="0.3">
      <c r="A199" s="11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28" x14ac:dyDescent="0.3">
      <c r="A200" s="11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28" x14ac:dyDescent="0.3">
      <c r="A201" s="11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28" x14ac:dyDescent="0.3">
      <c r="A202" s="11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28" x14ac:dyDescent="0.3">
      <c r="A203" s="11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28" x14ac:dyDescent="0.3">
      <c r="A204" s="11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28" x14ac:dyDescent="0.3">
      <c r="A205" s="11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28" x14ac:dyDescent="0.3">
      <c r="A206" s="11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28" x14ac:dyDescent="0.3">
      <c r="A207" s="1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28" x14ac:dyDescent="0.3">
      <c r="A208" s="11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x14ac:dyDescent="0.3">
      <c r="A209" s="11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x14ac:dyDescent="0.3">
      <c r="A210" s="11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x14ac:dyDescent="0.3">
      <c r="A211" s="11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x14ac:dyDescent="0.3">
      <c r="A212" s="11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x14ac:dyDescent="0.3">
      <c r="A213" s="11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x14ac:dyDescent="0.3">
      <c r="A214" s="11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x14ac:dyDescent="0.3">
      <c r="A215" s="11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x14ac:dyDescent="0.3">
      <c r="A216" s="11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x14ac:dyDescent="0.3">
      <c r="A217" s="11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x14ac:dyDescent="0.3">
      <c r="A218" s="11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x14ac:dyDescent="0.3">
      <c r="A219" s="11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x14ac:dyDescent="0.3">
      <c r="A220" s="11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x14ac:dyDescent="0.3">
      <c r="A221" s="1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x14ac:dyDescent="0.3">
      <c r="A222" s="1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x14ac:dyDescent="0.3">
      <c r="A223" s="1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x14ac:dyDescent="0.3">
      <c r="A224" s="1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x14ac:dyDescent="0.3">
      <c r="A225" s="1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x14ac:dyDescent="0.3">
      <c r="A226" s="1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x14ac:dyDescent="0.3">
      <c r="A227" s="1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x14ac:dyDescent="0.3">
      <c r="A228" s="1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x14ac:dyDescent="0.3">
      <c r="A229" s="1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x14ac:dyDescent="0.3">
      <c r="A230" s="1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x14ac:dyDescent="0.3">
      <c r="A231" s="1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x14ac:dyDescent="0.3">
      <c r="A232" s="1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x14ac:dyDescent="0.3">
      <c r="A233" s="1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x14ac:dyDescent="0.3">
      <c r="A234" s="1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x14ac:dyDescent="0.3">
      <c r="A235" s="1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x14ac:dyDescent="0.3">
      <c r="A236" s="1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x14ac:dyDescent="0.3">
      <c r="A237" s="1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x14ac:dyDescent="0.3">
      <c r="A238" s="1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x14ac:dyDescent="0.3">
      <c r="A239" s="1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x14ac:dyDescent="0.3">
      <c r="A240" s="1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x14ac:dyDescent="0.3">
      <c r="A241" s="1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x14ac:dyDescent="0.3">
      <c r="A302" s="1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x14ac:dyDescent="0.3">
      <c r="A303" s="1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x14ac:dyDescent="0.3">
      <c r="A304" s="1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x14ac:dyDescent="0.3">
      <c r="A305" s="1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x14ac:dyDescent="0.3">
      <c r="A306" s="1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x14ac:dyDescent="0.3">
      <c r="A307" s="1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x14ac:dyDescent="0.3">
      <c r="A308" s="1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x14ac:dyDescent="0.3">
      <c r="A309" s="1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x14ac:dyDescent="0.3">
      <c r="A310" s="1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x14ac:dyDescent="0.3">
      <c r="A311" s="1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x14ac:dyDescent="0.3">
      <c r="A312" s="1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x14ac:dyDescent="0.3">
      <c r="A313" s="1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x14ac:dyDescent="0.3">
      <c r="A314" s="1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x14ac:dyDescent="0.3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x14ac:dyDescent="0.3">
      <c r="A316" s="1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x14ac:dyDescent="0.3">
      <c r="A317" s="1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x14ac:dyDescent="0.3">
      <c r="A318" s="1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x14ac:dyDescent="0.3">
      <c r="A319" s="1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x14ac:dyDescent="0.3">
      <c r="A320" s="1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x14ac:dyDescent="0.3">
      <c r="A321" s="1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x14ac:dyDescent="0.3">
      <c r="A322" s="1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x14ac:dyDescent="0.3">
      <c r="A323" s="1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x14ac:dyDescent="0.3">
      <c r="A324" s="1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x14ac:dyDescent="0.3">
      <c r="A325" s="1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x14ac:dyDescent="0.3">
      <c r="A326" s="1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x14ac:dyDescent="0.3">
      <c r="A327" s="1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x14ac:dyDescent="0.3">
      <c r="A328" s="1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x14ac:dyDescent="0.3">
      <c r="A329" s="1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x14ac:dyDescent="0.3">
      <c r="A330" s="1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x14ac:dyDescent="0.3">
      <c r="A331" s="1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3">
      <c r="A332" s="1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3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3">
      <c r="A334" s="1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</sheetData>
  <mergeCells count="44">
    <mergeCell ref="A116:A117"/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190:A191"/>
    <mergeCell ref="B136:C136"/>
    <mergeCell ref="A5:C5"/>
    <mergeCell ref="B33:C33"/>
    <mergeCell ref="A32:AB32"/>
    <mergeCell ref="A37:AB37"/>
    <mergeCell ref="A43:AB43"/>
    <mergeCell ref="B38:C38"/>
    <mergeCell ref="A31:C31"/>
    <mergeCell ref="B13:C13"/>
    <mergeCell ref="B118:B119"/>
    <mergeCell ref="A118:A119"/>
    <mergeCell ref="B116:B117"/>
    <mergeCell ref="AB2:AB3"/>
    <mergeCell ref="A58:AB58"/>
    <mergeCell ref="B152:B153"/>
    <mergeCell ref="A152:A153"/>
    <mergeCell ref="B44:C44"/>
    <mergeCell ref="B59:C59"/>
    <mergeCell ref="B98:C98"/>
    <mergeCell ref="A97:AB97"/>
    <mergeCell ref="A135:AB135"/>
    <mergeCell ref="A148:A150"/>
    <mergeCell ref="A143:A146"/>
    <mergeCell ref="A193:AB193"/>
    <mergeCell ref="B170:B171"/>
    <mergeCell ref="A154:AB154"/>
    <mergeCell ref="B155:C155"/>
    <mergeCell ref="A192:C192"/>
    <mergeCell ref="B167:C167"/>
    <mergeCell ref="B172:C172"/>
    <mergeCell ref="B169:C169"/>
    <mergeCell ref="A170:A171"/>
    <mergeCell ref="B190:B191"/>
  </mergeCells>
  <pageMargins left="0.19685039370078741" right="0.19685039370078741" top="0.39370078740157483" bottom="0.19685039370078741" header="0.31496062992125984" footer="0.31496062992125984"/>
  <pageSetup paperSize="8" scale="32" fitToHeight="6" orientation="landscape" r:id="rId1"/>
  <headerFooter>
    <oddFooter>&amp;C&amp;P</oddFooter>
  </headerFooter>
  <rowBreaks count="4" manualBreakCount="4">
    <brk id="51" max="29" man="1"/>
    <brk id="79" max="29" man="1"/>
    <brk id="109" max="29" man="1"/>
    <brk id="14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40" t="s">
        <v>180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32.25" customHeight="1" x14ac:dyDescent="0.25">
      <c r="A2" s="142" t="s">
        <v>0</v>
      </c>
      <c r="B2" s="19" t="s">
        <v>1</v>
      </c>
      <c r="C2" s="143" t="s">
        <v>51</v>
      </c>
      <c r="D2" s="144" t="s">
        <v>168</v>
      </c>
      <c r="E2" s="144"/>
      <c r="F2" s="144"/>
      <c r="G2" s="145" t="s">
        <v>185</v>
      </c>
      <c r="H2" s="145"/>
      <c r="I2" s="145"/>
      <c r="J2" s="146" t="s">
        <v>183</v>
      </c>
      <c r="K2" s="147"/>
      <c r="L2" s="148"/>
      <c r="M2" s="149" t="s">
        <v>178</v>
      </c>
      <c r="N2" s="149" t="s">
        <v>179</v>
      </c>
    </row>
    <row r="3" spans="1:14" ht="25.5" x14ac:dyDescent="0.25">
      <c r="A3" s="142"/>
      <c r="B3" s="20" t="s">
        <v>2</v>
      </c>
      <c r="C3" s="143"/>
      <c r="D3" s="21" t="s">
        <v>90</v>
      </c>
      <c r="E3" s="21" t="s">
        <v>91</v>
      </c>
      <c r="F3" s="21" t="s">
        <v>92</v>
      </c>
      <c r="G3" s="21" t="s">
        <v>90</v>
      </c>
      <c r="H3" s="21" t="s">
        <v>91</v>
      </c>
      <c r="I3" s="21" t="s">
        <v>92</v>
      </c>
      <c r="J3" s="21" t="s">
        <v>90</v>
      </c>
      <c r="K3" s="21" t="s">
        <v>91</v>
      </c>
      <c r="L3" s="21" t="s">
        <v>92</v>
      </c>
      <c r="M3" s="150"/>
      <c r="N3" s="150"/>
    </row>
    <row r="4" spans="1:14" x14ac:dyDescent="0.25">
      <c r="A4" s="22" t="s">
        <v>9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139" t="s">
        <v>181</v>
      </c>
      <c r="C5" s="139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15</v>
      </c>
      <c r="B6" s="28" t="s">
        <v>68</v>
      </c>
      <c r="C6" s="28" t="s">
        <v>184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16</v>
      </c>
      <c r="B7" s="28" t="s">
        <v>182</v>
      </c>
      <c r="C7" s="28" t="s">
        <v>184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B17" sqref="B17"/>
    </sheetView>
  </sheetViews>
  <sheetFormatPr defaultRowHeight="15" x14ac:dyDescent="0.2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 x14ac:dyDescent="0.25">
      <c r="A1" s="142" t="s">
        <v>0</v>
      </c>
      <c r="B1" s="46" t="s">
        <v>1</v>
      </c>
      <c r="C1" s="143" t="s">
        <v>51</v>
      </c>
      <c r="D1" s="144" t="s">
        <v>350</v>
      </c>
      <c r="E1" s="144"/>
      <c r="F1" s="144"/>
      <c r="G1" s="144"/>
      <c r="H1" s="157" t="s">
        <v>362</v>
      </c>
      <c r="I1" s="158"/>
      <c r="J1" s="158"/>
      <c r="K1" s="159"/>
      <c r="L1" s="145" t="s">
        <v>361</v>
      </c>
      <c r="M1" s="145"/>
      <c r="N1" s="145"/>
      <c r="O1" s="145"/>
      <c r="P1" s="145" t="s">
        <v>351</v>
      </c>
      <c r="Q1" s="160"/>
      <c r="R1" s="160"/>
      <c r="S1" s="160"/>
      <c r="T1" s="151" t="s">
        <v>352</v>
      </c>
      <c r="U1" s="152"/>
      <c r="V1" s="152"/>
      <c r="W1" s="153"/>
    </row>
    <row r="2" spans="1:24" ht="38.25" x14ac:dyDescent="0.25">
      <c r="A2" s="142"/>
      <c r="B2" s="46" t="s">
        <v>2</v>
      </c>
      <c r="C2" s="143"/>
      <c r="D2" s="47" t="s">
        <v>90</v>
      </c>
      <c r="E2" s="47" t="s">
        <v>91</v>
      </c>
      <c r="F2" s="47" t="s">
        <v>191</v>
      </c>
      <c r="G2" s="47" t="s">
        <v>92</v>
      </c>
      <c r="H2" s="47" t="s">
        <v>90</v>
      </c>
      <c r="I2" s="47" t="s">
        <v>91</v>
      </c>
      <c r="J2" s="47" t="s">
        <v>191</v>
      </c>
      <c r="K2" s="47" t="s">
        <v>92</v>
      </c>
      <c r="L2" s="47" t="s">
        <v>90</v>
      </c>
      <c r="M2" s="47" t="s">
        <v>91</v>
      </c>
      <c r="N2" s="47" t="s">
        <v>191</v>
      </c>
      <c r="O2" s="47" t="s">
        <v>92</v>
      </c>
      <c r="P2" s="47" t="s">
        <v>90</v>
      </c>
      <c r="Q2" s="41" t="s">
        <v>91</v>
      </c>
      <c r="R2" s="47" t="s">
        <v>191</v>
      </c>
      <c r="S2" s="47" t="s">
        <v>92</v>
      </c>
      <c r="T2" s="47" t="s">
        <v>90</v>
      </c>
      <c r="U2" s="41" t="s">
        <v>91</v>
      </c>
      <c r="V2" s="47" t="s">
        <v>191</v>
      </c>
      <c r="W2" s="47" t="s">
        <v>92</v>
      </c>
    </row>
    <row r="3" spans="1:24" x14ac:dyDescent="0.25">
      <c r="A3" s="45" t="s">
        <v>9</v>
      </c>
      <c r="B3" s="77" t="s">
        <v>38</v>
      </c>
      <c r="C3" s="77" t="s">
        <v>99</v>
      </c>
      <c r="D3" s="77" t="s">
        <v>103</v>
      </c>
      <c r="E3" s="77" t="s">
        <v>46</v>
      </c>
      <c r="F3" s="77" t="s">
        <v>114</v>
      </c>
      <c r="G3" s="77" t="s">
        <v>151</v>
      </c>
      <c r="H3" s="77" t="s">
        <v>47</v>
      </c>
      <c r="I3" s="77" t="s">
        <v>126</v>
      </c>
      <c r="J3" s="77" t="s">
        <v>135</v>
      </c>
      <c r="K3" s="77" t="s">
        <v>136</v>
      </c>
      <c r="L3" s="77" t="s">
        <v>137</v>
      </c>
      <c r="M3" s="77" t="s">
        <v>139</v>
      </c>
      <c r="N3" s="77" t="s">
        <v>140</v>
      </c>
      <c r="O3" s="77" t="s">
        <v>148</v>
      </c>
      <c r="P3" s="77" t="s">
        <v>343</v>
      </c>
      <c r="Q3" s="77" t="s">
        <v>344</v>
      </c>
      <c r="R3" s="77" t="s">
        <v>345</v>
      </c>
      <c r="S3" s="77" t="s">
        <v>346</v>
      </c>
      <c r="T3" s="77" t="s">
        <v>347</v>
      </c>
      <c r="U3" s="77" t="s">
        <v>348</v>
      </c>
      <c r="V3" s="77" t="s">
        <v>349</v>
      </c>
      <c r="W3" s="77" t="s">
        <v>359</v>
      </c>
    </row>
    <row r="4" spans="1:24" x14ac:dyDescent="0.25">
      <c r="A4" s="154" t="s">
        <v>93</v>
      </c>
      <c r="B4" s="154"/>
      <c r="C4" s="154"/>
      <c r="D4" s="48">
        <f>E4+F4+G4</f>
        <v>211910.641</v>
      </c>
      <c r="E4" s="48">
        <f>E5+E8+E11+E13+E15</f>
        <v>175057.54800000001</v>
      </c>
      <c r="F4" s="48">
        <f>F5+F8+F11+F13+F15</f>
        <v>0</v>
      </c>
      <c r="G4" s="48">
        <f>G5+G8+G11+G13+G15</f>
        <v>36853.093000000001</v>
      </c>
      <c r="H4" s="48">
        <f>I4+J4+K4</f>
        <v>17389.416100000002</v>
      </c>
      <c r="I4" s="48">
        <f>I5+I8+I11+I13+I15</f>
        <v>0</v>
      </c>
      <c r="J4" s="48">
        <f>J5+J8+J11+J13+J15</f>
        <v>0</v>
      </c>
      <c r="K4" s="48">
        <f>K5+K8+K11+K13+K15</f>
        <v>17389.416100000002</v>
      </c>
      <c r="L4" s="48">
        <f>M4+N4+O4</f>
        <v>18523.727100000004</v>
      </c>
      <c r="M4" s="48">
        <f>M5+M8+M11+M13+M15</f>
        <v>1077.577</v>
      </c>
      <c r="N4" s="48">
        <f>N5+N8+N11+N13+N15</f>
        <v>0</v>
      </c>
      <c r="O4" s="48">
        <f>O5+O8+O11+O13+O15</f>
        <v>17446.150100000003</v>
      </c>
      <c r="P4" s="48">
        <f t="shared" ref="P4:Q7" si="0">L4/D4*100</f>
        <v>8.7412916182911289</v>
      </c>
      <c r="Q4" s="49">
        <f t="shared" si="0"/>
        <v>0.61555586280689811</v>
      </c>
      <c r="R4" s="49"/>
      <c r="S4" s="49">
        <f t="shared" ref="S4:S7" si="1">O4/G4*100</f>
        <v>47.33971745600838</v>
      </c>
      <c r="T4" s="50">
        <f t="shared" ref="T4:T14" si="2">L4/H4*100</f>
        <v>106.52299647945051</v>
      </c>
      <c r="U4" s="50"/>
      <c r="V4" s="50"/>
      <c r="W4" s="50">
        <f t="shared" ref="W4:W14" si="3">O4/K4*100</f>
        <v>100.32625592299216</v>
      </c>
    </row>
    <row r="5" spans="1:24" ht="38.25" customHeight="1" x14ac:dyDescent="0.25">
      <c r="A5" s="51">
        <v>1</v>
      </c>
      <c r="B5" s="139" t="s">
        <v>26</v>
      </c>
      <c r="C5" s="139"/>
      <c r="D5" s="48">
        <f>E5+G5</f>
        <v>45268.800000000003</v>
      </c>
      <c r="E5" s="48">
        <f>E6+E7</f>
        <v>24845.996999999999</v>
      </c>
      <c r="F5" s="48">
        <f t="shared" ref="F5:G5" si="4">F6+F7</f>
        <v>0</v>
      </c>
      <c r="G5" s="48">
        <f t="shared" si="4"/>
        <v>20422.803</v>
      </c>
      <c r="H5" s="48">
        <f>I5+K5</f>
        <v>17277.132000000001</v>
      </c>
      <c r="I5" s="48">
        <f>I6+I7</f>
        <v>0</v>
      </c>
      <c r="J5" s="48">
        <f t="shared" ref="J5:K5" si="5">J6+J7</f>
        <v>0</v>
      </c>
      <c r="K5" s="48">
        <f t="shared" si="5"/>
        <v>17277.132000000001</v>
      </c>
      <c r="L5" s="48">
        <f>M5+O5</f>
        <v>17277.132000000001</v>
      </c>
      <c r="M5" s="48">
        <f>M6+M7</f>
        <v>0</v>
      </c>
      <c r="N5" s="48">
        <f t="shared" ref="N5:O5" si="6">N6+N7</f>
        <v>0</v>
      </c>
      <c r="O5" s="48">
        <f t="shared" si="6"/>
        <v>17277.132000000001</v>
      </c>
      <c r="P5" s="48">
        <f t="shared" si="0"/>
        <v>38.165650514261479</v>
      </c>
      <c r="Q5" s="49"/>
      <c r="R5" s="49"/>
      <c r="S5" s="49">
        <f>O5/G5*100</f>
        <v>84.597261208463905</v>
      </c>
      <c r="T5" s="50"/>
      <c r="U5" s="50"/>
      <c r="V5" s="50"/>
      <c r="W5" s="50"/>
    </row>
    <row r="6" spans="1:24" ht="38.25" x14ac:dyDescent="0.25">
      <c r="A6" s="52" t="s">
        <v>15</v>
      </c>
      <c r="B6" s="53" t="s">
        <v>353</v>
      </c>
      <c r="C6" s="19" t="s">
        <v>3</v>
      </c>
      <c r="D6" s="78">
        <f t="shared" ref="D6:D7" si="7">E6+G6</f>
        <v>8640.9529999999995</v>
      </c>
      <c r="E6" s="78">
        <v>0</v>
      </c>
      <c r="F6" s="78">
        <v>0</v>
      </c>
      <c r="G6" s="78">
        <v>8640.9529999999995</v>
      </c>
      <c r="H6" s="54">
        <f t="shared" ref="H6:H7" si="8">I6+K6</f>
        <v>8416.5580000000009</v>
      </c>
      <c r="I6" s="54">
        <v>0</v>
      </c>
      <c r="J6" s="54">
        <v>0</v>
      </c>
      <c r="K6" s="54">
        <f>O6</f>
        <v>8416.5580000000009</v>
      </c>
      <c r="L6" s="78">
        <f t="shared" ref="L6:L7" si="9">M6+O6</f>
        <v>8416.5580000000009</v>
      </c>
      <c r="M6" s="79">
        <v>0</v>
      </c>
      <c r="N6" s="79">
        <v>0</v>
      </c>
      <c r="O6" s="78">
        <v>8416.5580000000009</v>
      </c>
      <c r="P6" s="54">
        <f t="shared" si="0"/>
        <v>97.403122086186585</v>
      </c>
      <c r="Q6" s="48"/>
      <c r="R6" s="48"/>
      <c r="S6" s="54">
        <f t="shared" si="1"/>
        <v>97.403122086186585</v>
      </c>
      <c r="T6" s="55"/>
      <c r="U6" s="55"/>
      <c r="V6" s="55"/>
      <c r="W6" s="55"/>
      <c r="X6" s="74"/>
    </row>
    <row r="7" spans="1:24" ht="29.25" customHeight="1" x14ac:dyDescent="0.25">
      <c r="A7" s="52" t="s">
        <v>16</v>
      </c>
      <c r="B7" s="53" t="s">
        <v>306</v>
      </c>
      <c r="C7" s="19" t="s">
        <v>3</v>
      </c>
      <c r="D7" s="78">
        <f t="shared" si="7"/>
        <v>36627.847000000002</v>
      </c>
      <c r="E7" s="78">
        <v>24845.996999999999</v>
      </c>
      <c r="F7" s="78">
        <v>0</v>
      </c>
      <c r="G7" s="78">
        <v>11781.85</v>
      </c>
      <c r="H7" s="54">
        <f t="shared" si="8"/>
        <v>8860.5740000000005</v>
      </c>
      <c r="I7" s="54">
        <v>0</v>
      </c>
      <c r="J7" s="54">
        <v>0</v>
      </c>
      <c r="K7" s="54">
        <f>O7</f>
        <v>8860.5740000000005</v>
      </c>
      <c r="L7" s="78">
        <f t="shared" si="9"/>
        <v>8860.5740000000005</v>
      </c>
      <c r="M7" s="78">
        <v>0</v>
      </c>
      <c r="N7" s="78">
        <v>0</v>
      </c>
      <c r="O7" s="78">
        <v>8860.5740000000005</v>
      </c>
      <c r="P7" s="54">
        <f t="shared" si="0"/>
        <v>24.190813071813913</v>
      </c>
      <c r="Q7" s="48"/>
      <c r="R7" s="48"/>
      <c r="S7" s="54">
        <f t="shared" si="1"/>
        <v>75.205286096835394</v>
      </c>
      <c r="T7" s="55"/>
      <c r="U7" s="55"/>
      <c r="V7" s="55"/>
      <c r="W7" s="55"/>
      <c r="X7" s="74"/>
    </row>
    <row r="8" spans="1:24" ht="29.25" customHeight="1" x14ac:dyDescent="0.25">
      <c r="A8" s="51" t="s">
        <v>38</v>
      </c>
      <c r="B8" s="139" t="s">
        <v>360</v>
      </c>
      <c r="C8" s="139"/>
      <c r="D8" s="48">
        <f>E8+F8+G8</f>
        <v>75199.192999999985</v>
      </c>
      <c r="E8" s="48">
        <f>E9+E10</f>
        <v>71120.099999999991</v>
      </c>
      <c r="F8" s="48">
        <f t="shared" ref="F8:G8" si="10">F9+F10</f>
        <v>0</v>
      </c>
      <c r="G8" s="48">
        <f t="shared" si="10"/>
        <v>4079.0929999999998</v>
      </c>
      <c r="H8" s="48">
        <f>I8+J8+K8</f>
        <v>0</v>
      </c>
      <c r="I8" s="48">
        <f>I9+I10</f>
        <v>0</v>
      </c>
      <c r="J8" s="48">
        <f t="shared" ref="J8:K8" si="11">J9+J10</f>
        <v>0</v>
      </c>
      <c r="K8" s="48">
        <f t="shared" si="11"/>
        <v>0</v>
      </c>
      <c r="L8" s="48">
        <f>M8++N8+O8</f>
        <v>0</v>
      </c>
      <c r="M8" s="48">
        <f>M9+M10</f>
        <v>0</v>
      </c>
      <c r="N8" s="48">
        <f t="shared" ref="N8:O8" si="12">N9+N10</f>
        <v>0</v>
      </c>
      <c r="O8" s="48">
        <f t="shared" si="12"/>
        <v>0</v>
      </c>
      <c r="P8" s="55">
        <f t="shared" ref="P8:P11" si="13">L8/D8%</f>
        <v>0</v>
      </c>
      <c r="Q8" s="48">
        <f t="shared" ref="Q8:Q16" si="14">M8/E8*100</f>
        <v>0</v>
      </c>
      <c r="R8" s="48"/>
      <c r="S8" s="55">
        <f t="shared" ref="S8:S10" si="15">O8/G8%</f>
        <v>0</v>
      </c>
      <c r="T8" s="55"/>
      <c r="U8" s="55"/>
      <c r="V8" s="55"/>
      <c r="W8" s="55"/>
      <c r="X8" s="74"/>
    </row>
    <row r="9" spans="1:24" ht="43.5" customHeight="1" x14ac:dyDescent="0.25">
      <c r="A9" s="52" t="s">
        <v>19</v>
      </c>
      <c r="B9" s="53" t="s">
        <v>171</v>
      </c>
      <c r="C9" s="56" t="s">
        <v>3</v>
      </c>
      <c r="D9" s="80">
        <f t="shared" ref="D9:D10" si="16">E9+G9</f>
        <v>13553.546</v>
      </c>
      <c r="E9" s="80">
        <v>12734.4</v>
      </c>
      <c r="F9" s="80">
        <v>0</v>
      </c>
      <c r="G9" s="80">
        <v>819.14599999999996</v>
      </c>
      <c r="H9" s="56">
        <f t="shared" ref="H9:H10" si="17">I9+K9</f>
        <v>0</v>
      </c>
      <c r="I9" s="56">
        <v>0</v>
      </c>
      <c r="J9" s="56">
        <v>0</v>
      </c>
      <c r="K9" s="56">
        <v>0</v>
      </c>
      <c r="L9" s="80">
        <f t="shared" ref="L9:L10" si="18">M9+O9</f>
        <v>0</v>
      </c>
      <c r="M9" s="80">
        <v>0</v>
      </c>
      <c r="N9" s="80">
        <v>0</v>
      </c>
      <c r="O9" s="80">
        <v>0</v>
      </c>
      <c r="P9" s="55"/>
      <c r="Q9" s="54"/>
      <c r="R9" s="48"/>
      <c r="S9" s="55"/>
      <c r="T9" s="55"/>
      <c r="U9" s="55"/>
      <c r="V9" s="55"/>
      <c r="W9" s="55"/>
      <c r="X9" s="74"/>
    </row>
    <row r="10" spans="1:24" ht="63.75" x14ac:dyDescent="0.25">
      <c r="A10" s="52" t="s">
        <v>20</v>
      </c>
      <c r="B10" s="53" t="s">
        <v>169</v>
      </c>
      <c r="C10" s="56" t="s">
        <v>3</v>
      </c>
      <c r="D10" s="80">
        <f t="shared" si="16"/>
        <v>61645.646999999997</v>
      </c>
      <c r="E10" s="78">
        <v>58385.7</v>
      </c>
      <c r="F10" s="78">
        <v>0</v>
      </c>
      <c r="G10" s="78">
        <v>3259.9470000000001</v>
      </c>
      <c r="H10" s="56">
        <f t="shared" si="17"/>
        <v>0</v>
      </c>
      <c r="I10" s="56">
        <v>0</v>
      </c>
      <c r="J10" s="56">
        <v>0</v>
      </c>
      <c r="K10" s="56">
        <v>0</v>
      </c>
      <c r="L10" s="80">
        <f t="shared" si="18"/>
        <v>0</v>
      </c>
      <c r="M10" s="78">
        <v>0</v>
      </c>
      <c r="N10" s="78">
        <v>0</v>
      </c>
      <c r="O10" s="78">
        <v>0</v>
      </c>
      <c r="P10" s="56">
        <f t="shared" si="13"/>
        <v>0</v>
      </c>
      <c r="Q10" s="54">
        <f t="shared" si="14"/>
        <v>0</v>
      </c>
      <c r="R10" s="48"/>
      <c r="S10" s="56">
        <f t="shared" si="15"/>
        <v>0</v>
      </c>
      <c r="T10" s="55"/>
      <c r="U10" s="55"/>
      <c r="V10" s="55"/>
      <c r="W10" s="55"/>
      <c r="X10" s="74"/>
    </row>
    <row r="11" spans="1:24" hidden="1" x14ac:dyDescent="0.25">
      <c r="A11" s="51" t="s">
        <v>99</v>
      </c>
      <c r="B11" s="155" t="s">
        <v>28</v>
      </c>
      <c r="C11" s="156"/>
      <c r="D11" s="48">
        <f>E11+F11+G11</f>
        <v>1598.951</v>
      </c>
      <c r="E11" s="48">
        <f>E12</f>
        <v>1598.951</v>
      </c>
      <c r="F11" s="48">
        <f t="shared" ref="F11:G11" si="19">F12</f>
        <v>0</v>
      </c>
      <c r="G11" s="48">
        <f t="shared" si="19"/>
        <v>0</v>
      </c>
      <c r="H11" s="75">
        <f>I11+J11+K11</f>
        <v>0</v>
      </c>
      <c r="I11" s="75">
        <f>I12</f>
        <v>0</v>
      </c>
      <c r="J11" s="75">
        <f t="shared" ref="J11:K11" si="20">J12</f>
        <v>0</v>
      </c>
      <c r="K11" s="75">
        <f t="shared" si="20"/>
        <v>0</v>
      </c>
      <c r="L11" s="48">
        <f>M11+N11+O11</f>
        <v>0</v>
      </c>
      <c r="M11" s="48">
        <f>M12</f>
        <v>0</v>
      </c>
      <c r="N11" s="48">
        <f t="shared" ref="N11:O11" si="21">N12</f>
        <v>0</v>
      </c>
      <c r="O11" s="48">
        <f t="shared" si="21"/>
        <v>0</v>
      </c>
      <c r="P11" s="55">
        <f t="shared" si="13"/>
        <v>0</v>
      </c>
      <c r="Q11" s="48">
        <f t="shared" si="14"/>
        <v>0</v>
      </c>
      <c r="R11" s="48"/>
      <c r="S11" s="55"/>
      <c r="T11" s="55"/>
      <c r="U11" s="55"/>
      <c r="V11" s="55"/>
      <c r="W11" s="55"/>
      <c r="X11" s="74"/>
    </row>
    <row r="12" spans="1:24" ht="38.25" hidden="1" x14ac:dyDescent="0.25">
      <c r="A12" s="52" t="s">
        <v>354</v>
      </c>
      <c r="B12" s="53" t="s">
        <v>355</v>
      </c>
      <c r="C12" s="54"/>
      <c r="D12" s="54">
        <f t="shared" ref="D12" si="22">E12+G12</f>
        <v>1598.951</v>
      </c>
      <c r="E12" s="57">
        <v>1598.951</v>
      </c>
      <c r="F12" s="57">
        <v>0</v>
      </c>
      <c r="G12" s="58">
        <v>0</v>
      </c>
      <c r="H12" s="76">
        <f t="shared" ref="H12" si="23">I12+K12</f>
        <v>0</v>
      </c>
      <c r="I12" s="76">
        <v>0</v>
      </c>
      <c r="J12" s="76">
        <v>0</v>
      </c>
      <c r="K12" s="76">
        <v>0</v>
      </c>
      <c r="L12" s="54">
        <v>0</v>
      </c>
      <c r="M12" s="57">
        <v>0</v>
      </c>
      <c r="N12" s="57">
        <v>0</v>
      </c>
      <c r="O12" s="57">
        <v>0</v>
      </c>
      <c r="P12" s="54">
        <f>L12/D12*100</f>
        <v>0</v>
      </c>
      <c r="Q12" s="54">
        <f t="shared" si="14"/>
        <v>0</v>
      </c>
      <c r="R12" s="48"/>
      <c r="S12" s="54"/>
      <c r="T12" s="55"/>
      <c r="U12" s="55"/>
      <c r="V12" s="55"/>
      <c r="W12" s="55"/>
      <c r="X12" s="74"/>
    </row>
    <row r="13" spans="1:24" ht="36" customHeight="1" x14ac:dyDescent="0.25">
      <c r="A13" s="51" t="s">
        <v>99</v>
      </c>
      <c r="B13" s="139" t="s">
        <v>30</v>
      </c>
      <c r="C13" s="139"/>
      <c r="D13" s="48">
        <f>E13+F13+G13</f>
        <v>38202.697</v>
      </c>
      <c r="E13" s="48">
        <f>E14</f>
        <v>36180</v>
      </c>
      <c r="F13" s="48">
        <f>F14</f>
        <v>0</v>
      </c>
      <c r="G13" s="48">
        <f>G14</f>
        <v>2022.6969999999999</v>
      </c>
      <c r="H13" s="48">
        <f>I13+J13+K13</f>
        <v>100</v>
      </c>
      <c r="I13" s="48">
        <f>I14</f>
        <v>0</v>
      </c>
      <c r="J13" s="48">
        <f t="shared" ref="J13:K13" si="24">J14</f>
        <v>0</v>
      </c>
      <c r="K13" s="48">
        <f t="shared" si="24"/>
        <v>100</v>
      </c>
      <c r="L13" s="48">
        <f>M13+N13+O13</f>
        <v>1234.3109999999999</v>
      </c>
      <c r="M13" s="48">
        <f>M14</f>
        <v>1077.577</v>
      </c>
      <c r="N13" s="48">
        <f t="shared" ref="N13:O13" si="25">N14</f>
        <v>0</v>
      </c>
      <c r="O13" s="48">
        <f t="shared" si="25"/>
        <v>156.73400000000001</v>
      </c>
      <c r="P13" s="55">
        <f>L13/D13%</f>
        <v>3.2309525162582107</v>
      </c>
      <c r="Q13" s="48">
        <f t="shared" si="14"/>
        <v>2.978377556661139</v>
      </c>
      <c r="R13" s="48"/>
      <c r="S13" s="55">
        <f>O13/G13%</f>
        <v>7.7487631612643924</v>
      </c>
      <c r="T13" s="55">
        <f t="shared" si="2"/>
        <v>1234.3109999999999</v>
      </c>
      <c r="U13" s="55"/>
      <c r="V13" s="55"/>
      <c r="W13" s="55">
        <f t="shared" si="3"/>
        <v>156.73400000000001</v>
      </c>
      <c r="X13" s="74"/>
    </row>
    <row r="14" spans="1:24" ht="29.25" customHeight="1" x14ac:dyDescent="0.25">
      <c r="A14" s="52" t="s">
        <v>100</v>
      </c>
      <c r="B14" s="59" t="s">
        <v>41</v>
      </c>
      <c r="C14" s="19" t="s">
        <v>3</v>
      </c>
      <c r="D14" s="78">
        <f t="shared" ref="D14" si="26">E14+G14</f>
        <v>38202.697</v>
      </c>
      <c r="E14" s="81">
        <v>36180</v>
      </c>
      <c r="F14" s="81">
        <v>0</v>
      </c>
      <c r="G14" s="81">
        <v>2022.6969999999999</v>
      </c>
      <c r="H14" s="54">
        <f>I14+K14</f>
        <v>100</v>
      </c>
      <c r="I14" s="54">
        <v>0</v>
      </c>
      <c r="J14" s="54">
        <v>0</v>
      </c>
      <c r="K14" s="54">
        <v>100</v>
      </c>
      <c r="L14" s="78">
        <f t="shared" ref="L14" si="27">M14+O14</f>
        <v>1234.3109999999999</v>
      </c>
      <c r="M14" s="78">
        <v>1077.577</v>
      </c>
      <c r="N14" s="78">
        <v>0</v>
      </c>
      <c r="O14" s="78">
        <v>156.73400000000001</v>
      </c>
      <c r="P14" s="54">
        <f>L14/D14*100</f>
        <v>3.2309525162582107</v>
      </c>
      <c r="Q14" s="54">
        <f t="shared" si="14"/>
        <v>2.978377556661139</v>
      </c>
      <c r="R14" s="54"/>
      <c r="S14" s="54">
        <f>O14/G14*100</f>
        <v>7.7487631612643924</v>
      </c>
      <c r="T14" s="56">
        <f t="shared" si="2"/>
        <v>1234.3109999999999</v>
      </c>
      <c r="U14" s="56"/>
      <c r="V14" s="56"/>
      <c r="W14" s="56">
        <f t="shared" si="3"/>
        <v>156.73400000000001</v>
      </c>
      <c r="X14" s="74"/>
    </row>
    <row r="15" spans="1:24" ht="24.75" customHeight="1" x14ac:dyDescent="0.25">
      <c r="A15" s="51" t="s">
        <v>103</v>
      </c>
      <c r="B15" s="139" t="s">
        <v>35</v>
      </c>
      <c r="C15" s="139"/>
      <c r="D15" s="55">
        <f>E15+F15+G15</f>
        <v>51641</v>
      </c>
      <c r="E15" s="55">
        <f>E16</f>
        <v>41312.5</v>
      </c>
      <c r="F15" s="55">
        <f>F16</f>
        <v>0</v>
      </c>
      <c r="G15" s="55">
        <f>G16</f>
        <v>10328.5</v>
      </c>
      <c r="H15" s="55">
        <f>I15+J15+K15</f>
        <v>12.2841</v>
      </c>
      <c r="I15" s="55">
        <f>I16</f>
        <v>0</v>
      </c>
      <c r="J15" s="55">
        <f>J16</f>
        <v>0</v>
      </c>
      <c r="K15" s="55">
        <f>K16</f>
        <v>12.2841</v>
      </c>
      <c r="L15" s="55">
        <f>M15+N15+O15</f>
        <v>12.2841</v>
      </c>
      <c r="M15" s="55">
        <f>M16</f>
        <v>0</v>
      </c>
      <c r="N15" s="55">
        <f t="shared" ref="N15:O15" si="28">N16</f>
        <v>0</v>
      </c>
      <c r="O15" s="55">
        <f t="shared" si="28"/>
        <v>12.2841</v>
      </c>
      <c r="P15" s="55">
        <f>L15/D15%</f>
        <v>2.378749443271819E-2</v>
      </c>
      <c r="Q15" s="48">
        <f t="shared" si="14"/>
        <v>0</v>
      </c>
      <c r="R15" s="48"/>
      <c r="S15" s="55">
        <f>O15/G15%</f>
        <v>0.11893401752432591</v>
      </c>
      <c r="T15" s="55"/>
      <c r="U15" s="55"/>
      <c r="V15" s="55"/>
      <c r="W15" s="55"/>
      <c r="X15" s="74"/>
    </row>
    <row r="16" spans="1:24" ht="66" customHeight="1" x14ac:dyDescent="0.25">
      <c r="A16" s="52" t="s">
        <v>104</v>
      </c>
      <c r="B16" s="60" t="s">
        <v>356</v>
      </c>
      <c r="C16" s="61" t="s">
        <v>3</v>
      </c>
      <c r="D16" s="78">
        <f t="shared" ref="D16" si="29">E16+G16</f>
        <v>51641</v>
      </c>
      <c r="E16" s="81">
        <v>41312.5</v>
      </c>
      <c r="F16" s="81">
        <v>0</v>
      </c>
      <c r="G16" s="81">
        <v>10328.5</v>
      </c>
      <c r="H16" s="54">
        <f t="shared" ref="H16" si="30">I16+K16</f>
        <v>12.2841</v>
      </c>
      <c r="I16" s="54">
        <v>0</v>
      </c>
      <c r="J16" s="54">
        <v>0</v>
      </c>
      <c r="K16" s="54">
        <f>O16</f>
        <v>12.2841</v>
      </c>
      <c r="L16" s="78">
        <f t="shared" ref="L16" si="31">M16+O16</f>
        <v>12.2841</v>
      </c>
      <c r="M16" s="78">
        <v>0</v>
      </c>
      <c r="N16" s="78">
        <v>0</v>
      </c>
      <c r="O16" s="78">
        <v>12.2841</v>
      </c>
      <c r="P16" s="54">
        <f>L16/D16*100</f>
        <v>2.3787494432718187E-2</v>
      </c>
      <c r="Q16" s="54">
        <f t="shared" si="14"/>
        <v>0</v>
      </c>
      <c r="R16" s="54"/>
      <c r="S16" s="54">
        <f t="shared" ref="S16" si="32">O16/G16*100</f>
        <v>0.11893401752432591</v>
      </c>
      <c r="T16" s="55"/>
      <c r="U16" s="55"/>
      <c r="V16" s="55"/>
      <c r="W16" s="55"/>
      <c r="X16" s="74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2016-09-05T11:21:20Z</cp:lastPrinted>
  <dcterms:created xsi:type="dcterms:W3CDTF">2012-05-22T08:33:39Z</dcterms:created>
  <dcterms:modified xsi:type="dcterms:W3CDTF">2016-11-10T07:55:09Z</dcterms:modified>
</cp:coreProperties>
</file>