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820" windowWidth="19320" windowHeight="600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муниципальные!$A$4:$X$131</definedName>
    <definedName name="_xlnm.Print_Titles" localSheetId="0">муниципальные!$2:$3</definedName>
    <definedName name="_xlnm.Print_Area" localSheetId="0">муниципальные!$A$1:$X$131</definedName>
  </definedNames>
  <calcPr calcId="145621"/>
</workbook>
</file>

<file path=xl/calcChain.xml><?xml version="1.0" encoding="utf-8"?>
<calcChain xmlns="http://schemas.openxmlformats.org/spreadsheetml/2006/main">
  <c r="Q103" i="33" l="1"/>
  <c r="F130" i="33"/>
  <c r="G130" i="33"/>
  <c r="H130" i="33"/>
  <c r="I130" i="33"/>
  <c r="J130" i="33"/>
  <c r="K130" i="33"/>
  <c r="F128" i="33"/>
  <c r="F127" i="33" l="1"/>
  <c r="S87" i="33" l="1"/>
  <c r="W62" i="33"/>
  <c r="P62" i="33"/>
  <c r="X62" i="33" s="1"/>
  <c r="U62" i="33"/>
  <c r="L62" i="33"/>
  <c r="F60" i="33"/>
  <c r="L64" i="33"/>
  <c r="P64" i="33"/>
  <c r="W64" i="33"/>
  <c r="T62" i="33" l="1"/>
  <c r="T64" i="33"/>
  <c r="X64" i="33"/>
  <c r="M21" i="33" l="1"/>
  <c r="N21" i="33"/>
  <c r="O21" i="33"/>
  <c r="Q21" i="33"/>
  <c r="R21" i="33"/>
  <c r="S21" i="33"/>
  <c r="W24" i="33"/>
  <c r="P24" i="33"/>
  <c r="U24" i="33"/>
  <c r="L24" i="33"/>
  <c r="U11" i="33"/>
  <c r="P11" i="33"/>
  <c r="W11" i="33"/>
  <c r="L11" i="33"/>
  <c r="T24" i="33" l="1"/>
  <c r="T11" i="33"/>
  <c r="L129" i="33" l="1"/>
  <c r="L131" i="33"/>
  <c r="P8" i="33"/>
  <c r="P7" i="33"/>
  <c r="W89" i="33"/>
  <c r="U76" i="33"/>
  <c r="U58" i="33"/>
  <c r="U12" i="33"/>
  <c r="P89" i="33" l="1"/>
  <c r="L89" i="33"/>
  <c r="G71" i="33"/>
  <c r="H71" i="33"/>
  <c r="I71" i="33"/>
  <c r="J71" i="33"/>
  <c r="K71" i="33"/>
  <c r="M71" i="33"/>
  <c r="N71" i="33"/>
  <c r="O71" i="33"/>
  <c r="Q71" i="33"/>
  <c r="R71" i="33"/>
  <c r="S71" i="33"/>
  <c r="F71" i="33"/>
  <c r="P76" i="33"/>
  <c r="X76" i="33" s="1"/>
  <c r="L76" i="33"/>
  <c r="G6" i="33"/>
  <c r="H6" i="33"/>
  <c r="I6" i="33"/>
  <c r="J6" i="33"/>
  <c r="K6" i="33"/>
  <c r="M6" i="33"/>
  <c r="N6" i="33"/>
  <c r="O6" i="33"/>
  <c r="Q6" i="33"/>
  <c r="R6" i="33"/>
  <c r="S6" i="33"/>
  <c r="F6" i="33"/>
  <c r="P12" i="33"/>
  <c r="L12" i="33"/>
  <c r="T76" i="33" l="1"/>
  <c r="T12" i="33"/>
  <c r="X89" i="33"/>
  <c r="T89" i="33"/>
  <c r="G13" i="33"/>
  <c r="H13" i="33"/>
  <c r="I13" i="33"/>
  <c r="J13" i="33"/>
  <c r="K13" i="33"/>
  <c r="G17" i="33"/>
  <c r="H17" i="33"/>
  <c r="I17" i="33"/>
  <c r="J17" i="33"/>
  <c r="K17" i="33"/>
  <c r="G21" i="33"/>
  <c r="H21" i="33"/>
  <c r="I21" i="33"/>
  <c r="J21" i="33"/>
  <c r="K21" i="33"/>
  <c r="G26" i="33"/>
  <c r="H26" i="33"/>
  <c r="I26" i="33"/>
  <c r="J26" i="33"/>
  <c r="K26" i="33"/>
  <c r="G30" i="33"/>
  <c r="H30" i="33"/>
  <c r="I30" i="33"/>
  <c r="J30" i="33"/>
  <c r="K30" i="33"/>
  <c r="G34" i="33"/>
  <c r="H34" i="33"/>
  <c r="I34" i="33"/>
  <c r="J34" i="33"/>
  <c r="K34" i="33"/>
  <c r="G36" i="33"/>
  <c r="H36" i="33"/>
  <c r="I36" i="33"/>
  <c r="J36" i="33"/>
  <c r="K36" i="33"/>
  <c r="G38" i="33"/>
  <c r="H38" i="33"/>
  <c r="I38" i="33"/>
  <c r="J38" i="33"/>
  <c r="K38" i="33"/>
  <c r="G40" i="33"/>
  <c r="H40" i="33"/>
  <c r="I40" i="33"/>
  <c r="J40" i="33"/>
  <c r="K40" i="33"/>
  <c r="G45" i="33"/>
  <c r="H45" i="33"/>
  <c r="I45" i="33"/>
  <c r="J45" i="33"/>
  <c r="K45" i="33"/>
  <c r="G60" i="33"/>
  <c r="H60" i="33"/>
  <c r="I60" i="33"/>
  <c r="J60" i="33"/>
  <c r="K60" i="33"/>
  <c r="G65" i="33"/>
  <c r="H65" i="33"/>
  <c r="I65" i="33"/>
  <c r="J65" i="33"/>
  <c r="K65" i="33"/>
  <c r="G67" i="33"/>
  <c r="H67" i="33"/>
  <c r="I67" i="33"/>
  <c r="J67" i="33"/>
  <c r="K67" i="33"/>
  <c r="G77" i="33"/>
  <c r="H77" i="33"/>
  <c r="I77" i="33"/>
  <c r="J77" i="33"/>
  <c r="K77" i="33"/>
  <c r="G82" i="33"/>
  <c r="H82" i="33"/>
  <c r="I82" i="33"/>
  <c r="J82" i="33"/>
  <c r="K82" i="33"/>
  <c r="G87" i="33"/>
  <c r="H87" i="33"/>
  <c r="I87" i="33"/>
  <c r="J87" i="33"/>
  <c r="K87" i="33"/>
  <c r="G92" i="33"/>
  <c r="H92" i="33"/>
  <c r="I92" i="33"/>
  <c r="J92" i="33"/>
  <c r="K92" i="33"/>
  <c r="G96" i="33"/>
  <c r="H96" i="33"/>
  <c r="I96" i="33"/>
  <c r="J96" i="33"/>
  <c r="K96" i="33"/>
  <c r="G102" i="33"/>
  <c r="H102" i="33"/>
  <c r="I102" i="33"/>
  <c r="J102" i="33"/>
  <c r="K103" i="33"/>
  <c r="K102" i="33" s="1"/>
  <c r="G106" i="33"/>
  <c r="H106" i="33"/>
  <c r="I106" i="33"/>
  <c r="J106" i="33"/>
  <c r="K106" i="33"/>
  <c r="G111" i="33"/>
  <c r="H111" i="33"/>
  <c r="I111" i="33"/>
  <c r="J111" i="33"/>
  <c r="K112" i="33"/>
  <c r="K114" i="33"/>
  <c r="G120" i="33"/>
  <c r="H120" i="33"/>
  <c r="I120" i="33"/>
  <c r="J120" i="33"/>
  <c r="K120" i="33"/>
  <c r="G122" i="33"/>
  <c r="H122" i="33"/>
  <c r="I122" i="33"/>
  <c r="J122" i="33"/>
  <c r="K122" i="33"/>
  <c r="G128" i="33"/>
  <c r="H128" i="33"/>
  <c r="I128" i="33"/>
  <c r="J128" i="33"/>
  <c r="K128" i="33"/>
  <c r="I105" i="33" l="1"/>
  <c r="G105" i="33"/>
  <c r="J105" i="33"/>
  <c r="H105" i="33"/>
  <c r="K127" i="33"/>
  <c r="I127" i="33"/>
  <c r="G127" i="33"/>
  <c r="J127" i="33"/>
  <c r="H127" i="33"/>
  <c r="K111" i="33"/>
  <c r="K105" i="33" s="1"/>
  <c r="K86" i="33"/>
  <c r="K81" i="33" s="1"/>
  <c r="I86" i="33"/>
  <c r="I81" i="33" s="1"/>
  <c r="G86" i="33"/>
  <c r="G81" i="33" s="1"/>
  <c r="J86" i="33"/>
  <c r="J81" i="33" s="1"/>
  <c r="H86" i="33"/>
  <c r="H81" i="33" s="1"/>
  <c r="J44" i="33"/>
  <c r="J43" i="33" s="1"/>
  <c r="H44" i="33"/>
  <c r="H43" i="33" s="1"/>
  <c r="K44" i="33"/>
  <c r="K43" i="33" s="1"/>
  <c r="I44" i="33"/>
  <c r="I43" i="33" s="1"/>
  <c r="G44" i="33"/>
  <c r="G43" i="33" s="1"/>
  <c r="J5" i="33"/>
  <c r="J4" i="33" s="1"/>
  <c r="H5" i="33"/>
  <c r="H4" i="33" s="1"/>
  <c r="K5" i="33"/>
  <c r="K4" i="33" s="1"/>
  <c r="I5" i="33"/>
  <c r="I4" i="33" s="1"/>
  <c r="G5" i="33"/>
  <c r="G4" i="33" s="1"/>
  <c r="L118" i="33"/>
  <c r="P98" i="33"/>
  <c r="P97" i="33"/>
  <c r="X97" i="33" s="1"/>
  <c r="Q96" i="33"/>
  <c r="R96" i="33"/>
  <c r="S96" i="33"/>
  <c r="O96" i="33"/>
  <c r="M60" i="33"/>
  <c r="N60" i="33"/>
  <c r="O60" i="33"/>
  <c r="Q60" i="33"/>
  <c r="R60" i="33"/>
  <c r="S60" i="33"/>
  <c r="P96" i="33" l="1"/>
  <c r="P58" i="33" l="1"/>
  <c r="L58" i="33"/>
  <c r="T58" i="33" l="1"/>
  <c r="X58" i="33"/>
  <c r="U121" i="33" l="1"/>
  <c r="V118" i="33"/>
  <c r="V117" i="33"/>
  <c r="W112" i="33"/>
  <c r="V98" i="33"/>
  <c r="V97" i="33"/>
  <c r="W94" i="33"/>
  <c r="W74" i="33"/>
  <c r="W114" i="33" l="1"/>
  <c r="W129" i="33" l="1"/>
  <c r="F122" i="33" l="1"/>
  <c r="F120" i="33"/>
  <c r="L104" i="33" l="1"/>
  <c r="L107" i="33"/>
  <c r="L108" i="33"/>
  <c r="L109" i="33"/>
  <c r="L110" i="33"/>
  <c r="L112" i="33"/>
  <c r="L113" i="33"/>
  <c r="L114" i="33"/>
  <c r="L115" i="33"/>
  <c r="L116" i="33"/>
  <c r="L117" i="33"/>
  <c r="L119" i="33"/>
  <c r="L121" i="33"/>
  <c r="L120" i="33" s="1"/>
  <c r="L123" i="33"/>
  <c r="L124" i="33"/>
  <c r="F82" i="33"/>
  <c r="F77" i="33"/>
  <c r="F67" i="33"/>
  <c r="F65" i="33"/>
  <c r="F40" i="33"/>
  <c r="W39" i="33"/>
  <c r="P39" i="33"/>
  <c r="L39" i="33"/>
  <c r="L38" i="33" s="1"/>
  <c r="M38" i="33"/>
  <c r="N38" i="33"/>
  <c r="O38" i="33"/>
  <c r="Q38" i="33"/>
  <c r="R38" i="33"/>
  <c r="S38" i="33"/>
  <c r="F38" i="33"/>
  <c r="P38" i="33" l="1"/>
  <c r="X38" i="33" s="1"/>
  <c r="X39" i="33"/>
  <c r="W38" i="33"/>
  <c r="L122" i="33"/>
  <c r="L111" i="33"/>
  <c r="L106" i="33"/>
  <c r="T39" i="33"/>
  <c r="T38" i="33" l="1"/>
  <c r="L105" i="33"/>
  <c r="G101" i="33" l="1"/>
  <c r="F106" i="33"/>
  <c r="F90" i="33"/>
  <c r="F87" i="33" s="1"/>
  <c r="F95" i="33"/>
  <c r="F92" i="33" s="1"/>
  <c r="F49" i="33"/>
  <c r="F13" i="33"/>
  <c r="F20" i="33"/>
  <c r="F21" i="33"/>
  <c r="F26" i="33"/>
  <c r="F31" i="33"/>
  <c r="F34" i="33"/>
  <c r="F36" i="33"/>
  <c r="G100" i="33" l="1"/>
  <c r="H101" i="33"/>
  <c r="F100" i="33"/>
  <c r="F111" i="33"/>
  <c r="F105" i="33" s="1"/>
  <c r="F86" i="33"/>
  <c r="F17" i="33"/>
  <c r="F45" i="33"/>
  <c r="F96" i="33"/>
  <c r="F102" i="33"/>
  <c r="F30" i="33"/>
  <c r="P74" i="33"/>
  <c r="L74" i="33"/>
  <c r="H100" i="33" l="1"/>
  <c r="I101" i="33"/>
  <c r="G125" i="33"/>
  <c r="F81" i="33"/>
  <c r="X74" i="33"/>
  <c r="F5" i="33"/>
  <c r="F4" i="33" s="1"/>
  <c r="F125" i="33"/>
  <c r="F44" i="33"/>
  <c r="F43" i="33" s="1"/>
  <c r="T74" i="33"/>
  <c r="I100" i="33" l="1"/>
  <c r="J101" i="33"/>
  <c r="H125" i="33"/>
  <c r="Q92" i="33"/>
  <c r="R92" i="33"/>
  <c r="S92" i="33"/>
  <c r="Q87" i="33"/>
  <c r="R87" i="33"/>
  <c r="P90" i="33"/>
  <c r="J100" i="33" l="1"/>
  <c r="K101" i="33"/>
  <c r="K100" i="33" s="1"/>
  <c r="I125" i="33"/>
  <c r="U131" i="33"/>
  <c r="U129" i="33"/>
  <c r="W124" i="33"/>
  <c r="W123" i="33"/>
  <c r="W121" i="33"/>
  <c r="U119" i="33"/>
  <c r="U118" i="33"/>
  <c r="U116" i="33"/>
  <c r="U115" i="33"/>
  <c r="U114" i="33"/>
  <c r="U113" i="33"/>
  <c r="U112" i="33"/>
  <c r="V112" i="33"/>
  <c r="W110" i="33"/>
  <c r="W109" i="33"/>
  <c r="W108" i="33"/>
  <c r="W107" i="33"/>
  <c r="W104" i="33"/>
  <c r="W103" i="33"/>
  <c r="W101" i="33"/>
  <c r="U97" i="33"/>
  <c r="W97" i="33"/>
  <c r="U95" i="33"/>
  <c r="U94" i="33"/>
  <c r="U93" i="33"/>
  <c r="W93" i="33"/>
  <c r="U91" i="33"/>
  <c r="W90" i="33"/>
  <c r="U88" i="33"/>
  <c r="W88" i="33"/>
  <c r="W85" i="33"/>
  <c r="W84" i="33"/>
  <c r="W83" i="33"/>
  <c r="W79" i="33"/>
  <c r="W78" i="33"/>
  <c r="U75" i="33"/>
  <c r="U73" i="33"/>
  <c r="W73" i="33"/>
  <c r="W72" i="33"/>
  <c r="U70" i="33"/>
  <c r="U69" i="33"/>
  <c r="W69" i="33"/>
  <c r="W66" i="33"/>
  <c r="W63" i="33"/>
  <c r="U61" i="33"/>
  <c r="W61" i="33"/>
  <c r="W59" i="33"/>
  <c r="U57" i="33"/>
  <c r="W56" i="33"/>
  <c r="U54" i="33"/>
  <c r="U55" i="33"/>
  <c r="U53" i="33"/>
  <c r="U52" i="33"/>
  <c r="U51" i="33"/>
  <c r="U50" i="33"/>
  <c r="U49" i="33"/>
  <c r="U48" i="33"/>
  <c r="U47" i="33"/>
  <c r="W46" i="33"/>
  <c r="W41" i="33"/>
  <c r="W37" i="33"/>
  <c r="U35" i="33"/>
  <c r="W35" i="33"/>
  <c r="W33" i="33"/>
  <c r="U32" i="33"/>
  <c r="W32" i="33"/>
  <c r="W31" i="33"/>
  <c r="U29" i="33"/>
  <c r="U28" i="33"/>
  <c r="W28" i="33"/>
  <c r="W27" i="33"/>
  <c r="U25" i="33"/>
  <c r="U23" i="33"/>
  <c r="W23" i="33"/>
  <c r="W22" i="33"/>
  <c r="U20" i="33"/>
  <c r="U19" i="33"/>
  <c r="W19" i="33"/>
  <c r="U16" i="33"/>
  <c r="U15" i="33"/>
  <c r="W15" i="33"/>
  <c r="W14" i="33"/>
  <c r="U10" i="33"/>
  <c r="W10" i="33"/>
  <c r="U9" i="33"/>
  <c r="W9" i="33"/>
  <c r="V8" i="33"/>
  <c r="W7" i="33"/>
  <c r="D112" i="33"/>
  <c r="D118" i="33"/>
  <c r="L90" i="33"/>
  <c r="T90" i="33" s="1"/>
  <c r="D45" i="33"/>
  <c r="D60" i="33"/>
  <c r="P59" i="33"/>
  <c r="L59" i="33"/>
  <c r="E45" i="33"/>
  <c r="M45" i="33"/>
  <c r="N45" i="33"/>
  <c r="O45" i="33"/>
  <c r="R45" i="33"/>
  <c r="R44" i="33" s="1"/>
  <c r="S45" i="33"/>
  <c r="P52" i="33"/>
  <c r="L52" i="33"/>
  <c r="K125" i="33" l="1"/>
  <c r="J125" i="33"/>
  <c r="S44" i="33"/>
  <c r="X52" i="33"/>
  <c r="X59" i="33"/>
  <c r="W60" i="33"/>
  <c r="U60" i="33"/>
  <c r="W91" i="33"/>
  <c r="O87" i="33"/>
  <c r="W45" i="33"/>
  <c r="T52" i="33"/>
  <c r="T59" i="33"/>
  <c r="D44" i="33"/>
  <c r="E71" i="33" l="1"/>
  <c r="D71" i="33"/>
  <c r="P75" i="33"/>
  <c r="L75" i="33"/>
  <c r="P57" i="33"/>
  <c r="L57" i="33"/>
  <c r="E26" i="33"/>
  <c r="M26" i="33"/>
  <c r="N26" i="33"/>
  <c r="O26" i="33"/>
  <c r="Q26" i="33"/>
  <c r="R26" i="33"/>
  <c r="S26" i="33"/>
  <c r="D26" i="33"/>
  <c r="L29" i="33"/>
  <c r="P29" i="33"/>
  <c r="E21" i="33"/>
  <c r="D21" i="33"/>
  <c r="P25" i="33"/>
  <c r="L25" i="33"/>
  <c r="E17" i="33"/>
  <c r="M17" i="33"/>
  <c r="N17" i="33"/>
  <c r="O17" i="33"/>
  <c r="Q17" i="33"/>
  <c r="R17" i="33"/>
  <c r="S17" i="33"/>
  <c r="D17" i="33"/>
  <c r="L20" i="33"/>
  <c r="P20" i="33"/>
  <c r="E13" i="33"/>
  <c r="M13" i="33"/>
  <c r="N13" i="33"/>
  <c r="O13" i="33"/>
  <c r="Q13" i="33"/>
  <c r="R13" i="33"/>
  <c r="S13" i="33"/>
  <c r="D13" i="33"/>
  <c r="P16" i="33"/>
  <c r="L16" i="33"/>
  <c r="X29" i="33" l="1"/>
  <c r="X20" i="33"/>
  <c r="X16" i="33"/>
  <c r="X25" i="33"/>
  <c r="X57" i="33"/>
  <c r="X75" i="33"/>
  <c r="W13" i="33"/>
  <c r="T25" i="33"/>
  <c r="T16" i="33"/>
  <c r="T57" i="33"/>
  <c r="T75" i="33"/>
  <c r="W71" i="33"/>
  <c r="U71" i="33"/>
  <c r="U13" i="33"/>
  <c r="T20" i="33"/>
  <c r="T29" i="33"/>
  <c r="P131" i="33" l="1"/>
  <c r="Q130" i="33"/>
  <c r="R130" i="33"/>
  <c r="S130" i="33"/>
  <c r="P129" i="33"/>
  <c r="O128" i="33"/>
  <c r="Q128" i="33"/>
  <c r="R128" i="33"/>
  <c r="S128" i="33"/>
  <c r="P124" i="33"/>
  <c r="P123" i="33"/>
  <c r="Q122" i="33"/>
  <c r="R122" i="33"/>
  <c r="S122" i="33"/>
  <c r="Q120" i="33"/>
  <c r="R120" i="33"/>
  <c r="P113" i="33"/>
  <c r="P114" i="33"/>
  <c r="P115" i="33"/>
  <c r="P116" i="33"/>
  <c r="P117" i="33"/>
  <c r="X117" i="33" s="1"/>
  <c r="P118" i="33"/>
  <c r="P119" i="33"/>
  <c r="P112" i="33"/>
  <c r="X112" i="33" s="1"/>
  <c r="Q111" i="33"/>
  <c r="R111" i="33"/>
  <c r="S111" i="33"/>
  <c r="Q106" i="33"/>
  <c r="R106" i="33"/>
  <c r="S106" i="33"/>
  <c r="Q102" i="33"/>
  <c r="R102" i="33"/>
  <c r="S102" i="33"/>
  <c r="P88" i="33"/>
  <c r="P91" i="33"/>
  <c r="P93" i="33"/>
  <c r="P94" i="33"/>
  <c r="P95" i="33"/>
  <c r="N87" i="33"/>
  <c r="W87" i="33"/>
  <c r="R86" i="33"/>
  <c r="P84" i="33"/>
  <c r="P85" i="33"/>
  <c r="P83" i="33"/>
  <c r="Q82" i="33"/>
  <c r="R82" i="33"/>
  <c r="S82" i="33"/>
  <c r="Q77" i="33"/>
  <c r="R77" i="33"/>
  <c r="S77" i="33"/>
  <c r="Q67" i="33"/>
  <c r="R67" i="33"/>
  <c r="S67" i="33"/>
  <c r="Q65" i="33"/>
  <c r="R65" i="33"/>
  <c r="S65" i="33"/>
  <c r="P63" i="33"/>
  <c r="X63" i="33" s="1"/>
  <c r="P61" i="33"/>
  <c r="X61" i="33" s="1"/>
  <c r="Q40" i="33"/>
  <c r="R40" i="33"/>
  <c r="S40" i="33"/>
  <c r="Q36" i="33"/>
  <c r="R36" i="33"/>
  <c r="S36" i="33"/>
  <c r="P35" i="33"/>
  <c r="X35" i="33" s="1"/>
  <c r="Q34" i="33"/>
  <c r="R34" i="33"/>
  <c r="S34" i="33"/>
  <c r="Q30" i="33"/>
  <c r="R30" i="33"/>
  <c r="S30" i="33"/>
  <c r="P23" i="33"/>
  <c r="P22" i="33"/>
  <c r="W18" i="33"/>
  <c r="P19" i="33"/>
  <c r="P27" i="33"/>
  <c r="P28" i="33"/>
  <c r="P31" i="33"/>
  <c r="P32" i="33"/>
  <c r="P33" i="33"/>
  <c r="P37" i="33"/>
  <c r="X37" i="33" s="1"/>
  <c r="P41" i="33"/>
  <c r="P18" i="33"/>
  <c r="P21" i="33" l="1"/>
  <c r="P60" i="33"/>
  <c r="S5" i="33"/>
  <c r="Q5" i="33"/>
  <c r="X41" i="33"/>
  <c r="X33" i="33"/>
  <c r="X31" i="33"/>
  <c r="X27" i="33"/>
  <c r="X23" i="33"/>
  <c r="X83" i="33"/>
  <c r="X84" i="33"/>
  <c r="X93" i="33"/>
  <c r="X88" i="33"/>
  <c r="X119" i="33"/>
  <c r="X115" i="33"/>
  <c r="X113" i="33"/>
  <c r="X123" i="33"/>
  <c r="W128" i="33"/>
  <c r="X129" i="33"/>
  <c r="X131" i="33"/>
  <c r="X18" i="33"/>
  <c r="X32" i="33"/>
  <c r="X28" i="33"/>
  <c r="X19" i="33"/>
  <c r="X22" i="33"/>
  <c r="X85" i="33"/>
  <c r="X94" i="33"/>
  <c r="X91" i="33"/>
  <c r="X118" i="33"/>
  <c r="X116" i="33"/>
  <c r="X114" i="33"/>
  <c r="X124" i="33"/>
  <c r="R5" i="33"/>
  <c r="P87" i="33"/>
  <c r="P92" i="33"/>
  <c r="R81" i="33"/>
  <c r="W96" i="33"/>
  <c r="R127" i="33"/>
  <c r="P36" i="33"/>
  <c r="X36" i="33" s="1"/>
  <c r="P34" i="33"/>
  <c r="P128" i="33"/>
  <c r="P40" i="33"/>
  <c r="P111" i="33"/>
  <c r="S127" i="33"/>
  <c r="P17" i="33"/>
  <c r="Q127" i="33"/>
  <c r="P26" i="33"/>
  <c r="P130" i="33"/>
  <c r="P122" i="33"/>
  <c r="Q105" i="33"/>
  <c r="R105" i="33"/>
  <c r="S86" i="33"/>
  <c r="Q86" i="33"/>
  <c r="R43" i="33"/>
  <c r="P30" i="33"/>
  <c r="X30" i="33" l="1"/>
  <c r="X60" i="33"/>
  <c r="X40" i="33"/>
  <c r="X87" i="33"/>
  <c r="X26" i="33"/>
  <c r="X17" i="33"/>
  <c r="X21" i="33"/>
  <c r="X34" i="33"/>
  <c r="X92" i="33"/>
  <c r="P127" i="33"/>
  <c r="R125" i="33"/>
  <c r="E130" i="33"/>
  <c r="M130" i="33"/>
  <c r="U130" i="33" s="1"/>
  <c r="N130" i="33"/>
  <c r="O130" i="33"/>
  <c r="D130" i="33"/>
  <c r="T131" i="33"/>
  <c r="E128" i="33"/>
  <c r="X128" i="33" s="1"/>
  <c r="M128" i="33"/>
  <c r="U128" i="33" s="1"/>
  <c r="N128" i="33"/>
  <c r="D128" i="33"/>
  <c r="T129" i="33"/>
  <c r="E122" i="33"/>
  <c r="M122" i="33"/>
  <c r="N122" i="33"/>
  <c r="O122" i="33"/>
  <c r="D122" i="33"/>
  <c r="T124" i="33"/>
  <c r="E120" i="33"/>
  <c r="M120" i="33"/>
  <c r="N120" i="33"/>
  <c r="O120" i="33"/>
  <c r="D120" i="33"/>
  <c r="E111" i="33"/>
  <c r="M111" i="33"/>
  <c r="U111" i="33" s="1"/>
  <c r="N111" i="33"/>
  <c r="V111" i="33" s="1"/>
  <c r="O111" i="33"/>
  <c r="W111" i="33" s="1"/>
  <c r="D111" i="33"/>
  <c r="T113" i="33"/>
  <c r="T114" i="33"/>
  <c r="T115" i="33"/>
  <c r="T116" i="33"/>
  <c r="T117" i="33"/>
  <c r="T118" i="33"/>
  <c r="T119" i="33"/>
  <c r="T112" i="33"/>
  <c r="E106" i="33"/>
  <c r="M106" i="33"/>
  <c r="N106" i="33"/>
  <c r="O106" i="33"/>
  <c r="W106" i="33" s="1"/>
  <c r="D106" i="33"/>
  <c r="E102" i="33"/>
  <c r="M102" i="33"/>
  <c r="N102" i="33"/>
  <c r="O102" i="33"/>
  <c r="W102" i="33" s="1"/>
  <c r="D102" i="33"/>
  <c r="E100" i="33"/>
  <c r="M100" i="33"/>
  <c r="N100" i="33"/>
  <c r="O100" i="33"/>
  <c r="D100" i="33"/>
  <c r="X111" i="33" l="1"/>
  <c r="X122" i="33"/>
  <c r="X130" i="33"/>
  <c r="W122" i="33"/>
  <c r="O105" i="33"/>
  <c r="M105" i="33"/>
  <c r="U105" i="33" s="1"/>
  <c r="D127" i="33"/>
  <c r="L130" i="33"/>
  <c r="T130" i="33" s="1"/>
  <c r="E105" i="33"/>
  <c r="L128" i="33"/>
  <c r="T122" i="33"/>
  <c r="T123" i="33"/>
  <c r="D105" i="33"/>
  <c r="O127" i="33"/>
  <c r="W127" i="33" s="1"/>
  <c r="M127" i="33"/>
  <c r="U127" i="33" s="1"/>
  <c r="E127" i="33"/>
  <c r="N127" i="33"/>
  <c r="N105" i="33"/>
  <c r="V105" i="33" s="1"/>
  <c r="T111" i="33"/>
  <c r="E92" i="33"/>
  <c r="M92" i="33"/>
  <c r="U92" i="33" s="1"/>
  <c r="N92" i="33"/>
  <c r="O92" i="33"/>
  <c r="W92" i="33" s="1"/>
  <c r="D92" i="33"/>
  <c r="L95" i="33"/>
  <c r="T95" i="33" s="1"/>
  <c r="L83" i="33"/>
  <c r="T83" i="33" s="1"/>
  <c r="E96" i="33"/>
  <c r="M96" i="33"/>
  <c r="U96" i="33" s="1"/>
  <c r="N96" i="33"/>
  <c r="V96" i="33" s="1"/>
  <c r="D96" i="33"/>
  <c r="L98" i="33"/>
  <c r="L97" i="33"/>
  <c r="L94" i="33"/>
  <c r="T94" i="33" s="1"/>
  <c r="L93" i="33"/>
  <c r="T93" i="33" s="1"/>
  <c r="E87" i="33"/>
  <c r="M87" i="33"/>
  <c r="U87" i="33" s="1"/>
  <c r="D87" i="33"/>
  <c r="L91" i="33"/>
  <c r="T91" i="33" s="1"/>
  <c r="L88" i="33"/>
  <c r="T88" i="33" s="1"/>
  <c r="E82" i="33"/>
  <c r="M82" i="33"/>
  <c r="N82" i="33"/>
  <c r="O82" i="33"/>
  <c r="W82" i="33" s="1"/>
  <c r="D82" i="33"/>
  <c r="L84" i="33"/>
  <c r="T84" i="33" s="1"/>
  <c r="L85" i="33"/>
  <c r="T85" i="33" s="1"/>
  <c r="E77" i="33"/>
  <c r="M77" i="33"/>
  <c r="N77" i="33"/>
  <c r="O77" i="33"/>
  <c r="W77" i="33" s="1"/>
  <c r="D77" i="33"/>
  <c r="E67" i="33"/>
  <c r="M67" i="33"/>
  <c r="U67" i="33" s="1"/>
  <c r="N67" i="33"/>
  <c r="O67" i="33"/>
  <c r="W67" i="33" s="1"/>
  <c r="D67" i="33"/>
  <c r="E65" i="33"/>
  <c r="D65" i="33"/>
  <c r="E60" i="33"/>
  <c r="L63" i="33"/>
  <c r="T63" i="33" s="1"/>
  <c r="T128" i="33" l="1"/>
  <c r="L127" i="33"/>
  <c r="T127" i="33" s="1"/>
  <c r="T98" i="33"/>
  <c r="X98" i="33"/>
  <c r="X127" i="33"/>
  <c r="E125" i="33"/>
  <c r="D43" i="33"/>
  <c r="D125" i="33"/>
  <c r="N125" i="33"/>
  <c r="V125" i="33" s="1"/>
  <c r="N86" i="33"/>
  <c r="N81" i="33" s="1"/>
  <c r="V81" i="33" s="1"/>
  <c r="O86" i="33"/>
  <c r="M86" i="33"/>
  <c r="U86" i="33" s="1"/>
  <c r="L92" i="33"/>
  <c r="T92" i="33" s="1"/>
  <c r="L96" i="33"/>
  <c r="E86" i="33"/>
  <c r="E81" i="33" s="1"/>
  <c r="D86" i="33"/>
  <c r="D81" i="33" s="1"/>
  <c r="L87" i="33"/>
  <c r="T87" i="33" s="1"/>
  <c r="L82" i="33"/>
  <c r="O44" i="33"/>
  <c r="M44" i="33"/>
  <c r="N44" i="33"/>
  <c r="E44" i="33"/>
  <c r="E43" i="33" s="1"/>
  <c r="E40" i="33"/>
  <c r="M40" i="33"/>
  <c r="N40" i="33"/>
  <c r="O40" i="33"/>
  <c r="W40" i="33" s="1"/>
  <c r="D40" i="33"/>
  <c r="L8" i="33"/>
  <c r="L9" i="33"/>
  <c r="L10" i="33"/>
  <c r="L7" i="33"/>
  <c r="E36" i="33"/>
  <c r="M36" i="33"/>
  <c r="N36" i="33"/>
  <c r="O36" i="33"/>
  <c r="W36" i="33" s="1"/>
  <c r="D36" i="33"/>
  <c r="E34" i="33"/>
  <c r="M34" i="33"/>
  <c r="U34" i="33" s="1"/>
  <c r="N34" i="33"/>
  <c r="O34" i="33"/>
  <c r="W34" i="33" s="1"/>
  <c r="D34" i="33"/>
  <c r="L35" i="33"/>
  <c r="E30" i="33"/>
  <c r="M30" i="33"/>
  <c r="U30" i="33" s="1"/>
  <c r="N30" i="33"/>
  <c r="O30" i="33"/>
  <c r="D30" i="33"/>
  <c r="L33" i="33"/>
  <c r="T33" i="33" s="1"/>
  <c r="L32" i="33"/>
  <c r="T32" i="33" s="1"/>
  <c r="L31" i="33"/>
  <c r="T31" i="33" s="1"/>
  <c r="U26" i="33"/>
  <c r="W26" i="33"/>
  <c r="L28" i="33"/>
  <c r="T28" i="33" s="1"/>
  <c r="L27" i="33"/>
  <c r="T27" i="33" s="1"/>
  <c r="L23" i="33"/>
  <c r="T23" i="33" s="1"/>
  <c r="L22" i="33"/>
  <c r="U17" i="33"/>
  <c r="W17" i="33"/>
  <c r="L19" i="33"/>
  <c r="T19" i="33" s="1"/>
  <c r="L18" i="33"/>
  <c r="E6" i="33"/>
  <c r="W6" i="33"/>
  <c r="D6" i="33"/>
  <c r="T22" i="33" l="1"/>
  <c r="L21" i="33"/>
  <c r="L6" i="33"/>
  <c r="M81" i="33"/>
  <c r="V6" i="33"/>
  <c r="N5" i="33"/>
  <c r="N4" i="33" s="1"/>
  <c r="U6" i="33"/>
  <c r="M5" i="33"/>
  <c r="M4" i="33" s="1"/>
  <c r="W30" i="33"/>
  <c r="O5" i="33"/>
  <c r="O4" i="33" s="1"/>
  <c r="M125" i="33"/>
  <c r="O125" i="33"/>
  <c r="L17" i="33"/>
  <c r="T17" i="33" s="1"/>
  <c r="T18" i="33"/>
  <c r="L34" i="33"/>
  <c r="T34" i="33" s="1"/>
  <c r="T35" i="33"/>
  <c r="O81" i="33"/>
  <c r="W86" i="33"/>
  <c r="L26" i="33"/>
  <c r="T26" i="33" s="1"/>
  <c r="T21" i="33"/>
  <c r="L86" i="33"/>
  <c r="L81" i="33" s="1"/>
  <c r="D5" i="33"/>
  <c r="D4" i="33" s="1"/>
  <c r="E5" i="33"/>
  <c r="E4" i="33" s="1"/>
  <c r="L30" i="33"/>
  <c r="L14" i="33"/>
  <c r="L15" i="33"/>
  <c r="L37" i="33"/>
  <c r="T30" i="33" l="1"/>
  <c r="V5" i="33"/>
  <c r="L36" i="33"/>
  <c r="T36" i="33" s="1"/>
  <c r="T37" i="33"/>
  <c r="U21" i="33"/>
  <c r="W5" i="33"/>
  <c r="W21" i="33"/>
  <c r="L13" i="33"/>
  <c r="N65" i="33"/>
  <c r="N43" i="33" s="1"/>
  <c r="L5" i="33" l="1"/>
  <c r="U5" i="33"/>
  <c r="P104" i="33" l="1"/>
  <c r="X104" i="33" l="1"/>
  <c r="Q81" i="33"/>
  <c r="S81" i="33"/>
  <c r="M7" i="36"/>
  <c r="M6" i="36"/>
  <c r="U81" i="33" l="1"/>
  <c r="W81" i="33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120" i="33" l="1"/>
  <c r="P107" i="33"/>
  <c r="P108" i="33"/>
  <c r="P109" i="33"/>
  <c r="P110" i="33"/>
  <c r="P121" i="33"/>
  <c r="X121" i="33" l="1"/>
  <c r="T109" i="33"/>
  <c r="X109" i="33"/>
  <c r="T107" i="33"/>
  <c r="X107" i="33"/>
  <c r="T110" i="33"/>
  <c r="X110" i="33"/>
  <c r="T108" i="33"/>
  <c r="X108" i="33"/>
  <c r="P120" i="33"/>
  <c r="T121" i="33"/>
  <c r="S105" i="33"/>
  <c r="W120" i="33"/>
  <c r="P106" i="33"/>
  <c r="W105" i="33" l="1"/>
  <c r="X106" i="33"/>
  <c r="X120" i="33"/>
  <c r="P105" i="33"/>
  <c r="T106" i="33"/>
  <c r="T120" i="33"/>
  <c r="X105" i="33" l="1"/>
  <c r="P66" i="33" l="1"/>
  <c r="L66" i="33"/>
  <c r="M65" i="33"/>
  <c r="M43" i="33" s="1"/>
  <c r="O65" i="33"/>
  <c r="X66" i="33" l="1"/>
  <c r="P65" i="33"/>
  <c r="T66" i="33"/>
  <c r="O43" i="33"/>
  <c r="W65" i="33"/>
  <c r="L65" i="33"/>
  <c r="X65" i="33" l="1"/>
  <c r="T65" i="33"/>
  <c r="L47" i="33"/>
  <c r="L48" i="33"/>
  <c r="L49" i="33"/>
  <c r="L50" i="33"/>
  <c r="L51" i="33"/>
  <c r="L53" i="33"/>
  <c r="L54" i="33"/>
  <c r="L55" i="33"/>
  <c r="L56" i="33"/>
  <c r="L61" i="33"/>
  <c r="L60" i="33" s="1"/>
  <c r="T60" i="33" l="1"/>
  <c r="T61" i="33"/>
  <c r="P86" i="33" l="1"/>
  <c r="X86" i="33" l="1"/>
  <c r="T86" i="33"/>
  <c r="W44" i="33" l="1"/>
  <c r="P50" i="33" l="1"/>
  <c r="P49" i="33"/>
  <c r="P15" i="33"/>
  <c r="P14" i="33"/>
  <c r="P9" i="33"/>
  <c r="T9" i="33" l="1"/>
  <c r="X9" i="33"/>
  <c r="T15" i="33"/>
  <c r="X15" i="33"/>
  <c r="T50" i="33"/>
  <c r="X50" i="33"/>
  <c r="T49" i="33"/>
  <c r="X49" i="33"/>
  <c r="T14" i="33"/>
  <c r="X14" i="33"/>
  <c r="P13" i="33"/>
  <c r="X13" i="33" l="1"/>
  <c r="T13" i="33"/>
  <c r="P10" i="33" l="1"/>
  <c r="T10" i="33" l="1"/>
  <c r="X10" i="33"/>
  <c r="P79" i="33" l="1"/>
  <c r="P78" i="33"/>
  <c r="L79" i="33"/>
  <c r="L78" i="33"/>
  <c r="P73" i="33"/>
  <c r="P72" i="33"/>
  <c r="L73" i="33"/>
  <c r="L72" i="33"/>
  <c r="P69" i="33"/>
  <c r="P70" i="33"/>
  <c r="L70" i="33"/>
  <c r="L69" i="33"/>
  <c r="P68" i="33"/>
  <c r="L68" i="33"/>
  <c r="P51" i="33"/>
  <c r="P53" i="33"/>
  <c r="P54" i="33"/>
  <c r="P55" i="33"/>
  <c r="P56" i="33"/>
  <c r="P47" i="33"/>
  <c r="P48" i="33"/>
  <c r="P46" i="33"/>
  <c r="L46" i="33"/>
  <c r="L45" i="33" s="1"/>
  <c r="L44" i="33" s="1"/>
  <c r="P71" i="33" l="1"/>
  <c r="L71" i="33"/>
  <c r="X56" i="33"/>
  <c r="X54" i="33"/>
  <c r="X51" i="33"/>
  <c r="X68" i="33"/>
  <c r="X69" i="33"/>
  <c r="X73" i="33"/>
  <c r="X79" i="33"/>
  <c r="X46" i="33"/>
  <c r="X70" i="33"/>
  <c r="X72" i="33"/>
  <c r="X78" i="33"/>
  <c r="T55" i="33"/>
  <c r="X55" i="33"/>
  <c r="T53" i="33"/>
  <c r="X53" i="33"/>
  <c r="T48" i="33"/>
  <c r="X48" i="33"/>
  <c r="T47" i="33"/>
  <c r="X47" i="33"/>
  <c r="T56" i="33"/>
  <c r="Q45" i="33"/>
  <c r="Q44" i="33" s="1"/>
  <c r="P45" i="33"/>
  <c r="P44" i="33" s="1"/>
  <c r="T68" i="33"/>
  <c r="T69" i="33"/>
  <c r="T73" i="33"/>
  <c r="T79" i="33"/>
  <c r="T70" i="33"/>
  <c r="T72" i="33"/>
  <c r="T78" i="33"/>
  <c r="P77" i="33"/>
  <c r="P67" i="33"/>
  <c r="L77" i="33"/>
  <c r="L67" i="33"/>
  <c r="T54" i="33"/>
  <c r="T51" i="33"/>
  <c r="P103" i="33"/>
  <c r="X103" i="33" s="1"/>
  <c r="T104" i="33"/>
  <c r="L103" i="33"/>
  <c r="Q100" i="33"/>
  <c r="S100" i="33"/>
  <c r="P101" i="33"/>
  <c r="X101" i="33" s="1"/>
  <c r="L101" i="33"/>
  <c r="X71" i="33" l="1"/>
  <c r="X67" i="33"/>
  <c r="X77" i="33"/>
  <c r="X45" i="33"/>
  <c r="U45" i="33"/>
  <c r="T101" i="33"/>
  <c r="T71" i="33"/>
  <c r="T77" i="33"/>
  <c r="S125" i="33"/>
  <c r="W100" i="33"/>
  <c r="P102" i="33"/>
  <c r="T103" i="33"/>
  <c r="T67" i="33"/>
  <c r="L43" i="33"/>
  <c r="Q125" i="33"/>
  <c r="T45" i="33"/>
  <c r="L102" i="33"/>
  <c r="L100" i="33"/>
  <c r="S43" i="33"/>
  <c r="P100" i="33"/>
  <c r="X100" i="33" s="1"/>
  <c r="L41" i="33"/>
  <c r="T41" i="33" s="1"/>
  <c r="P6" i="33" l="1"/>
  <c r="W43" i="33"/>
  <c r="W125" i="33"/>
  <c r="X102" i="33"/>
  <c r="L125" i="33"/>
  <c r="T8" i="33"/>
  <c r="X8" i="33"/>
  <c r="T7" i="33"/>
  <c r="X7" i="33"/>
  <c r="U44" i="33"/>
  <c r="Q43" i="33"/>
  <c r="U125" i="33"/>
  <c r="T97" i="33"/>
  <c r="L40" i="33"/>
  <c r="T102" i="33"/>
  <c r="T100" i="33"/>
  <c r="X6" i="33" l="1"/>
  <c r="P5" i="33"/>
  <c r="T96" i="33"/>
  <c r="X96" i="33"/>
  <c r="U43" i="33"/>
  <c r="P125" i="33"/>
  <c r="L4" i="33"/>
  <c r="T40" i="33"/>
  <c r="T6" i="33"/>
  <c r="T105" i="33"/>
  <c r="X125" i="33" l="1"/>
  <c r="X5" i="33"/>
  <c r="T125" i="33"/>
  <c r="T5" i="33"/>
  <c r="T46" i="33" l="1"/>
  <c r="R4" i="33" l="1"/>
  <c r="S4" i="33"/>
  <c r="P4" i="33"/>
  <c r="Q4" i="33"/>
  <c r="V4" i="33" l="1"/>
  <c r="X4" i="33"/>
  <c r="T4" i="33"/>
  <c r="U4" i="33"/>
  <c r="W4" i="33"/>
  <c r="X44" i="33" l="1"/>
  <c r="P43" i="33"/>
  <c r="T44" i="33"/>
  <c r="X43" i="33" l="1"/>
  <c r="T43" i="33"/>
  <c r="P82" i="33"/>
  <c r="X82" i="33" l="1"/>
  <c r="T82" i="33"/>
  <c r="P81" i="33"/>
  <c r="X81" i="33" l="1"/>
  <c r="T81" i="33"/>
</calcChain>
</file>

<file path=xl/sharedStrings.xml><?xml version="1.0" encoding="utf-8"?>
<sst xmlns="http://schemas.openxmlformats.org/spreadsheetml/2006/main" count="376" uniqueCount="246">
  <si>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</si>
  <si>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</si>
  <si>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</si>
  <si>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</si>
  <si>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</si>
  <si>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</si>
  <si>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</si>
  <si>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</si>
  <si>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</si>
  <si>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</si>
  <si>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</si>
  <si>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8.1</t>
  </si>
  <si>
    <t>8.2</t>
  </si>
  <si>
    <t>13.1</t>
  </si>
  <si>
    <t>КК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</si>
  <si>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</si>
  <si>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</si>
  <si>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</si>
  <si>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</si>
  <si>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</si>
  <si>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</si>
  <si>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</si>
  <si>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</si>
  <si>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</si>
  <si>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</si>
  <si>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</si>
  <si>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</si>
  <si>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</si>
  <si>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</si>
  <si>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</si>
  <si>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</si>
  <si>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</si>
  <si>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</si>
  <si>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</si>
  <si>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</si>
  <si>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</si>
  <si>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</si>
  <si>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</si>
  <si>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</si>
  <si>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</si>
  <si>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</si>
  <si>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</si>
  <si>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</si>
  <si>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</si>
  <si>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</si>
  <si>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</si>
  <si>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</si>
  <si>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</si>
  <si>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</si>
  <si>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</si>
  <si>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</si>
  <si>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</si>
  <si>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</si>
  <si>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</si>
  <si>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</si>
  <si>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</si>
  <si>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</si>
  <si>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</si>
  <si>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</si>
  <si>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</si>
  <si>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</si>
  <si>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</si>
  <si>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</si>
  <si>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</si>
  <si>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</si>
  <si>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</si>
  <si>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</si>
  <si>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</si>
  <si>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</si>
  <si>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</si>
  <si>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</si>
  <si>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</si>
  <si>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</si>
  <si>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</si>
  <si>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</si>
  <si>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</si>
  <si>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</si>
  <si>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</si>
  <si>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</si>
  <si>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</si>
  <si>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</si>
  <si>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</si>
  <si>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</si>
  <si>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</si>
  <si>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</si>
  <si>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</si>
  <si>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</si>
  <si>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</si>
  <si>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</si>
  <si>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</si>
  <si>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</si>
  <si>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</si>
  <si>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</si>
  <si>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</si>
  <si>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</si>
  <si>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</si>
  <si>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</si>
  <si>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</si>
  <si>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</si>
  <si>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</si>
  <si>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</si>
  <si>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</si>
  <si>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</si>
  <si>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</si>
  <si>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</si>
  <si>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ПЛАН  на 2016 год (рублей)</t>
  </si>
  <si>
    <t>1 квартал</t>
  </si>
  <si>
    <t>2 квартал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</si>
  <si>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</si>
  <si>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</si>
  <si>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</si>
  <si>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</si>
  <si>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</si>
  <si>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</si>
  <si>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</si>
  <si>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</si>
  <si>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</si>
  <si>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</si>
  <si>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</si>
  <si>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</si>
  <si>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</si>
  <si>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</si>
  <si>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</si>
  <si>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</si>
  <si>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</si>
  <si>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</si>
  <si>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</si>
  <si>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</si>
  <si>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</si>
  <si>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</si>
  <si>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</si>
  <si>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</si>
  <si>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</si>
  <si>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</si>
  <si>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</si>
  <si>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</si>
  <si>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</si>
  <si>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</si>
  <si>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</si>
  <si>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</si>
  <si>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</si>
  <si>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</si>
  <si>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</si>
  <si>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</si>
  <si>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</si>
  <si>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</si>
  <si>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</si>
  <si>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</si>
  <si>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</si>
  <si>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</si>
  <si>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</si>
  <si>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</si>
  <si>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</si>
  <si>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</si>
  <si>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</si>
  <si>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</si>
  <si>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</si>
  <si>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</si>
  <si>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</si>
  <si>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</si>
  <si>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</si>
  <si>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</si>
  <si>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</si>
  <si>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</si>
  <si>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</si>
  <si>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</si>
  <si>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</si>
  <si>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</si>
  <si>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</si>
  <si>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</si>
  <si>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</si>
  <si>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</si>
  <si>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</si>
  <si>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</si>
  <si>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</si>
  <si>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</si>
  <si>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</si>
  <si>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</si>
  <si>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</si>
  <si>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</si>
  <si>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</si>
  <si>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</si>
  <si>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</si>
  <si>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</si>
  <si>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</si>
  <si>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</si>
  <si>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</si>
  <si>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</si>
  <si>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</si>
  <si>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</si>
  <si>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</si>
  <si>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</si>
  <si>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</si>
  <si>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</si>
  <si>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</si>
  <si>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</si>
  <si>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</si>
  <si>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</si>
  <si>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</si>
  <si>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</si>
  <si>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</si>
  <si>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</si>
  <si>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</si>
  <si>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</si>
  <si>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</si>
  <si>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</si>
  <si>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</si>
  <si>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</si>
  <si>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</si>
  <si>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</si>
  <si>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</si>
  <si>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</si>
  <si>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</si>
  <si>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</si>
  <si>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</si>
  <si>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</si>
  <si>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</si>
  <si>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</si>
  <si>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</si>
  <si>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</si>
  <si>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Администрация города Нефтеюганска</t>
  </si>
  <si>
    <t>Прочие расходные материалы предметов снабжения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</si>
  <si>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</si>
  <si>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</si>
  <si>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</si>
  <si>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</si>
  <si>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</si>
  <si>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</si>
  <si>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</si>
  <si>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</si>
  <si>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</si>
  <si>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</si>
  <si>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</si>
  <si>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</si>
  <si>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</si>
  <si>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</si>
  <si>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</si>
  <si>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</si>
  <si>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</si>
  <si>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% исполнения  к плану 9 месяцев 2016 года</t>
  </si>
  <si>
    <t>ПЛАН на 9 месяцев 2016 год (рублей)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</si>
  <si>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</si>
  <si>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</si>
  <si>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</si>
  <si>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Кассовый расход по 01.10.2016  (рублей)</t>
  </si>
  <si>
    <t>Отчет об исполнении сетевого плана-графика на 01 октября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</si>
</sst>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0_ ;\-#,##0.00\ "/>
  </numFmts>
  <fonts count="1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/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9" fontId="4" fillId="3" borderId="19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2" fontId="6" fillId="3" borderId="3" xfId="0" applyNumberFormat="1" applyFont="1" applyFill="1" applyBorder="1" applyAlignment="1">
      <alignment horizontal="left" vertical="center" wrapText="1"/>
    </xf>
    <xf numFmtId="4" fontId="13" fillId="3" borderId="0" xfId="0" applyNumberFormat="1" applyFont="1" applyFill="1" applyBorder="1" applyAlignment="1">
      <alignment horizontal="righ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6" fontId="5" fillId="3" borderId="1" xfId="2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top" wrapText="1"/>
    </xf>
    <xf numFmtId="0" fontId="5" fillId="3" borderId="28" xfId="0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166" fontId="5" fillId="3" borderId="28" xfId="2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 wrapText="1"/>
    </xf>
    <xf numFmtId="4" fontId="6" fillId="3" borderId="29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2" fontId="5" fillId="3" borderId="0" xfId="0" applyNumberFormat="1" applyFont="1" applyFill="1"/>
    <xf numFmtId="165" fontId="5" fillId="3" borderId="0" xfId="0" applyNumberFormat="1" applyFont="1" applyFill="1"/>
    <xf numFmtId="49" fontId="5" fillId="3" borderId="0" xfId="0" applyNumberFormat="1" applyFont="1" applyFill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2" fontId="6" fillId="3" borderId="3" xfId="0" applyNumberFormat="1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165" fontId="5" fillId="3" borderId="17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 wrapText="1"/>
    </xf>
    <xf numFmtId="165" fontId="5" fillId="3" borderId="20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9" fontId="5" fillId="3" borderId="19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7"/>
  <sheetViews>
    <sheetView tabSelected="1" zoomScale="66" zoomScaleNormal="66" zoomScaleSheetLayoutView="57" workbookViewId="0">
      <pane ySplit="3" topLeftCell="A4" activePane="bottomLeft" state="frozen"/>
      <selection pane="bottomLeft" sqref="A1:X1"/>
    </sheetView>
  </sheetViews>
  <sheetFormatPr defaultColWidth="9.140625" defaultRowHeight="18.75" x14ac:dyDescent="0.3"/>
  <cols>
    <col min="1" max="1" width="10" style="70" customWidth="1"/>
    <col min="2" max="2" width="54.85546875" style="55" customWidth="1"/>
    <col min="3" max="3" width="13.140625" style="55" customWidth="1"/>
    <col min="4" max="5" width="23.28515625" style="55" hidden="1" customWidth="1"/>
    <col min="6" max="6" width="23.28515625" style="55" customWidth="1"/>
    <col min="7" max="11" width="23.28515625" style="55" hidden="1" customWidth="1"/>
    <col min="12" max="14" width="23.28515625" style="55" customWidth="1"/>
    <col min="15" max="15" width="23" style="55" customWidth="1"/>
    <col min="16" max="17" width="24.42578125" style="68" customWidth="1"/>
    <col min="18" max="18" width="20" style="68" customWidth="1"/>
    <col min="19" max="19" width="23.140625" style="68" customWidth="1"/>
    <col min="20" max="20" width="8.42578125" style="69" hidden="1" customWidth="1"/>
    <col min="21" max="21" width="13.140625" style="69" hidden="1" customWidth="1"/>
    <col min="22" max="22" width="16.85546875" style="69" hidden="1" customWidth="1"/>
    <col min="23" max="23" width="11.42578125" style="69" hidden="1" customWidth="1"/>
    <col min="24" max="24" width="15.42578125" style="69" customWidth="1"/>
    <col min="25" max="16384" width="9.140625" style="55"/>
  </cols>
  <sheetData>
    <row r="1" spans="1:24" s="14" customFormat="1" ht="19.5" thickBot="1" x14ac:dyDescent="0.35">
      <c r="A1" s="88" t="s">
        <v>245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 s="19" customFormat="1" ht="47.25" customHeight="1" x14ac:dyDescent="0.3">
      <c r="A2" s="91" t="s">
        <v>0</v>
      </c>
      <c r="B2" s="15" t="s">
        <v>1</v>
      </c>
      <c r="C2" s="93" t="s">
        <v>27</v>
      </c>
      <c r="D2" s="100" t="s">
        <v>106</v>
      </c>
      <c r="E2" s="100" t="s">
        <v>107</v>
      </c>
      <c r="F2" s="16" t="s">
        <v>240</v>
      </c>
      <c r="G2" s="17"/>
      <c r="H2" s="17"/>
      <c r="I2" s="17"/>
      <c r="J2" s="17"/>
      <c r="K2" s="18"/>
      <c r="L2" s="95" t="s">
        <v>105</v>
      </c>
      <c r="M2" s="95"/>
      <c r="N2" s="95"/>
      <c r="O2" s="95"/>
      <c r="P2" s="96" t="s">
        <v>244</v>
      </c>
      <c r="Q2" s="96"/>
      <c r="R2" s="96"/>
      <c r="S2" s="96"/>
      <c r="T2" s="97" t="s">
        <v>228</v>
      </c>
      <c r="U2" s="98"/>
      <c r="V2" s="98"/>
      <c r="W2" s="99"/>
      <c r="X2" s="104" t="s">
        <v>239</v>
      </c>
    </row>
    <row r="3" spans="1:24" s="19" customFormat="1" ht="52.5" customHeight="1" x14ac:dyDescent="0.3">
      <c r="A3" s="92"/>
      <c r="B3" s="20" t="s">
        <v>2</v>
      </c>
      <c r="C3" s="94"/>
      <c r="D3" s="101"/>
      <c r="E3" s="101"/>
      <c r="F3" s="20" t="s">
        <v>231</v>
      </c>
      <c r="G3" s="21"/>
      <c r="H3" s="21"/>
      <c r="I3" s="22" t="s">
        <v>50</v>
      </c>
      <c r="J3" s="22" t="s">
        <v>108</v>
      </c>
      <c r="K3" s="22" t="s">
        <v>51</v>
      </c>
      <c r="L3" s="22" t="s">
        <v>49</v>
      </c>
      <c r="M3" s="22" t="s">
        <v>50</v>
      </c>
      <c r="N3" s="22" t="s">
        <v>108</v>
      </c>
      <c r="O3" s="22" t="s">
        <v>51</v>
      </c>
      <c r="P3" s="22" t="s">
        <v>49</v>
      </c>
      <c r="Q3" s="22" t="s">
        <v>50</v>
      </c>
      <c r="R3" s="22" t="s">
        <v>108</v>
      </c>
      <c r="S3" s="22" t="s">
        <v>51</v>
      </c>
      <c r="T3" s="23" t="s">
        <v>49</v>
      </c>
      <c r="U3" s="23" t="s">
        <v>50</v>
      </c>
      <c r="V3" s="23" t="s">
        <v>108</v>
      </c>
      <c r="W3" s="23" t="s">
        <v>51</v>
      </c>
      <c r="X3" s="105"/>
    </row>
    <row r="4" spans="1:24" s="19" customFormat="1" ht="46.5" customHeight="1" x14ac:dyDescent="0.3">
      <c r="A4" s="27" t="s">
        <v>52</v>
      </c>
      <c r="B4" s="108" t="s">
        <v>15</v>
      </c>
      <c r="C4" s="108"/>
      <c r="D4" s="36">
        <f>D5+D40</f>
        <v>95013924</v>
      </c>
      <c r="E4" s="36">
        <f t="shared" ref="E4:S4" si="0">E5+E40</f>
        <v>146843425</v>
      </c>
      <c r="F4" s="36">
        <f t="shared" si="0"/>
        <v>348512346</v>
      </c>
      <c r="G4" s="36">
        <f t="shared" si="0"/>
        <v>104698508</v>
      </c>
      <c r="H4" s="36">
        <f t="shared" si="0"/>
        <v>114558989</v>
      </c>
      <c r="I4" s="36">
        <f t="shared" si="0"/>
        <v>18005718</v>
      </c>
      <c r="J4" s="36">
        <f t="shared" si="0"/>
        <v>37300</v>
      </c>
      <c r="K4" s="36">
        <f t="shared" si="0"/>
        <v>222190392</v>
      </c>
      <c r="L4" s="36">
        <f>L5+L40</f>
        <v>459690791</v>
      </c>
      <c r="M4" s="36">
        <f>M5+M40</f>
        <v>51214203</v>
      </c>
      <c r="N4" s="36">
        <f>N5+N40</f>
        <v>32000</v>
      </c>
      <c r="O4" s="36">
        <f>O5+O40</f>
        <v>408444588</v>
      </c>
      <c r="P4" s="36">
        <f t="shared" si="0"/>
        <v>324318240.05000001</v>
      </c>
      <c r="Q4" s="36">
        <f t="shared" si="0"/>
        <v>31091267.450000003</v>
      </c>
      <c r="R4" s="36">
        <f t="shared" si="0"/>
        <v>32000</v>
      </c>
      <c r="S4" s="36">
        <f t="shared" si="0"/>
        <v>293194972.59999996</v>
      </c>
      <c r="T4" s="24">
        <f t="shared" ref="T4:W6" si="1">P4/L4*100</f>
        <v>70.551389412105934</v>
      </c>
      <c r="U4" s="24">
        <f t="shared" si="1"/>
        <v>60.708291116040613</v>
      </c>
      <c r="V4" s="24">
        <f t="shared" si="1"/>
        <v>100</v>
      </c>
      <c r="W4" s="24">
        <f t="shared" si="1"/>
        <v>71.783292327526198</v>
      </c>
      <c r="X4" s="25">
        <f t="shared" ref="X4:X10" si="2">P4/F4*100</f>
        <v>93.057891283426727</v>
      </c>
    </row>
    <row r="5" spans="1:24" s="19" customFormat="1" ht="58.5" customHeight="1" x14ac:dyDescent="0.3">
      <c r="A5" s="27" t="s">
        <v>53</v>
      </c>
      <c r="B5" s="39" t="s">
        <v>35</v>
      </c>
      <c r="C5" s="39"/>
      <c r="D5" s="36">
        <f>D6+D13+D17+D21+D26+D30+D34+D36</f>
        <v>86669924</v>
      </c>
      <c r="E5" s="36">
        <f t="shared" ref="E5" si="3">E6+E13+E17+E21+E26+E30+E34+E36</f>
        <v>141133325</v>
      </c>
      <c r="F5" s="36">
        <f>F6+F13+F17+F21+F26+F30+F34+F36+F38</f>
        <v>329882426</v>
      </c>
      <c r="G5" s="36">
        <f t="shared" ref="G5:K5" si="4">G6+G13+G17+G21+G26+G30+G34+G36+G38</f>
        <v>100112308</v>
      </c>
      <c r="H5" s="36">
        <f t="shared" si="4"/>
        <v>110353689</v>
      </c>
      <c r="I5" s="36">
        <f t="shared" si="4"/>
        <v>18005718</v>
      </c>
      <c r="J5" s="36">
        <f t="shared" si="4"/>
        <v>37300</v>
      </c>
      <c r="K5" s="36">
        <f t="shared" si="4"/>
        <v>208164292</v>
      </c>
      <c r="L5" s="36">
        <f>L6+L13+L17+L21+L26+L30+L34+L36+L38</f>
        <v>437051091</v>
      </c>
      <c r="M5" s="36">
        <f>M6+M13+M17+M21+M26+M30+M34+M36+M38</f>
        <v>51214203</v>
      </c>
      <c r="N5" s="36">
        <f>N6+N13+N17+N21+N26+N30+N34+N36+N38</f>
        <v>32000</v>
      </c>
      <c r="O5" s="36">
        <f>O6+O13+O17+O21+O26+O30+O34+O36+O38</f>
        <v>385804888</v>
      </c>
      <c r="P5" s="36">
        <f t="shared" ref="P5:S5" si="5">P6+P13+P17+P21+P26+P30+P34+P36+P38</f>
        <v>307287309.29000002</v>
      </c>
      <c r="Q5" s="36">
        <f t="shared" si="5"/>
        <v>31091267.450000003</v>
      </c>
      <c r="R5" s="36">
        <f t="shared" si="5"/>
        <v>32000</v>
      </c>
      <c r="S5" s="36">
        <f t="shared" si="5"/>
        <v>276164041.83999997</v>
      </c>
      <c r="T5" s="24">
        <f t="shared" si="1"/>
        <v>70.309242012623201</v>
      </c>
      <c r="U5" s="24">
        <f t="shared" si="1"/>
        <v>60.708291116040613</v>
      </c>
      <c r="V5" s="24">
        <f t="shared" si="1"/>
        <v>100</v>
      </c>
      <c r="W5" s="24">
        <f t="shared" si="1"/>
        <v>71.581270852120454</v>
      </c>
      <c r="X5" s="25">
        <f t="shared" si="2"/>
        <v>93.150554582740952</v>
      </c>
    </row>
    <row r="6" spans="1:24" s="19" customFormat="1" ht="36.75" customHeight="1" x14ac:dyDescent="0.3">
      <c r="A6" s="71" t="s">
        <v>54</v>
      </c>
      <c r="B6" s="72" t="s">
        <v>110</v>
      </c>
      <c r="C6" s="73"/>
      <c r="D6" s="74">
        <f>SUM(D7:D10)</f>
        <v>14627564</v>
      </c>
      <c r="E6" s="74">
        <f t="shared" ref="E6" si="6">SUM(E7:E10)</f>
        <v>19153557</v>
      </c>
      <c r="F6" s="74">
        <f>SUM(F7:F12)</f>
        <v>53427706</v>
      </c>
      <c r="G6" s="74">
        <f t="shared" ref="G6:S6" si="7">SUM(G7:G12)</f>
        <v>19232032</v>
      </c>
      <c r="H6" s="74">
        <f t="shared" si="7"/>
        <v>21591197</v>
      </c>
      <c r="I6" s="74">
        <f t="shared" si="7"/>
        <v>2412080</v>
      </c>
      <c r="J6" s="74">
        <f t="shared" si="7"/>
        <v>37300</v>
      </c>
      <c r="K6" s="74">
        <f t="shared" si="7"/>
        <v>31356741</v>
      </c>
      <c r="L6" s="74">
        <f>SUM(L7:L12)</f>
        <v>74489822</v>
      </c>
      <c r="M6" s="74">
        <f t="shared" si="7"/>
        <v>7457275</v>
      </c>
      <c r="N6" s="74">
        <f t="shared" si="7"/>
        <v>32000</v>
      </c>
      <c r="O6" s="74">
        <f t="shared" si="7"/>
        <v>67000547</v>
      </c>
      <c r="P6" s="74">
        <f t="shared" si="7"/>
        <v>51771510.260000005</v>
      </c>
      <c r="Q6" s="24">
        <f t="shared" si="7"/>
        <v>4487500.6500000004</v>
      </c>
      <c r="R6" s="24">
        <f t="shared" si="7"/>
        <v>32000</v>
      </c>
      <c r="S6" s="24">
        <f t="shared" si="7"/>
        <v>47252009.609999999</v>
      </c>
      <c r="T6" s="24">
        <f t="shared" si="1"/>
        <v>69.501455192093232</v>
      </c>
      <c r="U6" s="24">
        <f t="shared" si="1"/>
        <v>60.176145441867178</v>
      </c>
      <c r="V6" s="24">
        <f t="shared" si="1"/>
        <v>100</v>
      </c>
      <c r="W6" s="24">
        <f t="shared" si="1"/>
        <v>70.524811700417914</v>
      </c>
      <c r="X6" s="25">
        <f t="shared" si="2"/>
        <v>96.900118189614957</v>
      </c>
    </row>
    <row r="7" spans="1:24" s="19" customFormat="1" ht="56.25" x14ac:dyDescent="0.3">
      <c r="A7" s="30" t="s">
        <v>111</v>
      </c>
      <c r="B7" s="42" t="s">
        <v>29</v>
      </c>
      <c r="C7" s="22" t="s">
        <v>14</v>
      </c>
      <c r="D7" s="33">
        <v>13648631</v>
      </c>
      <c r="E7" s="33">
        <v>17551256</v>
      </c>
      <c r="F7" s="38">
        <v>48491696</v>
      </c>
      <c r="G7" s="33">
        <v>16871956</v>
      </c>
      <c r="H7" s="33">
        <v>19949357</v>
      </c>
      <c r="I7" s="33">
        <v>0</v>
      </c>
      <c r="J7" s="33">
        <v>0</v>
      </c>
      <c r="K7" s="33">
        <v>31199887</v>
      </c>
      <c r="L7" s="38">
        <f>SUM(M7:O7)</f>
        <v>66525230</v>
      </c>
      <c r="M7" s="32">
        <v>0</v>
      </c>
      <c r="N7" s="32">
        <v>0</v>
      </c>
      <c r="O7" s="32">
        <v>66525230</v>
      </c>
      <c r="P7" s="33">
        <f>SUM(Q7:S7)</f>
        <v>46904176.560000002</v>
      </c>
      <c r="Q7" s="33">
        <v>0</v>
      </c>
      <c r="R7" s="33">
        <v>0</v>
      </c>
      <c r="S7" s="33">
        <v>46904176.560000002</v>
      </c>
      <c r="T7" s="33">
        <f t="shared" ref="T7:T41" si="8">P7/L7*100</f>
        <v>70.505846518681707</v>
      </c>
      <c r="U7" s="33"/>
      <c r="V7" s="33"/>
      <c r="W7" s="33">
        <f>S7/O7*100</f>
        <v>70.505846518681707</v>
      </c>
      <c r="X7" s="34">
        <f t="shared" si="2"/>
        <v>96.726203513277824</v>
      </c>
    </row>
    <row r="8" spans="1:24" s="19" customFormat="1" ht="76.5" customHeight="1" x14ac:dyDescent="0.3">
      <c r="A8" s="30" t="s">
        <v>112</v>
      </c>
      <c r="B8" s="42" t="s">
        <v>116</v>
      </c>
      <c r="C8" s="22" t="s">
        <v>14</v>
      </c>
      <c r="D8" s="33">
        <v>0</v>
      </c>
      <c r="E8" s="33">
        <v>37300</v>
      </c>
      <c r="F8" s="38">
        <v>32000</v>
      </c>
      <c r="G8" s="33">
        <v>0</v>
      </c>
      <c r="H8" s="33">
        <v>0</v>
      </c>
      <c r="I8" s="33">
        <v>0</v>
      </c>
      <c r="J8" s="33">
        <v>37300</v>
      </c>
      <c r="K8" s="33">
        <v>0</v>
      </c>
      <c r="L8" s="38">
        <f t="shared" ref="L8:L12" si="9">SUM(M8:O8)</f>
        <v>32000</v>
      </c>
      <c r="M8" s="32">
        <v>0</v>
      </c>
      <c r="N8" s="32">
        <v>32000</v>
      </c>
      <c r="O8" s="32">
        <v>0</v>
      </c>
      <c r="P8" s="33">
        <f>SUM(Q8:S8)</f>
        <v>32000</v>
      </c>
      <c r="Q8" s="33">
        <v>0</v>
      </c>
      <c r="R8" s="33">
        <v>32000</v>
      </c>
      <c r="S8" s="33">
        <v>0</v>
      </c>
      <c r="T8" s="33">
        <f t="shared" si="8"/>
        <v>100</v>
      </c>
      <c r="U8" s="33"/>
      <c r="V8" s="33">
        <f>R8/N8*100</f>
        <v>100</v>
      </c>
      <c r="W8" s="33"/>
      <c r="X8" s="34">
        <f t="shared" si="2"/>
        <v>100</v>
      </c>
    </row>
    <row r="9" spans="1:24" s="19" customFormat="1" ht="37.5" x14ac:dyDescent="0.3">
      <c r="A9" s="30" t="s">
        <v>113</v>
      </c>
      <c r="B9" s="42" t="s">
        <v>115</v>
      </c>
      <c r="C9" s="22" t="s">
        <v>14</v>
      </c>
      <c r="D9" s="33">
        <v>0</v>
      </c>
      <c r="E9" s="33">
        <v>258690</v>
      </c>
      <c r="F9" s="38">
        <v>1312455</v>
      </c>
      <c r="G9" s="33">
        <v>1053765</v>
      </c>
      <c r="H9" s="33">
        <v>88495</v>
      </c>
      <c r="I9" s="33">
        <v>241080</v>
      </c>
      <c r="J9" s="33">
        <v>0</v>
      </c>
      <c r="K9" s="33">
        <v>42610</v>
      </c>
      <c r="L9" s="38">
        <f t="shared" si="9"/>
        <v>1400950</v>
      </c>
      <c r="M9" s="32">
        <v>1190800</v>
      </c>
      <c r="N9" s="32">
        <v>0</v>
      </c>
      <c r="O9" s="32">
        <v>210150</v>
      </c>
      <c r="P9" s="33">
        <f t="shared" ref="P9:P16" si="10">Q9+S9</f>
        <v>1243778.7</v>
      </c>
      <c r="Q9" s="33">
        <v>1075500.6499999999</v>
      </c>
      <c r="R9" s="33">
        <v>0</v>
      </c>
      <c r="S9" s="33">
        <v>168278.05</v>
      </c>
      <c r="T9" s="33">
        <f t="shared" si="8"/>
        <v>88.781091402262746</v>
      </c>
      <c r="U9" s="33">
        <f>Q9/M9*100</f>
        <v>90.317488243197843</v>
      </c>
      <c r="V9" s="33"/>
      <c r="W9" s="33">
        <f>S9/O9*100</f>
        <v>80.075208184630014</v>
      </c>
      <c r="X9" s="34">
        <f t="shared" si="2"/>
        <v>94.767340594534659</v>
      </c>
    </row>
    <row r="10" spans="1:24" s="19" customFormat="1" ht="177" customHeight="1" x14ac:dyDescent="0.3">
      <c r="A10" s="30" t="s">
        <v>114</v>
      </c>
      <c r="B10" s="40" t="s">
        <v>109</v>
      </c>
      <c r="C10" s="22" t="s">
        <v>14</v>
      </c>
      <c r="D10" s="33">
        <v>978933</v>
      </c>
      <c r="E10" s="33">
        <v>1306311</v>
      </c>
      <c r="F10" s="38">
        <v>3591555</v>
      </c>
      <c r="G10" s="33">
        <v>1306311</v>
      </c>
      <c r="H10" s="33">
        <v>1553345</v>
      </c>
      <c r="I10" s="33">
        <v>2171000</v>
      </c>
      <c r="J10" s="33">
        <v>0</v>
      </c>
      <c r="K10" s="33">
        <v>114244</v>
      </c>
      <c r="L10" s="38">
        <f t="shared" si="9"/>
        <v>5144900</v>
      </c>
      <c r="M10" s="32">
        <v>4887600</v>
      </c>
      <c r="N10" s="32">
        <v>0</v>
      </c>
      <c r="O10" s="32">
        <v>257300</v>
      </c>
      <c r="P10" s="33">
        <f t="shared" si="10"/>
        <v>3591555</v>
      </c>
      <c r="Q10" s="33">
        <v>3412000</v>
      </c>
      <c r="R10" s="33">
        <v>0</v>
      </c>
      <c r="S10" s="33">
        <v>179555</v>
      </c>
      <c r="T10" s="33">
        <f t="shared" si="8"/>
        <v>69.808062353009774</v>
      </c>
      <c r="U10" s="33">
        <f>Q10/M10*100</f>
        <v>69.809313364432441</v>
      </c>
      <c r="V10" s="33"/>
      <c r="W10" s="33">
        <f>S10/O10*100</f>
        <v>69.784298484259622</v>
      </c>
      <c r="X10" s="34">
        <f t="shared" si="2"/>
        <v>100</v>
      </c>
    </row>
    <row r="11" spans="1:24" s="19" customFormat="1" ht="60" customHeight="1" x14ac:dyDescent="0.3">
      <c r="A11" s="30" t="s">
        <v>233</v>
      </c>
      <c r="B11" s="40" t="s">
        <v>241</v>
      </c>
      <c r="C11" s="22" t="s">
        <v>14</v>
      </c>
      <c r="D11" s="33"/>
      <c r="E11" s="33"/>
      <c r="F11" s="38">
        <v>0</v>
      </c>
      <c r="G11" s="33"/>
      <c r="H11" s="33"/>
      <c r="I11" s="33"/>
      <c r="J11" s="33"/>
      <c r="K11" s="33"/>
      <c r="L11" s="38">
        <f t="shared" si="9"/>
        <v>786742</v>
      </c>
      <c r="M11" s="32">
        <v>778875</v>
      </c>
      <c r="N11" s="32">
        <v>0</v>
      </c>
      <c r="O11" s="32">
        <v>7867</v>
      </c>
      <c r="P11" s="33">
        <f t="shared" si="10"/>
        <v>0</v>
      </c>
      <c r="Q11" s="33">
        <v>0</v>
      </c>
      <c r="R11" s="33">
        <v>0</v>
      </c>
      <c r="S11" s="33">
        <v>0</v>
      </c>
      <c r="T11" s="33">
        <f t="shared" si="8"/>
        <v>0</v>
      </c>
      <c r="U11" s="33">
        <f>Q11/M11*100</f>
        <v>0</v>
      </c>
      <c r="V11" s="33"/>
      <c r="W11" s="33">
        <f>S11/O11*100</f>
        <v>0</v>
      </c>
      <c r="X11" s="34"/>
    </row>
    <row r="12" spans="1:24" s="19" customFormat="1" ht="64.5" customHeight="1" x14ac:dyDescent="0.3">
      <c r="A12" s="30" t="s">
        <v>242</v>
      </c>
      <c r="B12" s="40" t="s">
        <v>226</v>
      </c>
      <c r="C12" s="22" t="s">
        <v>14</v>
      </c>
      <c r="D12" s="33"/>
      <c r="E12" s="33"/>
      <c r="F12" s="38">
        <v>0</v>
      </c>
      <c r="G12" s="33"/>
      <c r="H12" s="33"/>
      <c r="I12" s="33"/>
      <c r="J12" s="33"/>
      <c r="K12" s="33"/>
      <c r="L12" s="38">
        <f t="shared" si="9"/>
        <v>600000</v>
      </c>
      <c r="M12" s="32">
        <v>600000</v>
      </c>
      <c r="N12" s="32">
        <v>0</v>
      </c>
      <c r="O12" s="32">
        <v>0</v>
      </c>
      <c r="P12" s="33">
        <f t="shared" si="10"/>
        <v>0</v>
      </c>
      <c r="Q12" s="33">
        <v>0</v>
      </c>
      <c r="R12" s="33">
        <v>0</v>
      </c>
      <c r="S12" s="33">
        <v>0</v>
      </c>
      <c r="T12" s="33">
        <f t="shared" si="8"/>
        <v>0</v>
      </c>
      <c r="U12" s="33">
        <f>Q12/M12*100</f>
        <v>0</v>
      </c>
      <c r="V12" s="33"/>
      <c r="W12" s="33"/>
      <c r="X12" s="34"/>
    </row>
    <row r="13" spans="1:24" s="19" customFormat="1" ht="32.25" customHeight="1" x14ac:dyDescent="0.3">
      <c r="A13" s="27" t="s">
        <v>55</v>
      </c>
      <c r="B13" s="75" t="s">
        <v>117</v>
      </c>
      <c r="C13" s="73"/>
      <c r="D13" s="74">
        <f>SUM(D14:D16)</f>
        <v>6773930</v>
      </c>
      <c r="E13" s="74">
        <f t="shared" ref="E13:S13" si="11">SUM(E14:E16)</f>
        <v>7716720</v>
      </c>
      <c r="F13" s="74">
        <f t="shared" si="11"/>
        <v>22437715</v>
      </c>
      <c r="G13" s="74">
        <f t="shared" si="11"/>
        <v>7807958</v>
      </c>
      <c r="H13" s="74">
        <f t="shared" si="11"/>
        <v>6504492</v>
      </c>
      <c r="I13" s="74">
        <f t="shared" si="11"/>
        <v>1478000</v>
      </c>
      <c r="J13" s="74">
        <f t="shared" si="11"/>
        <v>0</v>
      </c>
      <c r="K13" s="74">
        <f t="shared" si="11"/>
        <v>12995057</v>
      </c>
      <c r="L13" s="74">
        <f>SUM(L14:L16)</f>
        <v>28926955</v>
      </c>
      <c r="M13" s="74">
        <f>SUM(M14:M16)</f>
        <v>2880400</v>
      </c>
      <c r="N13" s="74">
        <f>SUM(N14:N16)</f>
        <v>0</v>
      </c>
      <c r="O13" s="74">
        <f>SUM(O14:O16)</f>
        <v>26046555</v>
      </c>
      <c r="P13" s="74">
        <f t="shared" si="11"/>
        <v>22110932.57</v>
      </c>
      <c r="Q13" s="74">
        <f t="shared" si="11"/>
        <v>2329499.98</v>
      </c>
      <c r="R13" s="24">
        <f t="shared" si="11"/>
        <v>0</v>
      </c>
      <c r="S13" s="24">
        <f t="shared" si="11"/>
        <v>19781432.59</v>
      </c>
      <c r="T13" s="24">
        <f t="shared" si="8"/>
        <v>76.437124370677793</v>
      </c>
      <c r="U13" s="24">
        <f>Q13/M13*100</f>
        <v>80.874183446743501</v>
      </c>
      <c r="V13" s="24"/>
      <c r="W13" s="24">
        <f>S13/O13*100</f>
        <v>75.946445086499921</v>
      </c>
      <c r="X13" s="25">
        <f t="shared" ref="X13:X23" si="12">P13/F13*100</f>
        <v>98.543602011167366</v>
      </c>
    </row>
    <row r="14" spans="1:24" s="19" customFormat="1" ht="49.5" customHeight="1" x14ac:dyDescent="0.3">
      <c r="A14" s="30" t="s">
        <v>118</v>
      </c>
      <c r="B14" s="42" t="s">
        <v>29</v>
      </c>
      <c r="C14" s="22" t="s">
        <v>14</v>
      </c>
      <c r="D14" s="33">
        <v>6043430</v>
      </c>
      <c r="E14" s="33">
        <v>7136220</v>
      </c>
      <c r="F14" s="38">
        <v>20021215</v>
      </c>
      <c r="G14" s="33">
        <v>7227458</v>
      </c>
      <c r="H14" s="33">
        <v>5924592</v>
      </c>
      <c r="I14" s="33">
        <v>0</v>
      </c>
      <c r="J14" s="33">
        <v>0</v>
      </c>
      <c r="K14" s="33">
        <v>12937057</v>
      </c>
      <c r="L14" s="38">
        <f t="shared" ref="L14:L37" si="13">SUM(M14:O14)</f>
        <v>25930555</v>
      </c>
      <c r="M14" s="32">
        <v>0</v>
      </c>
      <c r="N14" s="32">
        <v>0</v>
      </c>
      <c r="O14" s="32">
        <v>25930555</v>
      </c>
      <c r="P14" s="33">
        <f t="shared" si="10"/>
        <v>19694432.59</v>
      </c>
      <c r="Q14" s="33">
        <v>0</v>
      </c>
      <c r="R14" s="33">
        <v>0</v>
      </c>
      <c r="S14" s="33">
        <v>19694432.59</v>
      </c>
      <c r="T14" s="33">
        <f t="shared" si="8"/>
        <v>75.950678996265225</v>
      </c>
      <c r="U14" s="33"/>
      <c r="V14" s="33"/>
      <c r="W14" s="33">
        <f>S14/O14*100</f>
        <v>75.950678996265225</v>
      </c>
      <c r="X14" s="34">
        <f t="shared" si="12"/>
        <v>98.367819285692704</v>
      </c>
    </row>
    <row r="15" spans="1:24" s="19" customFormat="1" ht="175.5" customHeight="1" x14ac:dyDescent="0.3">
      <c r="A15" s="30" t="s">
        <v>119</v>
      </c>
      <c r="B15" s="40" t="s">
        <v>109</v>
      </c>
      <c r="C15" s="22" t="s">
        <v>14</v>
      </c>
      <c r="D15" s="33">
        <v>580500</v>
      </c>
      <c r="E15" s="33">
        <v>580500</v>
      </c>
      <c r="F15" s="38">
        <v>1741500</v>
      </c>
      <c r="G15" s="33">
        <v>580500</v>
      </c>
      <c r="H15" s="33">
        <v>579900</v>
      </c>
      <c r="I15" s="33">
        <v>1103000</v>
      </c>
      <c r="J15" s="33">
        <v>0</v>
      </c>
      <c r="K15" s="33">
        <v>58000</v>
      </c>
      <c r="L15" s="38">
        <f t="shared" si="13"/>
        <v>2321400</v>
      </c>
      <c r="M15" s="32">
        <v>2205400</v>
      </c>
      <c r="N15" s="32">
        <v>0</v>
      </c>
      <c r="O15" s="32">
        <v>116000</v>
      </c>
      <c r="P15" s="33">
        <f t="shared" si="10"/>
        <v>1741499.98</v>
      </c>
      <c r="Q15" s="33">
        <v>1654499.98</v>
      </c>
      <c r="R15" s="33">
        <v>0</v>
      </c>
      <c r="S15" s="33">
        <v>87000</v>
      </c>
      <c r="T15" s="33">
        <f t="shared" si="8"/>
        <v>75.019383992418369</v>
      </c>
      <c r="U15" s="33">
        <f>Q15/M15*100</f>
        <v>75.020403554910672</v>
      </c>
      <c r="V15" s="33"/>
      <c r="W15" s="33">
        <f>S15/O15*100</f>
        <v>75</v>
      </c>
      <c r="X15" s="34">
        <f t="shared" si="12"/>
        <v>99.99999885156474</v>
      </c>
    </row>
    <row r="16" spans="1:24" s="19" customFormat="1" ht="61.5" customHeight="1" x14ac:dyDescent="0.3">
      <c r="A16" s="30" t="s">
        <v>208</v>
      </c>
      <c r="B16" s="40" t="s">
        <v>207</v>
      </c>
      <c r="C16" s="22" t="s">
        <v>14</v>
      </c>
      <c r="D16" s="33">
        <v>150000</v>
      </c>
      <c r="E16" s="33"/>
      <c r="F16" s="38">
        <v>675000</v>
      </c>
      <c r="G16" s="33"/>
      <c r="H16" s="33"/>
      <c r="I16" s="33">
        <v>375000</v>
      </c>
      <c r="J16" s="33">
        <v>0</v>
      </c>
      <c r="K16" s="33">
        <v>0</v>
      </c>
      <c r="L16" s="38">
        <f t="shared" si="13"/>
        <v>675000</v>
      </c>
      <c r="M16" s="32">
        <v>675000</v>
      </c>
      <c r="N16" s="32">
        <v>0</v>
      </c>
      <c r="O16" s="32">
        <v>0</v>
      </c>
      <c r="P16" s="33">
        <f t="shared" si="10"/>
        <v>675000</v>
      </c>
      <c r="Q16" s="33">
        <v>675000</v>
      </c>
      <c r="R16" s="33">
        <v>0</v>
      </c>
      <c r="S16" s="33">
        <v>0</v>
      </c>
      <c r="T16" s="33">
        <f t="shared" si="8"/>
        <v>100</v>
      </c>
      <c r="U16" s="33">
        <f>Q16/M16*100</f>
        <v>100</v>
      </c>
      <c r="V16" s="33"/>
      <c r="W16" s="33"/>
      <c r="X16" s="34">
        <f t="shared" si="12"/>
        <v>100</v>
      </c>
    </row>
    <row r="17" spans="1:24" s="19" customFormat="1" ht="43.5" customHeight="1" x14ac:dyDescent="0.3">
      <c r="A17" s="27" t="s">
        <v>56</v>
      </c>
      <c r="B17" s="75" t="s">
        <v>120</v>
      </c>
      <c r="C17" s="73"/>
      <c r="D17" s="74">
        <f>SUM(D18:D20)</f>
        <v>6047500</v>
      </c>
      <c r="E17" s="74">
        <f t="shared" ref="E17:S17" si="14">SUM(E18:E20)</f>
        <v>9700800</v>
      </c>
      <c r="F17" s="74">
        <f t="shared" si="14"/>
        <v>22366411</v>
      </c>
      <c r="G17" s="74">
        <f t="shared" si="14"/>
        <v>7063500</v>
      </c>
      <c r="H17" s="74">
        <f t="shared" si="14"/>
        <v>7739600</v>
      </c>
      <c r="I17" s="74">
        <f t="shared" si="14"/>
        <v>1406900</v>
      </c>
      <c r="J17" s="74">
        <f t="shared" si="14"/>
        <v>0</v>
      </c>
      <c r="K17" s="74">
        <f t="shared" si="14"/>
        <v>13909011</v>
      </c>
      <c r="L17" s="74">
        <f>SUM(L18:L20)</f>
        <v>29906865</v>
      </c>
      <c r="M17" s="74">
        <f>SUM(M18:M20)</f>
        <v>3043600</v>
      </c>
      <c r="N17" s="74">
        <f>SUM(N18:N20)</f>
        <v>0</v>
      </c>
      <c r="O17" s="74">
        <f>SUM(O18:O20)</f>
        <v>26863265</v>
      </c>
      <c r="P17" s="74">
        <f t="shared" si="14"/>
        <v>21503376.710000001</v>
      </c>
      <c r="Q17" s="74">
        <f t="shared" si="14"/>
        <v>2025350</v>
      </c>
      <c r="R17" s="24">
        <f t="shared" si="14"/>
        <v>0</v>
      </c>
      <c r="S17" s="24">
        <f t="shared" si="14"/>
        <v>19478026.710000001</v>
      </c>
      <c r="T17" s="24">
        <f t="shared" si="8"/>
        <v>71.901139454101923</v>
      </c>
      <c r="U17" s="24">
        <f>Q17/M17*100</f>
        <v>66.544552503614142</v>
      </c>
      <c r="V17" s="24">
        <v>0</v>
      </c>
      <c r="W17" s="24">
        <f>S17/O17*100</f>
        <v>72.508039175431577</v>
      </c>
      <c r="X17" s="25">
        <f t="shared" si="12"/>
        <v>96.141382316546014</v>
      </c>
    </row>
    <row r="18" spans="1:24" s="19" customFormat="1" ht="42" customHeight="1" x14ac:dyDescent="0.3">
      <c r="A18" s="30" t="s">
        <v>122</v>
      </c>
      <c r="B18" s="42" t="s">
        <v>29</v>
      </c>
      <c r="C18" s="22" t="s">
        <v>14</v>
      </c>
      <c r="D18" s="33">
        <v>5226500</v>
      </c>
      <c r="E18" s="33">
        <v>9049800</v>
      </c>
      <c r="F18" s="38">
        <v>20243411</v>
      </c>
      <c r="G18" s="33">
        <v>6412500</v>
      </c>
      <c r="H18" s="33">
        <v>7088800</v>
      </c>
      <c r="I18" s="33">
        <v>0</v>
      </c>
      <c r="J18" s="33">
        <v>0</v>
      </c>
      <c r="K18" s="33">
        <v>13843911</v>
      </c>
      <c r="L18" s="38">
        <f>SUM(M18:O18)</f>
        <v>26733065</v>
      </c>
      <c r="M18" s="32">
        <v>0</v>
      </c>
      <c r="N18" s="32">
        <v>0</v>
      </c>
      <c r="O18" s="32">
        <v>26733065</v>
      </c>
      <c r="P18" s="33">
        <f>SUM(Q18:S18)</f>
        <v>19380376.710000001</v>
      </c>
      <c r="Q18" s="33">
        <v>0</v>
      </c>
      <c r="R18" s="33">
        <v>0</v>
      </c>
      <c r="S18" s="33">
        <v>19380376.710000001</v>
      </c>
      <c r="T18" s="33">
        <f t="shared" si="8"/>
        <v>72.49590239652656</v>
      </c>
      <c r="U18" s="33"/>
      <c r="V18" s="33"/>
      <c r="W18" s="33">
        <f>S18/O18*100</f>
        <v>72.49590239652656</v>
      </c>
      <c r="X18" s="34">
        <f t="shared" si="12"/>
        <v>95.736715072375901</v>
      </c>
    </row>
    <row r="19" spans="1:24" s="19" customFormat="1" ht="182.25" customHeight="1" x14ac:dyDescent="0.3">
      <c r="A19" s="30" t="s">
        <v>123</v>
      </c>
      <c r="B19" s="40" t="s">
        <v>109</v>
      </c>
      <c r="C19" s="22" t="s">
        <v>14</v>
      </c>
      <c r="D19" s="33">
        <v>651000</v>
      </c>
      <c r="E19" s="33">
        <v>651000</v>
      </c>
      <c r="F19" s="38">
        <v>1953000</v>
      </c>
      <c r="G19" s="33">
        <v>651000</v>
      </c>
      <c r="H19" s="33">
        <v>650800</v>
      </c>
      <c r="I19" s="33">
        <v>1236900</v>
      </c>
      <c r="J19" s="33">
        <v>0</v>
      </c>
      <c r="K19" s="33">
        <v>65100</v>
      </c>
      <c r="L19" s="38">
        <f>SUM(M19:O19)</f>
        <v>2603800</v>
      </c>
      <c r="M19" s="32">
        <v>2473600</v>
      </c>
      <c r="N19" s="32">
        <v>0</v>
      </c>
      <c r="O19" s="32">
        <v>130200</v>
      </c>
      <c r="P19" s="33">
        <f t="shared" ref="P19:P41" si="15">SUM(Q19:S19)</f>
        <v>1953000</v>
      </c>
      <c r="Q19" s="33">
        <v>1855350</v>
      </c>
      <c r="R19" s="33">
        <v>0</v>
      </c>
      <c r="S19" s="33">
        <v>97650</v>
      </c>
      <c r="T19" s="33">
        <f t="shared" si="8"/>
        <v>75.005760811122201</v>
      </c>
      <c r="U19" s="33">
        <f>Q19/M19*100</f>
        <v>75.006064036222512</v>
      </c>
      <c r="V19" s="33"/>
      <c r="W19" s="33">
        <f>S19/O19*100</f>
        <v>75</v>
      </c>
      <c r="X19" s="34">
        <f t="shared" si="12"/>
        <v>100</v>
      </c>
    </row>
    <row r="20" spans="1:24" s="19" customFormat="1" ht="60" customHeight="1" x14ac:dyDescent="0.3">
      <c r="A20" s="30" t="s">
        <v>209</v>
      </c>
      <c r="B20" s="40" t="s">
        <v>207</v>
      </c>
      <c r="C20" s="22" t="s">
        <v>14</v>
      </c>
      <c r="D20" s="33">
        <v>170000</v>
      </c>
      <c r="E20" s="33"/>
      <c r="F20" s="38">
        <f t="shared" ref="F20:F31" si="16">D20+E20</f>
        <v>170000</v>
      </c>
      <c r="G20" s="33"/>
      <c r="H20" s="33"/>
      <c r="I20" s="33">
        <v>170000</v>
      </c>
      <c r="J20" s="33">
        <v>0</v>
      </c>
      <c r="K20" s="33">
        <v>0</v>
      </c>
      <c r="L20" s="38">
        <f>SUM(M20:O20)</f>
        <v>570000</v>
      </c>
      <c r="M20" s="32">
        <v>570000</v>
      </c>
      <c r="N20" s="32">
        <v>0</v>
      </c>
      <c r="O20" s="32">
        <v>0</v>
      </c>
      <c r="P20" s="33">
        <f t="shared" si="15"/>
        <v>170000</v>
      </c>
      <c r="Q20" s="33">
        <v>170000</v>
      </c>
      <c r="R20" s="33">
        <v>0</v>
      </c>
      <c r="S20" s="33">
        <v>0</v>
      </c>
      <c r="T20" s="33">
        <f t="shared" si="8"/>
        <v>29.82456140350877</v>
      </c>
      <c r="U20" s="33">
        <f>Q20/M20*100</f>
        <v>29.82456140350877</v>
      </c>
      <c r="V20" s="33"/>
      <c r="W20" s="33"/>
      <c r="X20" s="34">
        <f t="shared" si="12"/>
        <v>100</v>
      </c>
    </row>
    <row r="21" spans="1:24" s="19" customFormat="1" ht="62.25" customHeight="1" x14ac:dyDescent="0.3">
      <c r="A21" s="71" t="s">
        <v>57</v>
      </c>
      <c r="B21" s="75" t="s">
        <v>121</v>
      </c>
      <c r="C21" s="73"/>
      <c r="D21" s="74">
        <f>D25+D23+D22</f>
        <v>25467880</v>
      </c>
      <c r="E21" s="74">
        <f t="shared" ref="E21:K21" si="17">E25+E23+E22</f>
        <v>32567340</v>
      </c>
      <c r="F21" s="74">
        <f t="shared" si="17"/>
        <v>88229119</v>
      </c>
      <c r="G21" s="74">
        <f t="shared" si="17"/>
        <v>31358500</v>
      </c>
      <c r="H21" s="74">
        <f t="shared" si="17"/>
        <v>30801560</v>
      </c>
      <c r="I21" s="74">
        <f t="shared" si="17"/>
        <v>4834150</v>
      </c>
      <c r="J21" s="74">
        <f t="shared" si="17"/>
        <v>0</v>
      </c>
      <c r="K21" s="74">
        <f t="shared" si="17"/>
        <v>52590633</v>
      </c>
      <c r="L21" s="74">
        <f>SUM(L22:L25)</f>
        <v>123725539</v>
      </c>
      <c r="M21" s="74">
        <f t="shared" ref="M21:S21" si="18">SUM(M22:M25)</f>
        <v>14110745</v>
      </c>
      <c r="N21" s="74">
        <f t="shared" si="18"/>
        <v>0</v>
      </c>
      <c r="O21" s="74">
        <f t="shared" si="18"/>
        <v>109614794</v>
      </c>
      <c r="P21" s="74">
        <f t="shared" si="18"/>
        <v>85133563.590000004</v>
      </c>
      <c r="Q21" s="74">
        <f t="shared" si="18"/>
        <v>7712863.9199999999</v>
      </c>
      <c r="R21" s="74">
        <f t="shared" si="18"/>
        <v>0</v>
      </c>
      <c r="S21" s="74">
        <f t="shared" si="18"/>
        <v>77420699.670000002</v>
      </c>
      <c r="T21" s="24">
        <f t="shared" si="8"/>
        <v>68.808399848635943</v>
      </c>
      <c r="U21" s="24">
        <f>Q21/M21*100</f>
        <v>54.659508906156262</v>
      </c>
      <c r="V21" s="24">
        <v>0</v>
      </c>
      <c r="W21" s="24">
        <f>S21/O21*0</f>
        <v>0</v>
      </c>
      <c r="X21" s="25">
        <f t="shared" si="12"/>
        <v>96.491458324547025</v>
      </c>
    </row>
    <row r="22" spans="1:24" s="19" customFormat="1" ht="42.75" customHeight="1" x14ac:dyDescent="0.3">
      <c r="A22" s="30" t="s">
        <v>124</v>
      </c>
      <c r="B22" s="42" t="s">
        <v>29</v>
      </c>
      <c r="C22" s="22" t="s">
        <v>14</v>
      </c>
      <c r="D22" s="33">
        <v>23052074</v>
      </c>
      <c r="E22" s="33">
        <v>30305067</v>
      </c>
      <c r="F22" s="38">
        <v>79994656</v>
      </c>
      <c r="G22" s="33">
        <v>29172116</v>
      </c>
      <c r="H22" s="33">
        <v>28615423</v>
      </c>
      <c r="I22" s="33">
        <v>0</v>
      </c>
      <c r="J22" s="33">
        <v>0</v>
      </c>
      <c r="K22" s="33">
        <v>52396704</v>
      </c>
      <c r="L22" s="38">
        <f>SUM(M22:O22)</f>
        <v>109163681</v>
      </c>
      <c r="M22" s="32">
        <v>0</v>
      </c>
      <c r="N22" s="32">
        <v>0</v>
      </c>
      <c r="O22" s="32">
        <v>109163681</v>
      </c>
      <c r="P22" s="33">
        <f>SUM(Q22:S22)</f>
        <v>77117577.769999996</v>
      </c>
      <c r="Q22" s="33">
        <v>0</v>
      </c>
      <c r="R22" s="33">
        <v>0</v>
      </c>
      <c r="S22" s="33">
        <v>77117577.769999996</v>
      </c>
      <c r="T22" s="33">
        <f t="shared" si="8"/>
        <v>70.64398805862912</v>
      </c>
      <c r="U22" s="33"/>
      <c r="V22" s="33"/>
      <c r="W22" s="33">
        <f>S22/O22*100</f>
        <v>70.64398805862912</v>
      </c>
      <c r="X22" s="34">
        <f t="shared" si="12"/>
        <v>96.40341196041895</v>
      </c>
    </row>
    <row r="23" spans="1:24" s="19" customFormat="1" ht="187.5" x14ac:dyDescent="0.3">
      <c r="A23" s="30" t="s">
        <v>125</v>
      </c>
      <c r="B23" s="40" t="s">
        <v>109</v>
      </c>
      <c r="C23" s="22" t="s">
        <v>14</v>
      </c>
      <c r="D23" s="33">
        <v>1615806</v>
      </c>
      <c r="E23" s="33">
        <v>2262273</v>
      </c>
      <c r="F23" s="38">
        <v>6064463</v>
      </c>
      <c r="G23" s="33">
        <v>2186384</v>
      </c>
      <c r="H23" s="33">
        <v>2186137</v>
      </c>
      <c r="I23" s="33">
        <v>3684150</v>
      </c>
      <c r="J23" s="33">
        <v>0</v>
      </c>
      <c r="K23" s="33">
        <v>193929</v>
      </c>
      <c r="L23" s="38">
        <f>SUM(M23:O23)</f>
        <v>8250600</v>
      </c>
      <c r="M23" s="32">
        <v>7838100</v>
      </c>
      <c r="N23" s="32">
        <v>0</v>
      </c>
      <c r="O23" s="32">
        <v>412500</v>
      </c>
      <c r="P23" s="33">
        <f t="shared" ref="P23:P25" si="19">SUM(Q23:S23)</f>
        <v>6055985.8200000003</v>
      </c>
      <c r="Q23" s="33">
        <v>5752863.9199999999</v>
      </c>
      <c r="R23" s="33">
        <v>0</v>
      </c>
      <c r="S23" s="33">
        <v>303121.90000000002</v>
      </c>
      <c r="T23" s="33">
        <f t="shared" si="8"/>
        <v>73.400550505417797</v>
      </c>
      <c r="U23" s="33">
        <f>Q23/M23*100</f>
        <v>73.39615365968794</v>
      </c>
      <c r="V23" s="33"/>
      <c r="W23" s="33">
        <f>S23/O23*100</f>
        <v>73.484096969696978</v>
      </c>
      <c r="X23" s="34">
        <f t="shared" si="12"/>
        <v>99.860215488164414</v>
      </c>
    </row>
    <row r="24" spans="1:24" s="19" customFormat="1" ht="56.25" x14ac:dyDescent="0.3">
      <c r="A24" s="30" t="s">
        <v>210</v>
      </c>
      <c r="B24" s="40" t="s">
        <v>241</v>
      </c>
      <c r="C24" s="22" t="s">
        <v>14</v>
      </c>
      <c r="D24" s="33"/>
      <c r="E24" s="33"/>
      <c r="F24" s="38">
        <v>0</v>
      </c>
      <c r="G24" s="33"/>
      <c r="H24" s="33"/>
      <c r="I24" s="33"/>
      <c r="J24" s="33"/>
      <c r="K24" s="33"/>
      <c r="L24" s="38">
        <f>SUM(M24:O24)</f>
        <v>3861258</v>
      </c>
      <c r="M24" s="32">
        <v>3822645</v>
      </c>
      <c r="N24" s="32">
        <v>0</v>
      </c>
      <c r="O24" s="32">
        <v>38613</v>
      </c>
      <c r="P24" s="33">
        <f t="shared" si="19"/>
        <v>0</v>
      </c>
      <c r="Q24" s="33">
        <v>0</v>
      </c>
      <c r="R24" s="33">
        <v>0</v>
      </c>
      <c r="S24" s="33">
        <v>0</v>
      </c>
      <c r="T24" s="33">
        <f t="shared" si="8"/>
        <v>0</v>
      </c>
      <c r="U24" s="33">
        <f>Q24/M24*100</f>
        <v>0</v>
      </c>
      <c r="V24" s="33"/>
      <c r="W24" s="33">
        <f>S24/O24*100</f>
        <v>0</v>
      </c>
      <c r="X24" s="34"/>
    </row>
    <row r="25" spans="1:24" s="19" customFormat="1" ht="62.25" customHeight="1" x14ac:dyDescent="0.3">
      <c r="A25" s="30" t="s">
        <v>243</v>
      </c>
      <c r="B25" s="40" t="s">
        <v>207</v>
      </c>
      <c r="C25" s="22" t="s">
        <v>14</v>
      </c>
      <c r="D25" s="33">
        <v>800000</v>
      </c>
      <c r="E25" s="33"/>
      <c r="F25" s="38">
        <v>2170000</v>
      </c>
      <c r="G25" s="33"/>
      <c r="H25" s="33"/>
      <c r="I25" s="33">
        <v>1150000</v>
      </c>
      <c r="J25" s="33">
        <v>0</v>
      </c>
      <c r="K25" s="33">
        <v>0</v>
      </c>
      <c r="L25" s="38">
        <f>SUM(M25:O25)</f>
        <v>2450000</v>
      </c>
      <c r="M25" s="32">
        <v>2450000</v>
      </c>
      <c r="N25" s="32">
        <v>0</v>
      </c>
      <c r="O25" s="32">
        <v>0</v>
      </c>
      <c r="P25" s="33">
        <f t="shared" si="19"/>
        <v>1960000</v>
      </c>
      <c r="Q25" s="33">
        <v>1960000</v>
      </c>
      <c r="R25" s="33">
        <v>0</v>
      </c>
      <c r="S25" s="33">
        <v>0</v>
      </c>
      <c r="T25" s="33">
        <f t="shared" si="8"/>
        <v>80</v>
      </c>
      <c r="U25" s="33">
        <f>Q25/M25*100</f>
        <v>80</v>
      </c>
      <c r="V25" s="33"/>
      <c r="W25" s="33"/>
      <c r="X25" s="34">
        <f t="shared" ref="X25:X39" si="20">P25/F25*100</f>
        <v>90.322580645161281</v>
      </c>
    </row>
    <row r="26" spans="1:24" s="19" customFormat="1" ht="42.75" customHeight="1" x14ac:dyDescent="0.3">
      <c r="A26" s="71" t="s">
        <v>127</v>
      </c>
      <c r="B26" s="75" t="s">
        <v>126</v>
      </c>
      <c r="C26" s="73"/>
      <c r="D26" s="74">
        <f>SUM(D27:D29)</f>
        <v>33238050</v>
      </c>
      <c r="E26" s="74">
        <f t="shared" ref="E26:S26" si="21">SUM(E27:E29)</f>
        <v>69222550</v>
      </c>
      <c r="F26" s="74">
        <f t="shared" si="21"/>
        <v>134196324</v>
      </c>
      <c r="G26" s="74">
        <f t="shared" si="21"/>
        <v>33800200</v>
      </c>
      <c r="H26" s="74">
        <f t="shared" si="21"/>
        <v>42401800</v>
      </c>
      <c r="I26" s="74">
        <f t="shared" si="21"/>
        <v>6805900</v>
      </c>
      <c r="J26" s="74">
        <f t="shared" si="21"/>
        <v>0</v>
      </c>
      <c r="K26" s="74">
        <f t="shared" si="21"/>
        <v>94808180</v>
      </c>
      <c r="L26" s="74">
        <f>SUM(L27:L29)</f>
        <v>169458447</v>
      </c>
      <c r="M26" s="74">
        <f>SUM(M27:M29)</f>
        <v>21830595</v>
      </c>
      <c r="N26" s="74">
        <f>SUM(N27:N29)</f>
        <v>0</v>
      </c>
      <c r="O26" s="74">
        <f>SUM(O27:O29)</f>
        <v>147627852</v>
      </c>
      <c r="P26" s="74">
        <f t="shared" si="21"/>
        <v>118261748.25</v>
      </c>
      <c r="Q26" s="74">
        <f t="shared" si="21"/>
        <v>13192814.9</v>
      </c>
      <c r="R26" s="74">
        <f t="shared" si="21"/>
        <v>0</v>
      </c>
      <c r="S26" s="24">
        <f t="shared" si="21"/>
        <v>105068933.34999999</v>
      </c>
      <c r="T26" s="24">
        <f t="shared" si="8"/>
        <v>69.788051492056923</v>
      </c>
      <c r="U26" s="24">
        <f>Q26/M26*100</f>
        <v>60.432685870449255</v>
      </c>
      <c r="V26" s="24">
        <v>0</v>
      </c>
      <c r="W26" s="24">
        <f>S26/O26*100</f>
        <v>71.171484192562801</v>
      </c>
      <c r="X26" s="25">
        <f t="shared" si="20"/>
        <v>88.125922324072008</v>
      </c>
    </row>
    <row r="27" spans="1:24" s="19" customFormat="1" ht="56.25" x14ac:dyDescent="0.3">
      <c r="A27" s="30" t="s">
        <v>128</v>
      </c>
      <c r="B27" s="42" t="s">
        <v>29</v>
      </c>
      <c r="C27" s="22" t="s">
        <v>14</v>
      </c>
      <c r="D27" s="33">
        <v>30738843</v>
      </c>
      <c r="E27" s="33">
        <v>64889196</v>
      </c>
      <c r="F27" s="38">
        <v>116815029</v>
      </c>
      <c r="G27" s="33">
        <v>31232629</v>
      </c>
      <c r="H27" s="33">
        <v>39226532</v>
      </c>
      <c r="I27" s="33">
        <v>0</v>
      </c>
      <c r="J27" s="33">
        <v>0</v>
      </c>
      <c r="K27" s="33">
        <v>94481519</v>
      </c>
      <c r="L27" s="38">
        <f>SUM(M27:O27)</f>
        <v>146541915</v>
      </c>
      <c r="M27" s="32">
        <v>0</v>
      </c>
      <c r="N27" s="32">
        <v>0</v>
      </c>
      <c r="O27" s="32">
        <v>146541915</v>
      </c>
      <c r="P27" s="33">
        <f t="shared" si="15"/>
        <v>104375717.70999999</v>
      </c>
      <c r="Q27" s="33">
        <v>0</v>
      </c>
      <c r="R27" s="33">
        <v>0</v>
      </c>
      <c r="S27" s="33">
        <v>104375717.70999999</v>
      </c>
      <c r="T27" s="33">
        <f t="shared" si="8"/>
        <v>71.22584532213871</v>
      </c>
      <c r="U27" s="33"/>
      <c r="V27" s="33"/>
      <c r="W27" s="33">
        <f>S27/O27*100</f>
        <v>71.22584532213871</v>
      </c>
      <c r="X27" s="34">
        <f t="shared" si="20"/>
        <v>89.351274920284439</v>
      </c>
    </row>
    <row r="28" spans="1:24" s="19" customFormat="1" ht="176.25" customHeight="1" x14ac:dyDescent="0.3">
      <c r="A28" s="30" t="s">
        <v>129</v>
      </c>
      <c r="B28" s="40" t="s">
        <v>109</v>
      </c>
      <c r="C28" s="22" t="s">
        <v>14</v>
      </c>
      <c r="D28" s="33">
        <v>2199207</v>
      </c>
      <c r="E28" s="33">
        <v>4333354</v>
      </c>
      <c r="F28" s="38">
        <v>16182900</v>
      </c>
      <c r="G28" s="33">
        <v>2567571</v>
      </c>
      <c r="H28" s="33">
        <v>3175268</v>
      </c>
      <c r="I28" s="33">
        <v>6205900</v>
      </c>
      <c r="J28" s="33">
        <v>0</v>
      </c>
      <c r="K28" s="33">
        <v>326661</v>
      </c>
      <c r="L28" s="38">
        <f>SUM(M28:O28)</f>
        <v>21718137</v>
      </c>
      <c r="M28" s="32">
        <v>20632200</v>
      </c>
      <c r="N28" s="32">
        <v>0</v>
      </c>
      <c r="O28" s="32">
        <v>1085937</v>
      </c>
      <c r="P28" s="33">
        <f t="shared" si="15"/>
        <v>12687635.540000001</v>
      </c>
      <c r="Q28" s="33">
        <v>11994419.9</v>
      </c>
      <c r="R28" s="33">
        <v>0</v>
      </c>
      <c r="S28" s="33">
        <v>693215.64</v>
      </c>
      <c r="T28" s="33">
        <f t="shared" si="8"/>
        <v>58.419539116085332</v>
      </c>
      <c r="U28" s="33">
        <f>Q28/M28*100</f>
        <v>58.134468936904447</v>
      </c>
      <c r="V28" s="33"/>
      <c r="W28" s="33">
        <f>S28/O28*100</f>
        <v>63.835714226515904</v>
      </c>
      <c r="X28" s="34">
        <f t="shared" si="20"/>
        <v>78.401495034882501</v>
      </c>
    </row>
    <row r="29" spans="1:24" s="19" customFormat="1" ht="59.25" customHeight="1" x14ac:dyDescent="0.3">
      <c r="A29" s="30" t="s">
        <v>211</v>
      </c>
      <c r="B29" s="40" t="s">
        <v>207</v>
      </c>
      <c r="C29" s="22" t="s">
        <v>14</v>
      </c>
      <c r="D29" s="33">
        <v>300000</v>
      </c>
      <c r="E29" s="33"/>
      <c r="F29" s="38">
        <v>1198395</v>
      </c>
      <c r="G29" s="33"/>
      <c r="H29" s="33"/>
      <c r="I29" s="33">
        <v>600000</v>
      </c>
      <c r="J29" s="33">
        <v>0</v>
      </c>
      <c r="K29" s="33">
        <v>0</v>
      </c>
      <c r="L29" s="38">
        <f>SUM(M29:O29)</f>
        <v>1198395</v>
      </c>
      <c r="M29" s="32">
        <v>1198395</v>
      </c>
      <c r="N29" s="32">
        <v>0</v>
      </c>
      <c r="O29" s="32">
        <v>0</v>
      </c>
      <c r="P29" s="33">
        <f t="shared" si="15"/>
        <v>1198395</v>
      </c>
      <c r="Q29" s="33">
        <v>1198395</v>
      </c>
      <c r="R29" s="33">
        <v>0</v>
      </c>
      <c r="S29" s="33">
        <v>0</v>
      </c>
      <c r="T29" s="33">
        <f t="shared" si="8"/>
        <v>100</v>
      </c>
      <c r="U29" s="33">
        <f>Q29/M29*100</f>
        <v>100</v>
      </c>
      <c r="V29" s="33"/>
      <c r="W29" s="33"/>
      <c r="X29" s="34">
        <f t="shared" si="20"/>
        <v>100</v>
      </c>
    </row>
    <row r="30" spans="1:24" s="19" customFormat="1" ht="58.5" customHeight="1" x14ac:dyDescent="0.3">
      <c r="A30" s="71" t="s">
        <v>131</v>
      </c>
      <c r="B30" s="75" t="s">
        <v>130</v>
      </c>
      <c r="C30" s="73"/>
      <c r="D30" s="74">
        <f>SUM(D31:D33)</f>
        <v>515000</v>
      </c>
      <c r="E30" s="74">
        <f t="shared" ref="E30:S30" si="22">SUM(E31:E33)</f>
        <v>2488358</v>
      </c>
      <c r="F30" s="74">
        <f t="shared" si="22"/>
        <v>4879358</v>
      </c>
      <c r="G30" s="74">
        <f t="shared" si="22"/>
        <v>140000</v>
      </c>
      <c r="H30" s="74">
        <f t="shared" si="22"/>
        <v>618000</v>
      </c>
      <c r="I30" s="74">
        <f t="shared" si="22"/>
        <v>805188</v>
      </c>
      <c r="J30" s="74">
        <f t="shared" si="22"/>
        <v>0</v>
      </c>
      <c r="K30" s="74">
        <f t="shared" si="22"/>
        <v>2458170</v>
      </c>
      <c r="L30" s="74">
        <f>SUM(L31:L33)</f>
        <v>5457358</v>
      </c>
      <c r="M30" s="74">
        <f>SUM(M31:M33)</f>
        <v>805188</v>
      </c>
      <c r="N30" s="74">
        <f>SUM(N31:N33)</f>
        <v>0</v>
      </c>
      <c r="O30" s="74">
        <f>SUM(O31:O33)</f>
        <v>4652170</v>
      </c>
      <c r="P30" s="74">
        <f t="shared" si="22"/>
        <v>4586503.4800000004</v>
      </c>
      <c r="Q30" s="74">
        <f t="shared" si="22"/>
        <v>805188</v>
      </c>
      <c r="R30" s="24">
        <f t="shared" si="22"/>
        <v>0</v>
      </c>
      <c r="S30" s="24">
        <f t="shared" si="22"/>
        <v>3781315.48</v>
      </c>
      <c r="T30" s="24">
        <f t="shared" si="8"/>
        <v>84.042561986954141</v>
      </c>
      <c r="U30" s="24">
        <f>Q30/M30*100</f>
        <v>100</v>
      </c>
      <c r="V30" s="24"/>
      <c r="W30" s="24">
        <f t="shared" ref="W30:W41" si="23">S30/O30*100</f>
        <v>81.280681488423681</v>
      </c>
      <c r="X30" s="25">
        <f t="shared" si="20"/>
        <v>93.998093191768277</v>
      </c>
    </row>
    <row r="31" spans="1:24" s="19" customFormat="1" ht="37.5" x14ac:dyDescent="0.3">
      <c r="A31" s="76" t="s">
        <v>133</v>
      </c>
      <c r="B31" s="77" t="s">
        <v>33</v>
      </c>
      <c r="C31" s="78" t="s">
        <v>14</v>
      </c>
      <c r="D31" s="79">
        <v>0</v>
      </c>
      <c r="E31" s="79">
        <v>608090</v>
      </c>
      <c r="F31" s="80">
        <f t="shared" si="16"/>
        <v>608090</v>
      </c>
      <c r="G31" s="79">
        <v>0</v>
      </c>
      <c r="H31" s="79">
        <v>0</v>
      </c>
      <c r="I31" s="79">
        <v>0</v>
      </c>
      <c r="J31" s="79">
        <v>0</v>
      </c>
      <c r="K31" s="79">
        <v>608090</v>
      </c>
      <c r="L31" s="80">
        <f>SUM(M31:O31)</f>
        <v>608090</v>
      </c>
      <c r="M31" s="81">
        <v>0</v>
      </c>
      <c r="N31" s="81">
        <v>0</v>
      </c>
      <c r="O31" s="81">
        <v>608090</v>
      </c>
      <c r="P31" s="79">
        <f t="shared" si="15"/>
        <v>608036.03</v>
      </c>
      <c r="Q31" s="79">
        <v>0</v>
      </c>
      <c r="R31" s="33">
        <v>0</v>
      </c>
      <c r="S31" s="33">
        <v>608036.03</v>
      </c>
      <c r="T31" s="33">
        <f t="shared" si="8"/>
        <v>99.991124669045703</v>
      </c>
      <c r="U31" s="33"/>
      <c r="V31" s="33"/>
      <c r="W31" s="33">
        <f t="shared" si="23"/>
        <v>99.991124669045703</v>
      </c>
      <c r="X31" s="34">
        <f t="shared" si="20"/>
        <v>99.991124669045703</v>
      </c>
    </row>
    <row r="32" spans="1:24" s="19" customFormat="1" ht="56.25" x14ac:dyDescent="0.3">
      <c r="A32" s="76" t="s">
        <v>134</v>
      </c>
      <c r="B32" s="82" t="s">
        <v>132</v>
      </c>
      <c r="C32" s="78" t="s">
        <v>14</v>
      </c>
      <c r="D32" s="79">
        <v>0</v>
      </c>
      <c r="E32" s="79">
        <v>1150268</v>
      </c>
      <c r="F32" s="80">
        <v>1150268</v>
      </c>
      <c r="G32" s="79">
        <v>0</v>
      </c>
      <c r="H32" s="79">
        <v>0</v>
      </c>
      <c r="I32" s="79">
        <v>805188</v>
      </c>
      <c r="J32" s="79">
        <v>0</v>
      </c>
      <c r="K32" s="79">
        <v>345080</v>
      </c>
      <c r="L32" s="80">
        <f>SUM(M32:O32)</f>
        <v>1150268</v>
      </c>
      <c r="M32" s="81">
        <v>805188</v>
      </c>
      <c r="N32" s="81">
        <v>0</v>
      </c>
      <c r="O32" s="81">
        <v>345080</v>
      </c>
      <c r="P32" s="79">
        <f t="shared" si="15"/>
        <v>1150267.45</v>
      </c>
      <c r="Q32" s="79">
        <v>805188</v>
      </c>
      <c r="R32" s="33">
        <v>0</v>
      </c>
      <c r="S32" s="33">
        <v>345079.45</v>
      </c>
      <c r="T32" s="33">
        <f t="shared" si="8"/>
        <v>99.999952185056003</v>
      </c>
      <c r="U32" s="33">
        <f>Q32/M32*100</f>
        <v>100</v>
      </c>
      <c r="V32" s="33"/>
      <c r="W32" s="33">
        <f t="shared" si="23"/>
        <v>99.999840616668607</v>
      </c>
      <c r="X32" s="34">
        <f t="shared" si="20"/>
        <v>99.999952185056003</v>
      </c>
    </row>
    <row r="33" spans="1:24" s="19" customFormat="1" ht="29.25" customHeight="1" x14ac:dyDescent="0.3">
      <c r="A33" s="76" t="s">
        <v>136</v>
      </c>
      <c r="B33" s="77" t="s">
        <v>135</v>
      </c>
      <c r="C33" s="78" t="s">
        <v>14</v>
      </c>
      <c r="D33" s="79">
        <v>515000</v>
      </c>
      <c r="E33" s="79">
        <v>730000</v>
      </c>
      <c r="F33" s="80">
        <v>3121000</v>
      </c>
      <c r="G33" s="79">
        <v>140000</v>
      </c>
      <c r="H33" s="79">
        <v>618000</v>
      </c>
      <c r="I33" s="79">
        <v>0</v>
      </c>
      <c r="J33" s="79">
        <v>0</v>
      </c>
      <c r="K33" s="79">
        <v>1505000</v>
      </c>
      <c r="L33" s="80">
        <f>SUM(M33:O33)</f>
        <v>3699000</v>
      </c>
      <c r="M33" s="81">
        <v>0</v>
      </c>
      <c r="N33" s="81">
        <v>0</v>
      </c>
      <c r="O33" s="81">
        <v>3699000</v>
      </c>
      <c r="P33" s="79">
        <f t="shared" si="15"/>
        <v>2828200</v>
      </c>
      <c r="Q33" s="79">
        <v>0</v>
      </c>
      <c r="R33" s="33">
        <v>0</v>
      </c>
      <c r="S33" s="33">
        <v>2828200</v>
      </c>
      <c r="T33" s="33">
        <f t="shared" si="8"/>
        <v>76.458502297918358</v>
      </c>
      <c r="U33" s="33"/>
      <c r="V33" s="33"/>
      <c r="W33" s="33">
        <f t="shared" si="23"/>
        <v>76.458502297918358</v>
      </c>
      <c r="X33" s="34">
        <f t="shared" si="20"/>
        <v>90.618391541172699</v>
      </c>
    </row>
    <row r="34" spans="1:24" s="19" customFormat="1" ht="43.15" customHeight="1" x14ac:dyDescent="0.3">
      <c r="A34" s="71" t="s">
        <v>58</v>
      </c>
      <c r="B34" s="75" t="s">
        <v>137</v>
      </c>
      <c r="C34" s="73"/>
      <c r="D34" s="74">
        <f>D35</f>
        <v>0</v>
      </c>
      <c r="E34" s="74">
        <f t="shared" ref="E34:S34" si="24">E35</f>
        <v>284000</v>
      </c>
      <c r="F34" s="74">
        <f t="shared" si="24"/>
        <v>1059118</v>
      </c>
      <c r="G34" s="74">
        <f t="shared" si="24"/>
        <v>710118</v>
      </c>
      <c r="H34" s="74">
        <f t="shared" si="24"/>
        <v>284000</v>
      </c>
      <c r="I34" s="74">
        <f t="shared" si="24"/>
        <v>263500</v>
      </c>
      <c r="J34" s="74">
        <f t="shared" si="24"/>
        <v>0</v>
      </c>
      <c r="K34" s="74">
        <f t="shared" si="24"/>
        <v>46500</v>
      </c>
      <c r="L34" s="74">
        <f>L35</f>
        <v>1278118</v>
      </c>
      <c r="M34" s="74">
        <f>M35</f>
        <v>1086400</v>
      </c>
      <c r="N34" s="74">
        <f>N35</f>
        <v>0</v>
      </c>
      <c r="O34" s="74">
        <f>O35</f>
        <v>191718</v>
      </c>
      <c r="P34" s="74">
        <f t="shared" si="24"/>
        <v>633000</v>
      </c>
      <c r="Q34" s="74">
        <f t="shared" si="24"/>
        <v>538050</v>
      </c>
      <c r="R34" s="24">
        <f t="shared" si="24"/>
        <v>0</v>
      </c>
      <c r="S34" s="24">
        <f t="shared" si="24"/>
        <v>94950</v>
      </c>
      <c r="T34" s="24">
        <f t="shared" si="8"/>
        <v>49.525943613969915</v>
      </c>
      <c r="U34" s="24">
        <f>Q34/M34*100</f>
        <v>49.525957290132553</v>
      </c>
      <c r="V34" s="24"/>
      <c r="W34" s="24">
        <f t="shared" si="23"/>
        <v>49.525866115857667</v>
      </c>
      <c r="X34" s="25">
        <f t="shared" si="20"/>
        <v>59.766711546777607</v>
      </c>
    </row>
    <row r="35" spans="1:24" s="19" customFormat="1" ht="77.25" customHeight="1" x14ac:dyDescent="0.3">
      <c r="A35" s="30" t="s">
        <v>139</v>
      </c>
      <c r="B35" s="42" t="s">
        <v>138</v>
      </c>
      <c r="C35" s="22" t="s">
        <v>14</v>
      </c>
      <c r="D35" s="33">
        <v>0</v>
      </c>
      <c r="E35" s="33">
        <v>284000</v>
      </c>
      <c r="F35" s="38">
        <v>1059118</v>
      </c>
      <c r="G35" s="33">
        <v>710118</v>
      </c>
      <c r="H35" s="33">
        <v>284000</v>
      </c>
      <c r="I35" s="33">
        <v>263500</v>
      </c>
      <c r="J35" s="33">
        <v>0</v>
      </c>
      <c r="K35" s="33">
        <v>46500</v>
      </c>
      <c r="L35" s="38">
        <f>SUM(M35:O35)</f>
        <v>1278118</v>
      </c>
      <c r="M35" s="32">
        <v>1086400</v>
      </c>
      <c r="N35" s="32">
        <v>0</v>
      </c>
      <c r="O35" s="32">
        <v>191718</v>
      </c>
      <c r="P35" s="33">
        <f>SUM(Q35:S35)</f>
        <v>633000</v>
      </c>
      <c r="Q35" s="33">
        <v>538050</v>
      </c>
      <c r="R35" s="33">
        <v>0</v>
      </c>
      <c r="S35" s="33">
        <v>94950</v>
      </c>
      <c r="T35" s="33">
        <f t="shared" si="8"/>
        <v>49.525943613969915</v>
      </c>
      <c r="U35" s="33">
        <f>Q35/M35*100</f>
        <v>49.525957290132553</v>
      </c>
      <c r="V35" s="33"/>
      <c r="W35" s="33">
        <f t="shared" si="23"/>
        <v>49.525866115857667</v>
      </c>
      <c r="X35" s="34">
        <f t="shared" si="20"/>
        <v>59.766711546777607</v>
      </c>
    </row>
    <row r="36" spans="1:24" s="19" customFormat="1" ht="55.9" customHeight="1" x14ac:dyDescent="0.3">
      <c r="A36" s="71" t="s">
        <v>59</v>
      </c>
      <c r="B36" s="75" t="s">
        <v>140</v>
      </c>
      <c r="C36" s="73"/>
      <c r="D36" s="74">
        <f>D37</f>
        <v>0</v>
      </c>
      <c r="E36" s="74">
        <f t="shared" ref="E36:S36" si="25">E37</f>
        <v>0</v>
      </c>
      <c r="F36" s="74">
        <f t="shared" si="25"/>
        <v>250000</v>
      </c>
      <c r="G36" s="74">
        <f t="shared" si="25"/>
        <v>0</v>
      </c>
      <c r="H36" s="74">
        <f t="shared" si="25"/>
        <v>413040</v>
      </c>
      <c r="I36" s="74">
        <f t="shared" si="25"/>
        <v>0</v>
      </c>
      <c r="J36" s="74">
        <f t="shared" si="25"/>
        <v>0</v>
      </c>
      <c r="K36" s="74">
        <f t="shared" si="25"/>
        <v>0</v>
      </c>
      <c r="L36" s="74">
        <f>L37</f>
        <v>413040</v>
      </c>
      <c r="M36" s="74">
        <f>M37</f>
        <v>0</v>
      </c>
      <c r="N36" s="74">
        <f>N37</f>
        <v>0</v>
      </c>
      <c r="O36" s="74">
        <f>O37</f>
        <v>413040</v>
      </c>
      <c r="P36" s="74">
        <f t="shared" si="25"/>
        <v>250000</v>
      </c>
      <c r="Q36" s="74">
        <f t="shared" si="25"/>
        <v>0</v>
      </c>
      <c r="R36" s="24">
        <f t="shared" si="25"/>
        <v>0</v>
      </c>
      <c r="S36" s="24">
        <f t="shared" si="25"/>
        <v>250000</v>
      </c>
      <c r="T36" s="24">
        <f t="shared" si="8"/>
        <v>60.526825489056748</v>
      </c>
      <c r="U36" s="24"/>
      <c r="V36" s="24"/>
      <c r="W36" s="24">
        <f t="shared" si="23"/>
        <v>60.526825489056748</v>
      </c>
      <c r="X36" s="25">
        <f t="shared" si="20"/>
        <v>100</v>
      </c>
    </row>
    <row r="37" spans="1:24" s="19" customFormat="1" ht="42.75" customHeight="1" x14ac:dyDescent="0.3">
      <c r="A37" s="76" t="s">
        <v>141</v>
      </c>
      <c r="B37" s="77" t="s">
        <v>142</v>
      </c>
      <c r="C37" s="78" t="s">
        <v>14</v>
      </c>
      <c r="D37" s="79">
        <v>0</v>
      </c>
      <c r="E37" s="79">
        <v>0</v>
      </c>
      <c r="F37" s="80">
        <v>250000</v>
      </c>
      <c r="G37" s="79">
        <v>0</v>
      </c>
      <c r="H37" s="79">
        <v>413040</v>
      </c>
      <c r="I37" s="79">
        <v>0</v>
      </c>
      <c r="J37" s="79">
        <v>0</v>
      </c>
      <c r="K37" s="79">
        <v>0</v>
      </c>
      <c r="L37" s="80">
        <f t="shared" si="13"/>
        <v>413040</v>
      </c>
      <c r="M37" s="81">
        <v>0</v>
      </c>
      <c r="N37" s="81">
        <v>0</v>
      </c>
      <c r="O37" s="81">
        <v>413040</v>
      </c>
      <c r="P37" s="79">
        <f t="shared" si="15"/>
        <v>250000</v>
      </c>
      <c r="Q37" s="79">
        <v>0</v>
      </c>
      <c r="R37" s="33">
        <v>0</v>
      </c>
      <c r="S37" s="33">
        <v>250000</v>
      </c>
      <c r="T37" s="33">
        <f t="shared" si="8"/>
        <v>60.526825489056748</v>
      </c>
      <c r="U37" s="33"/>
      <c r="V37" s="33"/>
      <c r="W37" s="33">
        <f t="shared" si="23"/>
        <v>60.526825489056748</v>
      </c>
      <c r="X37" s="34">
        <f t="shared" si="20"/>
        <v>100</v>
      </c>
    </row>
    <row r="38" spans="1:24" s="26" customFormat="1" ht="81.75" customHeight="1" x14ac:dyDescent="0.3">
      <c r="A38" s="71" t="s">
        <v>222</v>
      </c>
      <c r="B38" s="75" t="s">
        <v>223</v>
      </c>
      <c r="C38" s="73"/>
      <c r="D38" s="74"/>
      <c r="E38" s="74"/>
      <c r="F38" s="83">
        <f>F39</f>
        <v>3036675</v>
      </c>
      <c r="G38" s="83">
        <f t="shared" ref="G38:K38" si="26">G39</f>
        <v>0</v>
      </c>
      <c r="H38" s="83">
        <f t="shared" si="26"/>
        <v>0</v>
      </c>
      <c r="I38" s="83">
        <f t="shared" si="26"/>
        <v>0</v>
      </c>
      <c r="J38" s="83">
        <f t="shared" si="26"/>
        <v>0</v>
      </c>
      <c r="K38" s="83">
        <f t="shared" si="26"/>
        <v>0</v>
      </c>
      <c r="L38" s="83">
        <f>L39</f>
        <v>3394947</v>
      </c>
      <c r="M38" s="83">
        <f>M39</f>
        <v>0</v>
      </c>
      <c r="N38" s="83">
        <f>N39</f>
        <v>0</v>
      </c>
      <c r="O38" s="83">
        <f>O39</f>
        <v>3394947</v>
      </c>
      <c r="P38" s="83">
        <f t="shared" ref="P38:S38" si="27">P39</f>
        <v>3036674.43</v>
      </c>
      <c r="Q38" s="83">
        <f t="shared" si="27"/>
        <v>0</v>
      </c>
      <c r="R38" s="36">
        <f t="shared" si="27"/>
        <v>0</v>
      </c>
      <c r="S38" s="36">
        <f t="shared" si="27"/>
        <v>3036674.43</v>
      </c>
      <c r="T38" s="24">
        <f t="shared" si="8"/>
        <v>89.446887683371784</v>
      </c>
      <c r="U38" s="33"/>
      <c r="V38" s="33"/>
      <c r="W38" s="33">
        <f t="shared" si="23"/>
        <v>89.446887683371784</v>
      </c>
      <c r="X38" s="25">
        <f t="shared" si="20"/>
        <v>99.999981229469739</v>
      </c>
    </row>
    <row r="39" spans="1:24" s="19" customFormat="1" ht="37.5" x14ac:dyDescent="0.3">
      <c r="A39" s="76" t="s">
        <v>225</v>
      </c>
      <c r="B39" s="77" t="s">
        <v>224</v>
      </c>
      <c r="C39" s="78" t="s">
        <v>14</v>
      </c>
      <c r="D39" s="79"/>
      <c r="E39" s="79"/>
      <c r="F39" s="80">
        <v>3036675</v>
      </c>
      <c r="G39" s="79"/>
      <c r="H39" s="79"/>
      <c r="I39" s="79">
        <v>0</v>
      </c>
      <c r="J39" s="79">
        <v>0</v>
      </c>
      <c r="K39" s="79">
        <v>0</v>
      </c>
      <c r="L39" s="80">
        <f>SUM(M39:O39)</f>
        <v>3394947</v>
      </c>
      <c r="M39" s="81">
        <v>0</v>
      </c>
      <c r="N39" s="81">
        <v>0</v>
      </c>
      <c r="O39" s="81">
        <v>3394947</v>
      </c>
      <c r="P39" s="79">
        <f>SUM(Q39:S39)</f>
        <v>3036674.43</v>
      </c>
      <c r="Q39" s="79">
        <v>0</v>
      </c>
      <c r="R39" s="33">
        <v>0</v>
      </c>
      <c r="S39" s="33">
        <v>3036674.43</v>
      </c>
      <c r="T39" s="33">
        <f t="shared" si="8"/>
        <v>89.446887683371784</v>
      </c>
      <c r="U39" s="33"/>
      <c r="V39" s="33"/>
      <c r="W39" s="33">
        <f t="shared" si="23"/>
        <v>89.446887683371784</v>
      </c>
      <c r="X39" s="34">
        <f t="shared" si="20"/>
        <v>99.999981229469739</v>
      </c>
    </row>
    <row r="40" spans="1:24" s="26" customFormat="1" ht="43.5" customHeight="1" x14ac:dyDescent="0.3">
      <c r="A40" s="71" t="s">
        <v>60</v>
      </c>
      <c r="B40" s="75" t="s">
        <v>28</v>
      </c>
      <c r="C40" s="73"/>
      <c r="D40" s="74">
        <f>D41</f>
        <v>8344000</v>
      </c>
      <c r="E40" s="74">
        <f t="shared" ref="E40:S40" si="28">E41</f>
        <v>5710100</v>
      </c>
      <c r="F40" s="74">
        <f t="shared" si="28"/>
        <v>18629920</v>
      </c>
      <c r="G40" s="74">
        <f t="shared" si="28"/>
        <v>4586200</v>
      </c>
      <c r="H40" s="74">
        <f t="shared" si="28"/>
        <v>4205300</v>
      </c>
      <c r="I40" s="74">
        <f>I41</f>
        <v>0</v>
      </c>
      <c r="J40" s="74">
        <f t="shared" si="28"/>
        <v>0</v>
      </c>
      <c r="K40" s="74">
        <f>K41</f>
        <v>14026100</v>
      </c>
      <c r="L40" s="74">
        <f>L41</f>
        <v>22639700</v>
      </c>
      <c r="M40" s="74">
        <f>M41</f>
        <v>0</v>
      </c>
      <c r="N40" s="74">
        <f>N41</f>
        <v>0</v>
      </c>
      <c r="O40" s="74">
        <f>O41</f>
        <v>22639700</v>
      </c>
      <c r="P40" s="74">
        <f t="shared" si="28"/>
        <v>17030930.760000002</v>
      </c>
      <c r="Q40" s="74">
        <f t="shared" si="28"/>
        <v>0</v>
      </c>
      <c r="R40" s="24">
        <f t="shared" si="28"/>
        <v>0</v>
      </c>
      <c r="S40" s="24">
        <f t="shared" si="28"/>
        <v>17030930.760000002</v>
      </c>
      <c r="T40" s="24">
        <f t="shared" si="8"/>
        <v>75.225955997650146</v>
      </c>
      <c r="U40" s="24"/>
      <c r="V40" s="24"/>
      <c r="W40" s="24">
        <f t="shared" si="23"/>
        <v>75.225955997650146</v>
      </c>
      <c r="X40" s="25">
        <f>P40/F40*100</f>
        <v>91.417090143167556</v>
      </c>
    </row>
    <row r="41" spans="1:24" s="19" customFormat="1" ht="44.25" customHeight="1" x14ac:dyDescent="0.3">
      <c r="A41" s="76" t="s">
        <v>61</v>
      </c>
      <c r="B41" s="77" t="s">
        <v>143</v>
      </c>
      <c r="C41" s="78" t="s">
        <v>14</v>
      </c>
      <c r="D41" s="79">
        <v>8344000</v>
      </c>
      <c r="E41" s="79">
        <v>5710100</v>
      </c>
      <c r="F41" s="80">
        <v>18629920</v>
      </c>
      <c r="G41" s="79">
        <v>4586200</v>
      </c>
      <c r="H41" s="79">
        <v>4205300</v>
      </c>
      <c r="I41" s="79">
        <v>0</v>
      </c>
      <c r="J41" s="79">
        <v>0</v>
      </c>
      <c r="K41" s="79">
        <v>14026100</v>
      </c>
      <c r="L41" s="81">
        <f>M41+O41</f>
        <v>22639700</v>
      </c>
      <c r="M41" s="81">
        <v>0</v>
      </c>
      <c r="N41" s="81">
        <v>0</v>
      </c>
      <c r="O41" s="81">
        <v>22639700</v>
      </c>
      <c r="P41" s="79">
        <f t="shared" si="15"/>
        <v>17030930.760000002</v>
      </c>
      <c r="Q41" s="79">
        <v>0</v>
      </c>
      <c r="R41" s="33">
        <v>0</v>
      </c>
      <c r="S41" s="33">
        <v>17030930.760000002</v>
      </c>
      <c r="T41" s="33">
        <f t="shared" si="8"/>
        <v>75.225955997650146</v>
      </c>
      <c r="U41" s="33"/>
      <c r="V41" s="33"/>
      <c r="W41" s="33">
        <f t="shared" si="23"/>
        <v>75.225955997650146</v>
      </c>
      <c r="X41" s="34">
        <f>P41/F41*100</f>
        <v>91.417090143167556</v>
      </c>
    </row>
    <row r="42" spans="1:24" s="26" customFormat="1" ht="31.5" hidden="1" customHeight="1" x14ac:dyDescent="0.3">
      <c r="A42" s="109" t="s">
        <v>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1"/>
    </row>
    <row r="43" spans="1:24" s="19" customFormat="1" ht="46.5" hidden="1" customHeight="1" x14ac:dyDescent="0.3">
      <c r="A43" s="27" t="s">
        <v>77</v>
      </c>
      <c r="B43" s="108" t="s">
        <v>16</v>
      </c>
      <c r="C43" s="108"/>
      <c r="D43" s="36">
        <f t="shared" ref="D43:S43" si="29">D44+D65+D67+D71+D77</f>
        <v>617358326</v>
      </c>
      <c r="E43" s="36">
        <f t="shared" si="29"/>
        <v>1084597137</v>
      </c>
      <c r="F43" s="36">
        <f t="shared" si="29"/>
        <v>2298199311</v>
      </c>
      <c r="G43" s="36">
        <f t="shared" si="29"/>
        <v>585395009</v>
      </c>
      <c r="H43" s="36">
        <f t="shared" si="29"/>
        <v>1001658234</v>
      </c>
      <c r="I43" s="36">
        <f t="shared" si="29"/>
        <v>1358940682</v>
      </c>
      <c r="J43" s="36">
        <f t="shared" si="29"/>
        <v>0</v>
      </c>
      <c r="K43" s="36">
        <f t="shared" si="29"/>
        <v>358014625</v>
      </c>
      <c r="L43" s="36">
        <f t="shared" si="29"/>
        <v>3245914787</v>
      </c>
      <c r="M43" s="36">
        <f t="shared" si="29"/>
        <v>2528956186</v>
      </c>
      <c r="N43" s="36">
        <f t="shared" si="29"/>
        <v>0</v>
      </c>
      <c r="O43" s="36">
        <f t="shared" si="29"/>
        <v>716958601</v>
      </c>
      <c r="P43" s="36">
        <f t="shared" si="29"/>
        <v>2059788545.0299997</v>
      </c>
      <c r="Q43" s="36">
        <f t="shared" si="29"/>
        <v>1589769019.3599999</v>
      </c>
      <c r="R43" s="36">
        <f t="shared" si="29"/>
        <v>0</v>
      </c>
      <c r="S43" s="36">
        <f t="shared" si="29"/>
        <v>470019525.66999996</v>
      </c>
      <c r="T43" s="24">
        <f t="shared" ref="T43:U45" si="30">P43/L43*100</f>
        <v>63.457874904157173</v>
      </c>
      <c r="U43" s="24">
        <f t="shared" si="30"/>
        <v>62.86265567433599</v>
      </c>
      <c r="V43" s="24"/>
      <c r="W43" s="24">
        <f>S43/O43*100</f>
        <v>65.557415032670761</v>
      </c>
      <c r="X43" s="25">
        <f t="shared" ref="X43:X63" si="31">P43/F43*100</f>
        <v>89.626192783677141</v>
      </c>
    </row>
    <row r="44" spans="1:24" s="26" customFormat="1" ht="56.25" hidden="1" x14ac:dyDescent="0.3">
      <c r="A44" s="27" t="s">
        <v>78</v>
      </c>
      <c r="B44" s="39" t="s">
        <v>36</v>
      </c>
      <c r="C44" s="29"/>
      <c r="D44" s="28">
        <f t="shared" ref="D44:S44" si="32">D45+D60</f>
        <v>575359852</v>
      </c>
      <c r="E44" s="28">
        <f t="shared" si="32"/>
        <v>1019550450</v>
      </c>
      <c r="F44" s="28">
        <f t="shared" si="32"/>
        <v>2143258123</v>
      </c>
      <c r="G44" s="28">
        <f t="shared" si="32"/>
        <v>538032447</v>
      </c>
      <c r="H44" s="28">
        <f t="shared" si="32"/>
        <v>961396454</v>
      </c>
      <c r="I44" s="28">
        <f t="shared" si="32"/>
        <v>1340443089</v>
      </c>
      <c r="J44" s="28">
        <f t="shared" si="32"/>
        <v>0</v>
      </c>
      <c r="K44" s="28">
        <f t="shared" si="32"/>
        <v>272354085</v>
      </c>
      <c r="L44" s="28">
        <f t="shared" si="32"/>
        <v>3052896175</v>
      </c>
      <c r="M44" s="28">
        <f t="shared" si="32"/>
        <v>2495638762</v>
      </c>
      <c r="N44" s="28">
        <f t="shared" si="32"/>
        <v>0</v>
      </c>
      <c r="O44" s="28">
        <f t="shared" si="32"/>
        <v>557257413</v>
      </c>
      <c r="P44" s="28">
        <f t="shared" si="32"/>
        <v>1909383019.9399998</v>
      </c>
      <c r="Q44" s="28">
        <f t="shared" si="32"/>
        <v>1560172408.05</v>
      </c>
      <c r="R44" s="28">
        <f t="shared" si="32"/>
        <v>0</v>
      </c>
      <c r="S44" s="28">
        <f t="shared" si="32"/>
        <v>349210611.88999999</v>
      </c>
      <c r="T44" s="24">
        <f t="shared" si="30"/>
        <v>62.543332969389297</v>
      </c>
      <c r="U44" s="24">
        <f t="shared" si="30"/>
        <v>62.515955105605137</v>
      </c>
      <c r="V44" s="24"/>
      <c r="W44" s="24">
        <f>S44/O44*100</f>
        <v>62.665942837803037</v>
      </c>
      <c r="X44" s="25">
        <f t="shared" si="31"/>
        <v>89.087870445924807</v>
      </c>
    </row>
    <row r="45" spans="1:24" s="26" customFormat="1" ht="43.5" hidden="1" customHeight="1" x14ac:dyDescent="0.3">
      <c r="A45" s="27" t="s">
        <v>79</v>
      </c>
      <c r="B45" s="39" t="s">
        <v>144</v>
      </c>
      <c r="C45" s="29"/>
      <c r="D45" s="28">
        <f t="shared" ref="D45:S45" si="33">SUM(D46:D59)</f>
        <v>575359852</v>
      </c>
      <c r="E45" s="28">
        <f t="shared" si="33"/>
        <v>1014497150</v>
      </c>
      <c r="F45" s="28">
        <f t="shared" si="33"/>
        <v>2129841428</v>
      </c>
      <c r="G45" s="28">
        <f t="shared" si="33"/>
        <v>524581547</v>
      </c>
      <c r="H45" s="28">
        <f t="shared" si="33"/>
        <v>961396454</v>
      </c>
      <c r="I45" s="28">
        <f t="shared" si="33"/>
        <v>1335440289</v>
      </c>
      <c r="J45" s="28">
        <f t="shared" si="33"/>
        <v>0</v>
      </c>
      <c r="K45" s="28">
        <f t="shared" si="33"/>
        <v>272303585</v>
      </c>
      <c r="L45" s="28">
        <f t="shared" si="33"/>
        <v>2991512046</v>
      </c>
      <c r="M45" s="28">
        <f t="shared" si="33"/>
        <v>2475987320</v>
      </c>
      <c r="N45" s="28">
        <f t="shared" si="33"/>
        <v>0</v>
      </c>
      <c r="O45" s="28">
        <f t="shared" si="33"/>
        <v>515524726</v>
      </c>
      <c r="P45" s="28">
        <f t="shared" si="33"/>
        <v>1901498233.9099998</v>
      </c>
      <c r="Q45" s="28">
        <f t="shared" si="33"/>
        <v>1553632220.7</v>
      </c>
      <c r="R45" s="28">
        <f t="shared" si="33"/>
        <v>0</v>
      </c>
      <c r="S45" s="28">
        <f t="shared" si="33"/>
        <v>347866013.20999998</v>
      </c>
      <c r="T45" s="24">
        <f t="shared" si="30"/>
        <v>63.563114728303518</v>
      </c>
      <c r="U45" s="24">
        <f t="shared" si="30"/>
        <v>62.747987768370315</v>
      </c>
      <c r="V45" s="24"/>
      <c r="W45" s="24">
        <f>S45/O45*100</f>
        <v>67.478046282885757</v>
      </c>
      <c r="X45" s="25">
        <f t="shared" si="31"/>
        <v>89.278864093444611</v>
      </c>
    </row>
    <row r="46" spans="1:24" s="19" customFormat="1" ht="48" hidden="1" customHeight="1" x14ac:dyDescent="0.3">
      <c r="A46" s="30" t="s">
        <v>151</v>
      </c>
      <c r="B46" s="42" t="s">
        <v>29</v>
      </c>
      <c r="C46" s="31" t="s">
        <v>6</v>
      </c>
      <c r="D46" s="32">
        <v>128224525</v>
      </c>
      <c r="E46" s="32">
        <v>142922200</v>
      </c>
      <c r="F46" s="38">
        <v>408360857</v>
      </c>
      <c r="G46" s="32">
        <v>121370197</v>
      </c>
      <c r="H46" s="32">
        <v>126302381</v>
      </c>
      <c r="I46" s="32">
        <v>0</v>
      </c>
      <c r="J46" s="32">
        <v>0</v>
      </c>
      <c r="K46" s="32">
        <v>270483173</v>
      </c>
      <c r="L46" s="32">
        <f>M46+O46</f>
        <v>511062831</v>
      </c>
      <c r="M46" s="32">
        <v>0</v>
      </c>
      <c r="N46" s="32">
        <v>0</v>
      </c>
      <c r="O46" s="32">
        <v>511062831</v>
      </c>
      <c r="P46" s="32">
        <f>Q46+S46</f>
        <v>345764576.63</v>
      </c>
      <c r="Q46" s="32">
        <v>0</v>
      </c>
      <c r="R46" s="32">
        <v>0</v>
      </c>
      <c r="S46" s="32">
        <v>345764576.63</v>
      </c>
      <c r="T46" s="33">
        <f t="shared" ref="T46:T79" si="34">P46/L46*100</f>
        <v>67.655981937375515</v>
      </c>
      <c r="U46" s="24"/>
      <c r="V46" s="24"/>
      <c r="W46" s="33">
        <f>S46/O46*100</f>
        <v>67.655981937375515</v>
      </c>
      <c r="X46" s="34">
        <f t="shared" si="31"/>
        <v>84.67133191220627</v>
      </c>
    </row>
    <row r="47" spans="1:24" s="19" customFormat="1" ht="173.25" hidden="1" customHeight="1" x14ac:dyDescent="0.3">
      <c r="A47" s="30" t="s">
        <v>152</v>
      </c>
      <c r="B47" s="40" t="s">
        <v>109</v>
      </c>
      <c r="C47" s="31" t="s">
        <v>6</v>
      </c>
      <c r="D47" s="32">
        <v>1060000</v>
      </c>
      <c r="E47" s="32">
        <v>1831000</v>
      </c>
      <c r="F47" s="38">
        <v>3180000</v>
      </c>
      <c r="G47" s="32">
        <v>386000</v>
      </c>
      <c r="H47" s="32">
        <v>1133500</v>
      </c>
      <c r="I47" s="32">
        <v>2826000</v>
      </c>
      <c r="J47" s="32">
        <v>0</v>
      </c>
      <c r="K47" s="32">
        <v>0</v>
      </c>
      <c r="L47" s="32">
        <f t="shared" ref="L47:L64" si="35">M47+O47</f>
        <v>12483400</v>
      </c>
      <c r="M47" s="32">
        <v>12483400</v>
      </c>
      <c r="N47" s="32">
        <v>0</v>
      </c>
      <c r="O47" s="32">
        <v>0</v>
      </c>
      <c r="P47" s="32">
        <f t="shared" ref="P47:P59" si="36">Q47+S47</f>
        <v>3180000</v>
      </c>
      <c r="Q47" s="32">
        <v>3180000</v>
      </c>
      <c r="R47" s="32">
        <v>0</v>
      </c>
      <c r="S47" s="32">
        <v>0</v>
      </c>
      <c r="T47" s="33">
        <f t="shared" si="34"/>
        <v>25.473829245237678</v>
      </c>
      <c r="U47" s="33">
        <f t="shared" ref="U47:U55" si="37">Q47/M47*100</f>
        <v>25.473829245237678</v>
      </c>
      <c r="V47" s="33"/>
      <c r="W47" s="33"/>
      <c r="X47" s="34">
        <f t="shared" si="31"/>
        <v>100</v>
      </c>
    </row>
    <row r="48" spans="1:24" s="19" customFormat="1" ht="43.5" hidden="1" customHeight="1" x14ac:dyDescent="0.3">
      <c r="A48" s="30" t="s">
        <v>153</v>
      </c>
      <c r="B48" s="42" t="s">
        <v>214</v>
      </c>
      <c r="C48" s="31" t="s">
        <v>6</v>
      </c>
      <c r="D48" s="32">
        <v>14685000</v>
      </c>
      <c r="E48" s="32">
        <v>41462600</v>
      </c>
      <c r="F48" s="38">
        <v>43463600</v>
      </c>
      <c r="G48" s="32">
        <v>14929600</v>
      </c>
      <c r="H48" s="32">
        <v>52424900</v>
      </c>
      <c r="I48" s="32">
        <v>38083485</v>
      </c>
      <c r="J48" s="32">
        <v>0</v>
      </c>
      <c r="K48" s="32">
        <v>0</v>
      </c>
      <c r="L48" s="32">
        <f t="shared" si="35"/>
        <v>72547500</v>
      </c>
      <c r="M48" s="32">
        <v>72547500</v>
      </c>
      <c r="N48" s="32">
        <v>0</v>
      </c>
      <c r="O48" s="32">
        <v>0</v>
      </c>
      <c r="P48" s="32">
        <f t="shared" si="36"/>
        <v>42754811.600000001</v>
      </c>
      <c r="Q48" s="32">
        <v>42754811.600000001</v>
      </c>
      <c r="R48" s="32">
        <v>0</v>
      </c>
      <c r="S48" s="32">
        <v>0</v>
      </c>
      <c r="T48" s="33">
        <f t="shared" si="34"/>
        <v>58.933542299872499</v>
      </c>
      <c r="U48" s="33">
        <f t="shared" si="37"/>
        <v>58.933542299872499</v>
      </c>
      <c r="V48" s="33"/>
      <c r="W48" s="33"/>
      <c r="X48" s="34">
        <f t="shared" si="31"/>
        <v>98.369236786644464</v>
      </c>
    </row>
    <row r="49" spans="1:27" s="19" customFormat="1" ht="141.75" hidden="1" customHeight="1" x14ac:dyDescent="0.3">
      <c r="A49" s="30" t="s">
        <v>154</v>
      </c>
      <c r="B49" s="42" t="s">
        <v>145</v>
      </c>
      <c r="C49" s="31" t="s">
        <v>6</v>
      </c>
      <c r="D49" s="32">
        <v>1800000</v>
      </c>
      <c r="E49" s="32">
        <v>1800000</v>
      </c>
      <c r="F49" s="38">
        <f t="shared" ref="F49" si="38">E49+D49</f>
        <v>3600000</v>
      </c>
      <c r="G49" s="32">
        <v>0</v>
      </c>
      <c r="H49" s="32">
        <v>0</v>
      </c>
      <c r="I49" s="32">
        <v>3600000</v>
      </c>
      <c r="J49" s="32">
        <v>0</v>
      </c>
      <c r="K49" s="32">
        <v>0</v>
      </c>
      <c r="L49" s="32">
        <f t="shared" si="35"/>
        <v>6840000</v>
      </c>
      <c r="M49" s="32">
        <v>6840000</v>
      </c>
      <c r="N49" s="32">
        <v>0</v>
      </c>
      <c r="O49" s="32">
        <v>0</v>
      </c>
      <c r="P49" s="32">
        <f t="shared" si="36"/>
        <v>3600000</v>
      </c>
      <c r="Q49" s="32">
        <v>3600000</v>
      </c>
      <c r="R49" s="32">
        <v>0</v>
      </c>
      <c r="S49" s="32">
        <v>0</v>
      </c>
      <c r="T49" s="33">
        <f t="shared" si="34"/>
        <v>52.631578947368418</v>
      </c>
      <c r="U49" s="33">
        <f t="shared" si="37"/>
        <v>52.631578947368418</v>
      </c>
      <c r="V49" s="33"/>
      <c r="W49" s="33"/>
      <c r="X49" s="34">
        <f t="shared" si="31"/>
        <v>100</v>
      </c>
    </row>
    <row r="50" spans="1:27" s="19" customFormat="1" ht="63.75" hidden="1" customHeight="1" x14ac:dyDescent="0.3">
      <c r="A50" s="30" t="s">
        <v>155</v>
      </c>
      <c r="B50" s="42" t="s">
        <v>146</v>
      </c>
      <c r="C50" s="31" t="s">
        <v>6</v>
      </c>
      <c r="D50" s="32">
        <v>258464400</v>
      </c>
      <c r="E50" s="32">
        <v>559022200</v>
      </c>
      <c r="F50" s="38">
        <v>1040109300</v>
      </c>
      <c r="G50" s="32">
        <v>231026200</v>
      </c>
      <c r="H50" s="32">
        <v>456415000</v>
      </c>
      <c r="I50" s="32">
        <v>817486600</v>
      </c>
      <c r="J50" s="32">
        <v>0</v>
      </c>
      <c r="K50" s="32">
        <v>0</v>
      </c>
      <c r="L50" s="32">
        <f t="shared" si="35"/>
        <v>1479870800</v>
      </c>
      <c r="M50" s="32">
        <v>1479870800</v>
      </c>
      <c r="N50" s="32">
        <v>0</v>
      </c>
      <c r="O50" s="32">
        <v>0</v>
      </c>
      <c r="P50" s="32">
        <f t="shared" si="36"/>
        <v>931325460.38999999</v>
      </c>
      <c r="Q50" s="32">
        <v>931325460.38999999</v>
      </c>
      <c r="R50" s="32">
        <v>0</v>
      </c>
      <c r="S50" s="32">
        <v>0</v>
      </c>
      <c r="T50" s="33">
        <f t="shared" si="34"/>
        <v>62.932889843491743</v>
      </c>
      <c r="U50" s="33">
        <f t="shared" si="37"/>
        <v>62.932889843491743</v>
      </c>
      <c r="V50" s="33"/>
      <c r="W50" s="33"/>
      <c r="X50" s="34">
        <f t="shared" si="31"/>
        <v>89.541114610743307</v>
      </c>
    </row>
    <row r="51" spans="1:27" s="26" customFormat="1" ht="84" hidden="1" customHeight="1" x14ac:dyDescent="0.3">
      <c r="A51" s="30" t="s">
        <v>156</v>
      </c>
      <c r="B51" s="42" t="s">
        <v>147</v>
      </c>
      <c r="C51" s="31" t="s">
        <v>6</v>
      </c>
      <c r="D51" s="32">
        <v>133082415</v>
      </c>
      <c r="E51" s="32">
        <v>249044750</v>
      </c>
      <c r="F51" s="38">
        <v>531167217</v>
      </c>
      <c r="G51" s="32">
        <v>146881750</v>
      </c>
      <c r="H51" s="32">
        <v>265462485</v>
      </c>
      <c r="I51" s="32">
        <v>385280467</v>
      </c>
      <c r="J51" s="32">
        <v>0</v>
      </c>
      <c r="K51" s="32">
        <v>0</v>
      </c>
      <c r="L51" s="32">
        <f t="shared" si="35"/>
        <v>748372700</v>
      </c>
      <c r="M51" s="32">
        <v>748372700</v>
      </c>
      <c r="N51" s="32">
        <v>0</v>
      </c>
      <c r="O51" s="32">
        <v>0</v>
      </c>
      <c r="P51" s="32">
        <f t="shared" si="36"/>
        <v>477087609.74000001</v>
      </c>
      <c r="Q51" s="32">
        <v>477087609.74000001</v>
      </c>
      <c r="R51" s="32">
        <v>0</v>
      </c>
      <c r="S51" s="32">
        <v>0</v>
      </c>
      <c r="T51" s="33">
        <f t="shared" si="34"/>
        <v>63.750001802577785</v>
      </c>
      <c r="U51" s="33">
        <f t="shared" si="37"/>
        <v>63.750001802577785</v>
      </c>
      <c r="V51" s="33"/>
      <c r="W51" s="33"/>
      <c r="X51" s="34">
        <f t="shared" si="31"/>
        <v>89.81872270554679</v>
      </c>
    </row>
    <row r="52" spans="1:27" s="26" customFormat="1" ht="192.75" hidden="1" customHeight="1" x14ac:dyDescent="0.3">
      <c r="A52" s="30" t="s">
        <v>157</v>
      </c>
      <c r="B52" s="42" t="s">
        <v>216</v>
      </c>
      <c r="C52" s="31" t="s">
        <v>6</v>
      </c>
      <c r="D52" s="32">
        <v>12220000</v>
      </c>
      <c r="E52" s="32"/>
      <c r="F52" s="38">
        <v>40426277</v>
      </c>
      <c r="G52" s="32"/>
      <c r="H52" s="32"/>
      <c r="I52" s="32">
        <v>34381497</v>
      </c>
      <c r="J52" s="32">
        <v>0</v>
      </c>
      <c r="K52" s="32">
        <v>0</v>
      </c>
      <c r="L52" s="32">
        <f t="shared" si="35"/>
        <v>72672600</v>
      </c>
      <c r="M52" s="32">
        <v>72672600</v>
      </c>
      <c r="N52" s="32">
        <v>0</v>
      </c>
      <c r="O52" s="32">
        <v>0</v>
      </c>
      <c r="P52" s="32">
        <f t="shared" si="36"/>
        <v>39301260.700000003</v>
      </c>
      <c r="Q52" s="32">
        <v>39301260.700000003</v>
      </c>
      <c r="R52" s="32">
        <v>0</v>
      </c>
      <c r="S52" s="32">
        <v>0</v>
      </c>
      <c r="T52" s="33">
        <f t="shared" si="34"/>
        <v>54.079888018317781</v>
      </c>
      <c r="U52" s="33">
        <f t="shared" si="37"/>
        <v>54.079888018317781</v>
      </c>
      <c r="V52" s="33"/>
      <c r="W52" s="33"/>
      <c r="X52" s="34">
        <f t="shared" si="31"/>
        <v>97.217116233582431</v>
      </c>
    </row>
    <row r="53" spans="1:27" s="26" customFormat="1" ht="42" hidden="1" customHeight="1" x14ac:dyDescent="0.3">
      <c r="A53" s="30" t="s">
        <v>158</v>
      </c>
      <c r="B53" s="42" t="s">
        <v>148</v>
      </c>
      <c r="C53" s="31" t="s">
        <v>6</v>
      </c>
      <c r="D53" s="32">
        <v>825000</v>
      </c>
      <c r="E53" s="32">
        <v>840000</v>
      </c>
      <c r="F53" s="38">
        <v>2488800</v>
      </c>
      <c r="G53" s="32">
        <v>823800</v>
      </c>
      <c r="H53" s="32">
        <v>893700</v>
      </c>
      <c r="I53" s="32">
        <v>1665000</v>
      </c>
      <c r="J53" s="32">
        <v>0</v>
      </c>
      <c r="K53" s="32">
        <v>0</v>
      </c>
      <c r="L53" s="32">
        <f t="shared" si="35"/>
        <v>3382500</v>
      </c>
      <c r="M53" s="32">
        <v>3382500</v>
      </c>
      <c r="N53" s="32">
        <v>0</v>
      </c>
      <c r="O53" s="32">
        <v>0</v>
      </c>
      <c r="P53" s="32">
        <f t="shared" si="36"/>
        <v>2432306.0499999998</v>
      </c>
      <c r="Q53" s="32">
        <v>2432306.0499999998</v>
      </c>
      <c r="R53" s="32">
        <v>0</v>
      </c>
      <c r="S53" s="32">
        <v>0</v>
      </c>
      <c r="T53" s="33">
        <f t="shared" si="34"/>
        <v>71.908530672579445</v>
      </c>
      <c r="U53" s="33">
        <f t="shared" si="37"/>
        <v>71.908530672579445</v>
      </c>
      <c r="V53" s="33"/>
      <c r="W53" s="33"/>
      <c r="X53" s="34">
        <f t="shared" si="31"/>
        <v>97.730072725811638</v>
      </c>
    </row>
    <row r="54" spans="1:27" s="26" customFormat="1" ht="98.25" hidden="1" customHeight="1" x14ac:dyDescent="0.3">
      <c r="A54" s="30" t="s">
        <v>159</v>
      </c>
      <c r="B54" s="42" t="s">
        <v>149</v>
      </c>
      <c r="C54" s="31" t="s">
        <v>6</v>
      </c>
      <c r="D54" s="32">
        <v>23968000</v>
      </c>
      <c r="E54" s="32">
        <v>16051000</v>
      </c>
      <c r="F54" s="38">
        <v>47773145</v>
      </c>
      <c r="G54" s="32">
        <v>8909000</v>
      </c>
      <c r="H54" s="32">
        <v>56942000</v>
      </c>
      <c r="I54" s="32">
        <v>50089090</v>
      </c>
      <c r="J54" s="32">
        <v>0</v>
      </c>
      <c r="K54" s="32">
        <v>0</v>
      </c>
      <c r="L54" s="32">
        <f t="shared" si="35"/>
        <v>72032000</v>
      </c>
      <c r="M54" s="32">
        <v>72032000</v>
      </c>
      <c r="N54" s="32">
        <v>0</v>
      </c>
      <c r="O54" s="32">
        <v>0</v>
      </c>
      <c r="P54" s="32">
        <f t="shared" si="36"/>
        <v>47715312.240000002</v>
      </c>
      <c r="Q54" s="32">
        <v>47715312.240000002</v>
      </c>
      <c r="R54" s="32">
        <v>0</v>
      </c>
      <c r="S54" s="32">
        <v>0</v>
      </c>
      <c r="T54" s="33">
        <f t="shared" si="34"/>
        <v>66.241826188360733</v>
      </c>
      <c r="U54" s="33">
        <f t="shared" si="37"/>
        <v>66.241826188360733</v>
      </c>
      <c r="V54" s="33"/>
      <c r="W54" s="33"/>
      <c r="X54" s="34">
        <f t="shared" si="31"/>
        <v>99.878942950061173</v>
      </c>
    </row>
    <row r="55" spans="1:27" s="26" customFormat="1" ht="44.25" hidden="1" customHeight="1" x14ac:dyDescent="0.3">
      <c r="A55" s="30" t="s">
        <v>160</v>
      </c>
      <c r="B55" s="42" t="s">
        <v>150</v>
      </c>
      <c r="C55" s="31" t="s">
        <v>6</v>
      </c>
      <c r="D55" s="32">
        <v>0</v>
      </c>
      <c r="E55" s="32">
        <v>145400</v>
      </c>
      <c r="F55" s="38">
        <v>218070</v>
      </c>
      <c r="G55" s="32">
        <v>0</v>
      </c>
      <c r="H55" s="32">
        <v>0</v>
      </c>
      <c r="I55" s="32">
        <v>145400</v>
      </c>
      <c r="J55" s="32">
        <v>0</v>
      </c>
      <c r="K55" s="32">
        <v>0</v>
      </c>
      <c r="L55" s="32">
        <f t="shared" si="35"/>
        <v>218070</v>
      </c>
      <c r="M55" s="32">
        <v>218070</v>
      </c>
      <c r="N55" s="32">
        <v>0</v>
      </c>
      <c r="O55" s="32">
        <v>0</v>
      </c>
      <c r="P55" s="32">
        <f t="shared" si="36"/>
        <v>72690</v>
      </c>
      <c r="Q55" s="32">
        <v>72690</v>
      </c>
      <c r="R55" s="32">
        <v>0</v>
      </c>
      <c r="S55" s="32">
        <v>0</v>
      </c>
      <c r="T55" s="33">
        <f t="shared" si="34"/>
        <v>33.333333333333329</v>
      </c>
      <c r="U55" s="33">
        <f t="shared" si="37"/>
        <v>33.333333333333329</v>
      </c>
      <c r="V55" s="33"/>
      <c r="W55" s="33"/>
      <c r="X55" s="34">
        <f t="shared" si="31"/>
        <v>33.333333333333329</v>
      </c>
    </row>
    <row r="56" spans="1:27" s="26" customFormat="1" ht="35.25" hidden="1" customHeight="1" x14ac:dyDescent="0.3">
      <c r="A56" s="35" t="s">
        <v>212</v>
      </c>
      <c r="B56" s="44" t="s">
        <v>135</v>
      </c>
      <c r="C56" s="31" t="s">
        <v>6</v>
      </c>
      <c r="D56" s="32">
        <v>530512</v>
      </c>
      <c r="E56" s="32">
        <v>1178000</v>
      </c>
      <c r="F56" s="38">
        <v>2039412</v>
      </c>
      <c r="G56" s="32">
        <v>255000</v>
      </c>
      <c r="H56" s="32">
        <v>1822488</v>
      </c>
      <c r="I56" s="32">
        <v>0</v>
      </c>
      <c r="J56" s="32">
        <v>0</v>
      </c>
      <c r="K56" s="32">
        <v>1705412</v>
      </c>
      <c r="L56" s="32">
        <f t="shared" si="35"/>
        <v>3804900</v>
      </c>
      <c r="M56" s="32">
        <v>0</v>
      </c>
      <c r="N56" s="32">
        <v>0</v>
      </c>
      <c r="O56" s="32">
        <v>3804900</v>
      </c>
      <c r="P56" s="32">
        <f>Q56+S56</f>
        <v>1954436.58</v>
      </c>
      <c r="Q56" s="32">
        <v>0</v>
      </c>
      <c r="R56" s="32">
        <v>0</v>
      </c>
      <c r="S56" s="32">
        <v>1954436.58</v>
      </c>
      <c r="T56" s="33">
        <f t="shared" si="34"/>
        <v>51.366306079003387</v>
      </c>
      <c r="U56" s="33"/>
      <c r="V56" s="33"/>
      <c r="W56" s="33">
        <f>S56/O56*100</f>
        <v>51.366306079003387</v>
      </c>
      <c r="X56" s="34">
        <f t="shared" si="31"/>
        <v>95.833337256032621</v>
      </c>
    </row>
    <row r="57" spans="1:27" s="26" customFormat="1" ht="56.25" hidden="1" x14ac:dyDescent="0.3">
      <c r="A57" s="30" t="s">
        <v>215</v>
      </c>
      <c r="B57" s="40" t="s">
        <v>207</v>
      </c>
      <c r="C57" s="31" t="s">
        <v>6</v>
      </c>
      <c r="D57" s="32">
        <v>450000</v>
      </c>
      <c r="E57" s="32">
        <v>200000</v>
      </c>
      <c r="F57" s="38">
        <v>4967750</v>
      </c>
      <c r="G57" s="32">
        <v>0</v>
      </c>
      <c r="H57" s="32">
        <v>0</v>
      </c>
      <c r="I57" s="32">
        <v>1882750</v>
      </c>
      <c r="J57" s="32">
        <v>0</v>
      </c>
      <c r="K57" s="32">
        <v>0</v>
      </c>
      <c r="L57" s="32">
        <f t="shared" si="35"/>
        <v>5667750</v>
      </c>
      <c r="M57" s="32">
        <v>5667750</v>
      </c>
      <c r="N57" s="32">
        <v>0</v>
      </c>
      <c r="O57" s="32">
        <v>0</v>
      </c>
      <c r="P57" s="32">
        <f t="shared" si="36"/>
        <v>4662704</v>
      </c>
      <c r="Q57" s="32">
        <v>4662704</v>
      </c>
      <c r="R57" s="32">
        <v>0</v>
      </c>
      <c r="S57" s="32">
        <v>0</v>
      </c>
      <c r="T57" s="33">
        <f t="shared" si="34"/>
        <v>82.267284195668481</v>
      </c>
      <c r="U57" s="33">
        <f>Q57/M57*100</f>
        <v>82.267284195668481</v>
      </c>
      <c r="V57" s="33"/>
      <c r="W57" s="33"/>
      <c r="X57" s="34">
        <f t="shared" si="31"/>
        <v>93.859473604750647</v>
      </c>
    </row>
    <row r="58" spans="1:27" s="26" customFormat="1" ht="66" hidden="1" customHeight="1" x14ac:dyDescent="0.3">
      <c r="A58" s="30" t="s">
        <v>217</v>
      </c>
      <c r="B58" s="42" t="s">
        <v>232</v>
      </c>
      <c r="C58" s="31" t="s">
        <v>6</v>
      </c>
      <c r="D58" s="32"/>
      <c r="E58" s="32"/>
      <c r="F58" s="38">
        <v>1900000</v>
      </c>
      <c r="G58" s="32"/>
      <c r="H58" s="32"/>
      <c r="I58" s="32">
        <v>0</v>
      </c>
      <c r="J58" s="32">
        <v>0</v>
      </c>
      <c r="K58" s="32">
        <v>0</v>
      </c>
      <c r="L58" s="32">
        <f t="shared" si="35"/>
        <v>1900000</v>
      </c>
      <c r="M58" s="32">
        <v>1900000</v>
      </c>
      <c r="N58" s="32">
        <v>0</v>
      </c>
      <c r="O58" s="32">
        <v>0</v>
      </c>
      <c r="P58" s="32">
        <f t="shared" si="36"/>
        <v>1500065.98</v>
      </c>
      <c r="Q58" s="32">
        <v>1500065.98</v>
      </c>
      <c r="R58" s="32">
        <v>0</v>
      </c>
      <c r="S58" s="32">
        <v>0</v>
      </c>
      <c r="T58" s="33">
        <f t="shared" si="34"/>
        <v>78.950841052631588</v>
      </c>
      <c r="U58" s="33">
        <f>Q58/M58*100</f>
        <v>78.950841052631588</v>
      </c>
      <c r="V58" s="33"/>
      <c r="W58" s="33"/>
      <c r="X58" s="34">
        <f t="shared" si="31"/>
        <v>78.950841052631588</v>
      </c>
    </row>
    <row r="59" spans="1:27" s="26" customFormat="1" ht="176.25" hidden="1" customHeight="1" x14ac:dyDescent="0.3">
      <c r="A59" s="30" t="s">
        <v>218</v>
      </c>
      <c r="B59" s="42" t="s">
        <v>109</v>
      </c>
      <c r="C59" s="31" t="s">
        <v>6</v>
      </c>
      <c r="D59" s="32">
        <v>50000</v>
      </c>
      <c r="E59" s="32"/>
      <c r="F59" s="38">
        <v>147000</v>
      </c>
      <c r="G59" s="32"/>
      <c r="H59" s="32"/>
      <c r="I59" s="32">
        <v>0</v>
      </c>
      <c r="J59" s="32">
        <v>0</v>
      </c>
      <c r="K59" s="32">
        <v>115000</v>
      </c>
      <c r="L59" s="32">
        <f t="shared" si="35"/>
        <v>656995</v>
      </c>
      <c r="M59" s="32">
        <v>0</v>
      </c>
      <c r="N59" s="32">
        <v>0</v>
      </c>
      <c r="O59" s="32">
        <v>656995</v>
      </c>
      <c r="P59" s="32">
        <f t="shared" si="36"/>
        <v>147000</v>
      </c>
      <c r="Q59" s="32">
        <v>0</v>
      </c>
      <c r="R59" s="32">
        <v>0</v>
      </c>
      <c r="S59" s="32">
        <v>147000</v>
      </c>
      <c r="T59" s="33">
        <f t="shared" si="34"/>
        <v>22.374599502279317</v>
      </c>
      <c r="U59" s="33"/>
      <c r="V59" s="33"/>
      <c r="W59" s="33">
        <f t="shared" ref="W59:W67" si="39">S59/O59*100</f>
        <v>22.374599502279317</v>
      </c>
      <c r="X59" s="34">
        <f t="shared" si="31"/>
        <v>100</v>
      </c>
      <c r="Z59" s="45"/>
      <c r="AA59" s="45"/>
    </row>
    <row r="60" spans="1:27" s="26" customFormat="1" ht="38.25" hidden="1" customHeight="1" x14ac:dyDescent="0.3">
      <c r="A60" s="27" t="s">
        <v>80</v>
      </c>
      <c r="B60" s="43" t="s">
        <v>161</v>
      </c>
      <c r="C60" s="29"/>
      <c r="D60" s="28">
        <f t="shared" ref="D60:S60" si="40">SUM(D61:D64)</f>
        <v>0</v>
      </c>
      <c r="E60" s="28">
        <f t="shared" si="40"/>
        <v>5053300</v>
      </c>
      <c r="F60" s="28">
        <f t="shared" si="40"/>
        <v>13416695</v>
      </c>
      <c r="G60" s="28">
        <f t="shared" si="40"/>
        <v>13450900</v>
      </c>
      <c r="H60" s="28">
        <f t="shared" si="40"/>
        <v>0</v>
      </c>
      <c r="I60" s="28">
        <f t="shared" si="40"/>
        <v>5002800</v>
      </c>
      <c r="J60" s="28">
        <f t="shared" si="40"/>
        <v>0</v>
      </c>
      <c r="K60" s="28">
        <f t="shared" si="40"/>
        <v>50500</v>
      </c>
      <c r="L60" s="28">
        <f t="shared" si="40"/>
        <v>61384129</v>
      </c>
      <c r="M60" s="28">
        <f t="shared" si="40"/>
        <v>19651442</v>
      </c>
      <c r="N60" s="28">
        <f t="shared" si="40"/>
        <v>0</v>
      </c>
      <c r="O60" s="28">
        <f t="shared" si="40"/>
        <v>41732687</v>
      </c>
      <c r="P60" s="28">
        <f t="shared" si="40"/>
        <v>7884786.0299999984</v>
      </c>
      <c r="Q60" s="28">
        <f t="shared" si="40"/>
        <v>6540187.3499999996</v>
      </c>
      <c r="R60" s="28">
        <f t="shared" si="40"/>
        <v>0</v>
      </c>
      <c r="S60" s="28">
        <f t="shared" si="40"/>
        <v>1344598.6800000002</v>
      </c>
      <c r="T60" s="24">
        <f t="shared" si="34"/>
        <v>12.844991300601494</v>
      </c>
      <c r="U60" s="24">
        <f>Q60/M60*100</f>
        <v>33.280953886233895</v>
      </c>
      <c r="V60" s="33"/>
      <c r="W60" s="24">
        <f t="shared" si="39"/>
        <v>3.2219317198530737</v>
      </c>
      <c r="X60" s="25">
        <f t="shared" si="31"/>
        <v>58.768467420627793</v>
      </c>
    </row>
    <row r="61" spans="1:27" s="26" customFormat="1" ht="31.5" hidden="1" customHeight="1" x14ac:dyDescent="0.3">
      <c r="A61" s="102" t="s">
        <v>162</v>
      </c>
      <c r="B61" s="86" t="s">
        <v>241</v>
      </c>
      <c r="C61" s="31" t="s">
        <v>6</v>
      </c>
      <c r="D61" s="32">
        <v>0</v>
      </c>
      <c r="E61" s="32">
        <v>0</v>
      </c>
      <c r="F61" s="38">
        <v>6385708</v>
      </c>
      <c r="G61" s="32">
        <v>1000000</v>
      </c>
      <c r="H61" s="32">
        <v>0</v>
      </c>
      <c r="I61" s="32">
        <v>0</v>
      </c>
      <c r="J61" s="32">
        <v>0</v>
      </c>
      <c r="K61" s="32">
        <v>0</v>
      </c>
      <c r="L61" s="32">
        <f t="shared" si="35"/>
        <v>6385708</v>
      </c>
      <c r="M61" s="32">
        <v>6321900</v>
      </c>
      <c r="N61" s="32">
        <v>0</v>
      </c>
      <c r="O61" s="32">
        <v>63808</v>
      </c>
      <c r="P61" s="32">
        <f>SUM(Q61:S61)</f>
        <v>1399976</v>
      </c>
      <c r="Q61" s="32">
        <v>1385976</v>
      </c>
      <c r="R61" s="32">
        <v>0</v>
      </c>
      <c r="S61" s="32">
        <v>14000</v>
      </c>
      <c r="T61" s="33">
        <f t="shared" si="34"/>
        <v>21.923583101513564</v>
      </c>
      <c r="U61" s="33">
        <f>Q61/M61*100</f>
        <v>21.923409101694112</v>
      </c>
      <c r="V61" s="33"/>
      <c r="W61" s="33">
        <f t="shared" si="39"/>
        <v>21.940822467402207</v>
      </c>
      <c r="X61" s="34">
        <f t="shared" si="31"/>
        <v>21.923583101513564</v>
      </c>
    </row>
    <row r="62" spans="1:27" s="26" customFormat="1" ht="29.25" hidden="1" customHeight="1" x14ac:dyDescent="0.3">
      <c r="A62" s="103"/>
      <c r="B62" s="87"/>
      <c r="C62" s="31" t="s">
        <v>3</v>
      </c>
      <c r="D62" s="32"/>
      <c r="E62" s="32"/>
      <c r="F62" s="38">
        <v>5654954</v>
      </c>
      <c r="G62" s="32"/>
      <c r="H62" s="32"/>
      <c r="I62" s="32"/>
      <c r="J62" s="32"/>
      <c r="K62" s="32"/>
      <c r="L62" s="32">
        <f t="shared" si="35"/>
        <v>13467242</v>
      </c>
      <c r="M62" s="32">
        <v>13329542</v>
      </c>
      <c r="N62" s="32">
        <v>0</v>
      </c>
      <c r="O62" s="32">
        <v>137700</v>
      </c>
      <c r="P62" s="32">
        <f>SUM(Q62:S62)</f>
        <v>5207779.1199999992</v>
      </c>
      <c r="Q62" s="32">
        <v>5154211.3499999996</v>
      </c>
      <c r="R62" s="32">
        <v>0</v>
      </c>
      <c r="S62" s="32">
        <v>53567.77</v>
      </c>
      <c r="T62" s="33">
        <f t="shared" si="34"/>
        <v>38.66997504017526</v>
      </c>
      <c r="U62" s="33">
        <f>Q62/M62*100</f>
        <v>38.667580251444491</v>
      </c>
      <c r="V62" s="33"/>
      <c r="W62" s="33">
        <f t="shared" si="39"/>
        <v>38.901793754538851</v>
      </c>
      <c r="X62" s="34">
        <f t="shared" si="31"/>
        <v>92.092333907579075</v>
      </c>
    </row>
    <row r="63" spans="1:27" s="26" customFormat="1" hidden="1" x14ac:dyDescent="0.3">
      <c r="A63" s="102" t="s">
        <v>163</v>
      </c>
      <c r="B63" s="86" t="s">
        <v>135</v>
      </c>
      <c r="C63" s="31" t="s">
        <v>4</v>
      </c>
      <c r="D63" s="32">
        <v>0</v>
      </c>
      <c r="E63" s="32">
        <v>4954400</v>
      </c>
      <c r="F63" s="38">
        <v>849825</v>
      </c>
      <c r="G63" s="32">
        <v>11560500</v>
      </c>
      <c r="H63" s="32">
        <v>0</v>
      </c>
      <c r="I63" s="32">
        <v>4904900</v>
      </c>
      <c r="J63" s="32">
        <v>0</v>
      </c>
      <c r="K63" s="32">
        <v>49500</v>
      </c>
      <c r="L63" s="32">
        <f t="shared" si="35"/>
        <v>29647000</v>
      </c>
      <c r="M63" s="32">
        <v>0</v>
      </c>
      <c r="N63" s="32">
        <v>0</v>
      </c>
      <c r="O63" s="32">
        <v>29647000</v>
      </c>
      <c r="P63" s="32">
        <f t="shared" ref="P63:P64" si="41">SUM(Q63:S63)</f>
        <v>849824.27</v>
      </c>
      <c r="Q63" s="32">
        <v>0</v>
      </c>
      <c r="R63" s="32">
        <v>0</v>
      </c>
      <c r="S63" s="32">
        <v>849824.27</v>
      </c>
      <c r="T63" s="33">
        <f t="shared" si="34"/>
        <v>2.8664764394373798</v>
      </c>
      <c r="U63" s="33"/>
      <c r="V63" s="33"/>
      <c r="W63" s="33">
        <f t="shared" si="39"/>
        <v>2.8664764394373798</v>
      </c>
      <c r="X63" s="34">
        <f t="shared" si="31"/>
        <v>99.999914099961757</v>
      </c>
    </row>
    <row r="64" spans="1:27" s="26" customFormat="1" hidden="1" x14ac:dyDescent="0.3">
      <c r="A64" s="103"/>
      <c r="B64" s="87"/>
      <c r="C64" s="31" t="s">
        <v>3</v>
      </c>
      <c r="D64" s="32">
        <v>0</v>
      </c>
      <c r="E64" s="32">
        <v>98900</v>
      </c>
      <c r="F64" s="38">
        <v>526208</v>
      </c>
      <c r="G64" s="32">
        <v>890400</v>
      </c>
      <c r="H64" s="32">
        <v>0</v>
      </c>
      <c r="I64" s="32">
        <v>97900</v>
      </c>
      <c r="J64" s="32">
        <v>0</v>
      </c>
      <c r="K64" s="32">
        <v>1000</v>
      </c>
      <c r="L64" s="32">
        <f t="shared" si="35"/>
        <v>11884179</v>
      </c>
      <c r="M64" s="32">
        <v>0</v>
      </c>
      <c r="N64" s="32">
        <v>0</v>
      </c>
      <c r="O64" s="32">
        <v>11884179</v>
      </c>
      <c r="P64" s="32">
        <f t="shared" si="41"/>
        <v>427206.64</v>
      </c>
      <c r="Q64" s="32">
        <v>0</v>
      </c>
      <c r="R64" s="32">
        <v>0</v>
      </c>
      <c r="S64" s="32">
        <v>427206.64</v>
      </c>
      <c r="T64" s="33">
        <f t="shared" si="34"/>
        <v>3.5947509710178549</v>
      </c>
      <c r="U64" s="33"/>
      <c r="V64" s="33"/>
      <c r="W64" s="33">
        <f t="shared" si="39"/>
        <v>3.5947509710178549</v>
      </c>
      <c r="X64" s="34">
        <f t="shared" ref="X64:X79" si="42">P64/F64*100</f>
        <v>81.185888469958641</v>
      </c>
    </row>
    <row r="65" spans="1:24" s="26" customFormat="1" ht="81.75" hidden="1" customHeight="1" x14ac:dyDescent="0.3">
      <c r="A65" s="27" t="s">
        <v>81</v>
      </c>
      <c r="B65" s="43" t="s">
        <v>37</v>
      </c>
      <c r="C65" s="29"/>
      <c r="D65" s="28">
        <f>D66</f>
        <v>0</v>
      </c>
      <c r="E65" s="28">
        <f t="shared" ref="E65" si="43">E66</f>
        <v>0</v>
      </c>
      <c r="F65" s="28">
        <f t="shared" ref="F65:K65" si="44">SUM(F66:F66)</f>
        <v>720000</v>
      </c>
      <c r="G65" s="28">
        <f t="shared" si="44"/>
        <v>320000</v>
      </c>
      <c r="H65" s="28">
        <f t="shared" si="44"/>
        <v>0</v>
      </c>
      <c r="I65" s="28">
        <f t="shared" si="44"/>
        <v>0</v>
      </c>
      <c r="J65" s="28">
        <f t="shared" si="44"/>
        <v>0</v>
      </c>
      <c r="K65" s="28">
        <f t="shared" si="44"/>
        <v>400000</v>
      </c>
      <c r="L65" s="28">
        <f>SUM(L66:L66)</f>
        <v>1320000</v>
      </c>
      <c r="M65" s="28">
        <f>SUM(M66:M66)</f>
        <v>1000000</v>
      </c>
      <c r="N65" s="28">
        <f>SUM(N66:N66)</f>
        <v>0</v>
      </c>
      <c r="O65" s="28">
        <f>SUM(O66:O66)</f>
        <v>320000</v>
      </c>
      <c r="P65" s="28">
        <f t="shared" ref="P65:S65" si="45">SUM(P66:P66)</f>
        <v>720000</v>
      </c>
      <c r="Q65" s="28">
        <f t="shared" si="45"/>
        <v>400000</v>
      </c>
      <c r="R65" s="28">
        <f t="shared" si="45"/>
        <v>0</v>
      </c>
      <c r="S65" s="28">
        <f t="shared" si="45"/>
        <v>320000</v>
      </c>
      <c r="T65" s="24">
        <f t="shared" si="34"/>
        <v>54.54545454545454</v>
      </c>
      <c r="U65" s="24"/>
      <c r="V65" s="33"/>
      <c r="W65" s="24">
        <f t="shared" si="39"/>
        <v>100</v>
      </c>
      <c r="X65" s="25">
        <f t="shared" si="42"/>
        <v>100</v>
      </c>
    </row>
    <row r="66" spans="1:24" s="26" customFormat="1" ht="60" hidden="1" customHeight="1" x14ac:dyDescent="0.3">
      <c r="A66" s="30" t="s">
        <v>95</v>
      </c>
      <c r="B66" s="42" t="s">
        <v>164</v>
      </c>
      <c r="C66" s="31" t="s">
        <v>6</v>
      </c>
      <c r="D66" s="32">
        <v>0</v>
      </c>
      <c r="E66" s="32">
        <v>0</v>
      </c>
      <c r="F66" s="38">
        <v>720000</v>
      </c>
      <c r="G66" s="32">
        <v>320000</v>
      </c>
      <c r="H66" s="32">
        <v>0</v>
      </c>
      <c r="I66" s="32">
        <v>0</v>
      </c>
      <c r="J66" s="32">
        <v>0</v>
      </c>
      <c r="K66" s="32">
        <v>400000</v>
      </c>
      <c r="L66" s="32">
        <f>M66+O66</f>
        <v>1320000</v>
      </c>
      <c r="M66" s="32">
        <v>1000000</v>
      </c>
      <c r="N66" s="32">
        <v>0</v>
      </c>
      <c r="O66" s="32">
        <v>320000</v>
      </c>
      <c r="P66" s="32">
        <f>Q66+S66</f>
        <v>720000</v>
      </c>
      <c r="Q66" s="32">
        <v>400000</v>
      </c>
      <c r="R66" s="32">
        <v>0</v>
      </c>
      <c r="S66" s="32">
        <v>320000</v>
      </c>
      <c r="T66" s="33">
        <f t="shared" si="34"/>
        <v>54.54545454545454</v>
      </c>
      <c r="U66" s="33"/>
      <c r="V66" s="33"/>
      <c r="W66" s="33">
        <f t="shared" si="39"/>
        <v>100</v>
      </c>
      <c r="X66" s="34">
        <f t="shared" si="42"/>
        <v>100</v>
      </c>
    </row>
    <row r="67" spans="1:24" s="26" customFormat="1" ht="36" hidden="1" customHeight="1" x14ac:dyDescent="0.3">
      <c r="A67" s="27" t="s">
        <v>82</v>
      </c>
      <c r="B67" s="43" t="s">
        <v>38</v>
      </c>
      <c r="C67" s="29"/>
      <c r="D67" s="28">
        <f>SUM(D68:D70)</f>
        <v>3543000</v>
      </c>
      <c r="E67" s="28">
        <f t="shared" ref="E67:S67" si="46">SUM(E68:E70)</f>
        <v>17375120</v>
      </c>
      <c r="F67" s="28">
        <f t="shared" si="46"/>
        <v>36994415</v>
      </c>
      <c r="G67" s="28">
        <f t="shared" si="46"/>
        <v>14750607</v>
      </c>
      <c r="H67" s="28">
        <f t="shared" si="46"/>
        <v>3197327</v>
      </c>
      <c r="I67" s="28">
        <f t="shared" si="46"/>
        <v>17247443</v>
      </c>
      <c r="J67" s="28">
        <f t="shared" si="46"/>
        <v>0</v>
      </c>
      <c r="K67" s="28">
        <f t="shared" si="46"/>
        <v>2699037</v>
      </c>
      <c r="L67" s="28">
        <f>SUM(L68:L70)</f>
        <v>39987258</v>
      </c>
      <c r="M67" s="28">
        <f>SUM(M68:M70)</f>
        <v>29634215</v>
      </c>
      <c r="N67" s="28">
        <f>SUM(N68:N70)</f>
        <v>0</v>
      </c>
      <c r="O67" s="28">
        <f>SUM(O68:O70)</f>
        <v>10353043</v>
      </c>
      <c r="P67" s="28">
        <f t="shared" si="46"/>
        <v>36829694.799999997</v>
      </c>
      <c r="Q67" s="28">
        <f t="shared" si="46"/>
        <v>27263257.789999999</v>
      </c>
      <c r="R67" s="28">
        <f t="shared" si="46"/>
        <v>0</v>
      </c>
      <c r="S67" s="28">
        <f t="shared" si="46"/>
        <v>9566437.0099999998</v>
      </c>
      <c r="T67" s="24">
        <f t="shared" si="34"/>
        <v>92.10357659432411</v>
      </c>
      <c r="U67" s="24">
        <f>Q67/M67*100</f>
        <v>91.999257581143951</v>
      </c>
      <c r="V67" s="33"/>
      <c r="W67" s="24">
        <f t="shared" si="39"/>
        <v>92.402175959280768</v>
      </c>
      <c r="X67" s="25">
        <f t="shared" si="42"/>
        <v>99.554743060540346</v>
      </c>
    </row>
    <row r="68" spans="1:24" s="26" customFormat="1" ht="51" hidden="1" customHeight="1" x14ac:dyDescent="0.3">
      <c r="A68" s="30" t="s">
        <v>83</v>
      </c>
      <c r="B68" s="42" t="s">
        <v>33</v>
      </c>
      <c r="C68" s="31" t="s">
        <v>6</v>
      </c>
      <c r="D68" s="32">
        <v>63000</v>
      </c>
      <c r="E68" s="32">
        <v>828574</v>
      </c>
      <c r="F68" s="38">
        <v>5910113</v>
      </c>
      <c r="G68" s="32">
        <v>3692350</v>
      </c>
      <c r="H68" s="32">
        <v>66400</v>
      </c>
      <c r="I68" s="32">
        <v>0</v>
      </c>
      <c r="J68" s="32">
        <v>0</v>
      </c>
      <c r="K68" s="32">
        <v>878710</v>
      </c>
      <c r="L68" s="32">
        <f>M68+O68</f>
        <v>5976513</v>
      </c>
      <c r="M68" s="32">
        <v>0</v>
      </c>
      <c r="N68" s="32">
        <v>0</v>
      </c>
      <c r="O68" s="32">
        <v>5976513</v>
      </c>
      <c r="P68" s="32">
        <f>Q68+S68</f>
        <v>5748149.5</v>
      </c>
      <c r="Q68" s="32">
        <v>0</v>
      </c>
      <c r="R68" s="32">
        <v>0</v>
      </c>
      <c r="S68" s="32">
        <v>5748149.5</v>
      </c>
      <c r="T68" s="33">
        <f t="shared" si="34"/>
        <v>96.178984300711804</v>
      </c>
      <c r="U68" s="33"/>
      <c r="V68" s="33"/>
      <c r="W68" s="33"/>
      <c r="X68" s="34">
        <f t="shared" si="42"/>
        <v>97.259553243736633</v>
      </c>
    </row>
    <row r="69" spans="1:24" s="26" customFormat="1" ht="75" hidden="1" x14ac:dyDescent="0.3">
      <c r="A69" s="30" t="s">
        <v>84</v>
      </c>
      <c r="B69" s="40" t="s">
        <v>20</v>
      </c>
      <c r="C69" s="31" t="s">
        <v>6</v>
      </c>
      <c r="D69" s="32">
        <v>0</v>
      </c>
      <c r="E69" s="32">
        <v>5546546</v>
      </c>
      <c r="F69" s="38">
        <v>12727702</v>
      </c>
      <c r="G69" s="32">
        <v>6858257</v>
      </c>
      <c r="H69" s="32">
        <v>1920427</v>
      </c>
      <c r="I69" s="32">
        <v>4247443</v>
      </c>
      <c r="J69" s="32">
        <v>0</v>
      </c>
      <c r="K69" s="32">
        <v>1820327</v>
      </c>
      <c r="L69" s="32">
        <f>M69+O69</f>
        <v>14588645</v>
      </c>
      <c r="M69" s="32">
        <v>10212115</v>
      </c>
      <c r="N69" s="32">
        <v>0</v>
      </c>
      <c r="O69" s="32">
        <v>4376530</v>
      </c>
      <c r="P69" s="32">
        <f t="shared" ref="P69:P70" si="47">Q69+S69</f>
        <v>12727654.9</v>
      </c>
      <c r="Q69" s="32">
        <v>8909367.3900000006</v>
      </c>
      <c r="R69" s="32">
        <v>0</v>
      </c>
      <c r="S69" s="32">
        <v>3818287.51</v>
      </c>
      <c r="T69" s="33">
        <f t="shared" si="34"/>
        <v>87.243571284379044</v>
      </c>
      <c r="U69" s="33">
        <f>Q69/M69*100</f>
        <v>87.243116533646557</v>
      </c>
      <c r="V69" s="33"/>
      <c r="W69" s="33">
        <f>S69/O69*100</f>
        <v>87.244632391415109</v>
      </c>
      <c r="X69" s="34">
        <f t="shared" si="42"/>
        <v>99.999629941052987</v>
      </c>
    </row>
    <row r="70" spans="1:24" s="26" customFormat="1" ht="49.5" hidden="1" customHeight="1" x14ac:dyDescent="0.3">
      <c r="A70" s="30" t="s">
        <v>85</v>
      </c>
      <c r="B70" s="42" t="s">
        <v>39</v>
      </c>
      <c r="C70" s="31" t="s">
        <v>6</v>
      </c>
      <c r="D70" s="32">
        <v>3480000</v>
      </c>
      <c r="E70" s="32">
        <v>11000000</v>
      </c>
      <c r="F70" s="38">
        <v>18356600</v>
      </c>
      <c r="G70" s="32">
        <v>4200000</v>
      </c>
      <c r="H70" s="32">
        <v>1210500</v>
      </c>
      <c r="I70" s="32">
        <v>13000000</v>
      </c>
      <c r="J70" s="32">
        <v>0</v>
      </c>
      <c r="K70" s="32">
        <v>0</v>
      </c>
      <c r="L70" s="32">
        <f>M70+O70</f>
        <v>19422100</v>
      </c>
      <c r="M70" s="32">
        <v>19422100</v>
      </c>
      <c r="N70" s="32">
        <v>0</v>
      </c>
      <c r="O70" s="32">
        <v>0</v>
      </c>
      <c r="P70" s="32">
        <f t="shared" si="47"/>
        <v>18353890.399999999</v>
      </c>
      <c r="Q70" s="32">
        <v>18353890.399999999</v>
      </c>
      <c r="R70" s="32">
        <v>0</v>
      </c>
      <c r="S70" s="32">
        <v>0</v>
      </c>
      <c r="T70" s="33">
        <f t="shared" si="34"/>
        <v>94.500030377765526</v>
      </c>
      <c r="U70" s="33">
        <f>Q70/M70*100</f>
        <v>94.500030377765526</v>
      </c>
      <c r="V70" s="33"/>
      <c r="W70" s="33"/>
      <c r="X70" s="34">
        <f t="shared" si="42"/>
        <v>99.985239096564712</v>
      </c>
    </row>
    <row r="71" spans="1:24" s="26" customFormat="1" ht="28.5" hidden="1" customHeight="1" x14ac:dyDescent="0.3">
      <c r="A71" s="27" t="s">
        <v>86</v>
      </c>
      <c r="B71" s="43" t="s">
        <v>40</v>
      </c>
      <c r="C71" s="29"/>
      <c r="D71" s="28">
        <f t="shared" ref="D71:E71" si="48">SUM(D72:D75)</f>
        <v>7328085</v>
      </c>
      <c r="E71" s="28">
        <f t="shared" si="48"/>
        <v>11285517</v>
      </c>
      <c r="F71" s="28">
        <f>SUM(F72:F76)</f>
        <v>29818763</v>
      </c>
      <c r="G71" s="28">
        <f t="shared" ref="G71:S71" si="49">SUM(G72:G76)</f>
        <v>10776805</v>
      </c>
      <c r="H71" s="28">
        <f t="shared" si="49"/>
        <v>10127553</v>
      </c>
      <c r="I71" s="28">
        <f t="shared" si="49"/>
        <v>1250150</v>
      </c>
      <c r="J71" s="28">
        <f t="shared" si="49"/>
        <v>0</v>
      </c>
      <c r="K71" s="28">
        <f t="shared" si="49"/>
        <v>17354243</v>
      </c>
      <c r="L71" s="28">
        <f t="shared" si="49"/>
        <v>40300742</v>
      </c>
      <c r="M71" s="28">
        <f t="shared" si="49"/>
        <v>2683209</v>
      </c>
      <c r="N71" s="28">
        <f t="shared" si="49"/>
        <v>0</v>
      </c>
      <c r="O71" s="28">
        <f t="shared" si="49"/>
        <v>37617533</v>
      </c>
      <c r="P71" s="28">
        <f t="shared" si="49"/>
        <v>28393185.060000002</v>
      </c>
      <c r="Q71" s="28">
        <f t="shared" si="49"/>
        <v>1933353.52</v>
      </c>
      <c r="R71" s="28">
        <f t="shared" si="49"/>
        <v>0</v>
      </c>
      <c r="S71" s="28">
        <f t="shared" si="49"/>
        <v>26459831.540000003</v>
      </c>
      <c r="T71" s="24">
        <f t="shared" si="34"/>
        <v>70.453256319697545</v>
      </c>
      <c r="U71" s="24">
        <f>Q71/M71*100</f>
        <v>72.053780380134384</v>
      </c>
      <c r="V71" s="33"/>
      <c r="W71" s="24">
        <f>S71/O71*100</f>
        <v>70.339093050041328</v>
      </c>
      <c r="X71" s="25">
        <f t="shared" si="42"/>
        <v>95.21919155398902</v>
      </c>
    </row>
    <row r="72" spans="1:24" s="26" customFormat="1" ht="46.5" hidden="1" customHeight="1" x14ac:dyDescent="0.3">
      <c r="A72" s="30" t="s">
        <v>87</v>
      </c>
      <c r="B72" s="42" t="s">
        <v>29</v>
      </c>
      <c r="C72" s="31" t="s">
        <v>6</v>
      </c>
      <c r="D72" s="32">
        <v>5902510</v>
      </c>
      <c r="E72" s="32">
        <v>8321950</v>
      </c>
      <c r="F72" s="38">
        <v>21700357</v>
      </c>
      <c r="G72" s="32">
        <v>7889000</v>
      </c>
      <c r="H72" s="32">
        <v>9176550</v>
      </c>
      <c r="I72" s="32">
        <v>0</v>
      </c>
      <c r="J72" s="32">
        <v>0</v>
      </c>
      <c r="K72" s="32">
        <v>13787246</v>
      </c>
      <c r="L72" s="32">
        <f t="shared" ref="L72:L76" si="50">M72+O72</f>
        <v>30634474</v>
      </c>
      <c r="M72" s="32">
        <v>0</v>
      </c>
      <c r="N72" s="32">
        <v>0</v>
      </c>
      <c r="O72" s="32">
        <v>30634474</v>
      </c>
      <c r="P72" s="32">
        <f>Q72+S72</f>
        <v>21361968.34</v>
      </c>
      <c r="Q72" s="32">
        <v>0</v>
      </c>
      <c r="R72" s="32">
        <v>0</v>
      </c>
      <c r="S72" s="32">
        <v>21361968.34</v>
      </c>
      <c r="T72" s="33">
        <f t="shared" si="34"/>
        <v>69.731794121877201</v>
      </c>
      <c r="U72" s="33"/>
      <c r="V72" s="33"/>
      <c r="W72" s="33">
        <f>S72/O72*100</f>
        <v>69.731794121877201</v>
      </c>
      <c r="X72" s="34">
        <f t="shared" si="42"/>
        <v>98.440630907592904</v>
      </c>
    </row>
    <row r="73" spans="1:24" s="26" customFormat="1" ht="48" hidden="1" customHeight="1" x14ac:dyDescent="0.3">
      <c r="A73" s="30" t="s">
        <v>88</v>
      </c>
      <c r="B73" s="42" t="s">
        <v>41</v>
      </c>
      <c r="C73" s="31" t="s">
        <v>6</v>
      </c>
      <c r="D73" s="32">
        <v>1056825</v>
      </c>
      <c r="E73" s="32">
        <v>2768167</v>
      </c>
      <c r="F73" s="38">
        <v>6712797</v>
      </c>
      <c r="G73" s="32">
        <v>2887805</v>
      </c>
      <c r="H73" s="32">
        <v>951003</v>
      </c>
      <c r="I73" s="32">
        <v>686000</v>
      </c>
      <c r="J73" s="32">
        <v>0</v>
      </c>
      <c r="K73" s="32">
        <v>3138992</v>
      </c>
      <c r="L73" s="32">
        <f t="shared" si="50"/>
        <v>7663800</v>
      </c>
      <c r="M73" s="32">
        <v>1761700</v>
      </c>
      <c r="N73" s="32">
        <v>0</v>
      </c>
      <c r="O73" s="32">
        <v>5902100</v>
      </c>
      <c r="P73" s="32">
        <f t="shared" ref="P73:P76" si="51">Q73+S73</f>
        <v>5625826.2100000009</v>
      </c>
      <c r="Q73" s="32">
        <v>1311703.52</v>
      </c>
      <c r="R73" s="32">
        <v>0</v>
      </c>
      <c r="S73" s="32">
        <v>4314122.6900000004</v>
      </c>
      <c r="T73" s="33">
        <f t="shared" si="34"/>
        <v>73.407789999739052</v>
      </c>
      <c r="U73" s="33">
        <f>Q73/M73*100</f>
        <v>74.456690696486348</v>
      </c>
      <c r="V73" s="33"/>
      <c r="W73" s="33">
        <f>S73/O73*100</f>
        <v>73.094706799274846</v>
      </c>
      <c r="X73" s="34">
        <f t="shared" si="42"/>
        <v>83.80748308045068</v>
      </c>
    </row>
    <row r="74" spans="1:24" s="26" customFormat="1" ht="26.25" hidden="1" customHeight="1" x14ac:dyDescent="0.3">
      <c r="A74" s="30" t="s">
        <v>89</v>
      </c>
      <c r="B74" s="42" t="s">
        <v>135</v>
      </c>
      <c r="C74" s="31" t="s">
        <v>6</v>
      </c>
      <c r="D74" s="32">
        <v>0</v>
      </c>
      <c r="E74" s="32"/>
      <c r="F74" s="38">
        <v>783959</v>
      </c>
      <c r="G74" s="32"/>
      <c r="H74" s="32"/>
      <c r="I74" s="32">
        <v>0</v>
      </c>
      <c r="J74" s="32">
        <v>0</v>
      </c>
      <c r="K74" s="32">
        <v>428005</v>
      </c>
      <c r="L74" s="32">
        <f t="shared" si="50"/>
        <v>1080959</v>
      </c>
      <c r="M74" s="32">
        <v>0</v>
      </c>
      <c r="N74" s="32">
        <v>0</v>
      </c>
      <c r="O74" s="32">
        <v>1080959</v>
      </c>
      <c r="P74" s="32">
        <f t="shared" si="51"/>
        <v>783740.51</v>
      </c>
      <c r="Q74" s="32">
        <v>0</v>
      </c>
      <c r="R74" s="32">
        <v>0</v>
      </c>
      <c r="S74" s="32">
        <v>783740.51</v>
      </c>
      <c r="T74" s="33">
        <f t="shared" si="34"/>
        <v>72.504184710058382</v>
      </c>
      <c r="U74" s="33"/>
      <c r="V74" s="33"/>
      <c r="W74" s="33">
        <f>S74/O74*100</f>
        <v>72.504184710058382</v>
      </c>
      <c r="X74" s="34">
        <f t="shared" si="42"/>
        <v>99.972129920059587</v>
      </c>
    </row>
    <row r="75" spans="1:24" s="26" customFormat="1" ht="60.75" hidden="1" customHeight="1" x14ac:dyDescent="0.3">
      <c r="A75" s="30" t="s">
        <v>213</v>
      </c>
      <c r="B75" s="40" t="s">
        <v>207</v>
      </c>
      <c r="C75" s="31" t="s">
        <v>6</v>
      </c>
      <c r="D75" s="32">
        <v>368750</v>
      </c>
      <c r="E75" s="32">
        <v>195400</v>
      </c>
      <c r="F75" s="38">
        <v>564150</v>
      </c>
      <c r="G75" s="32">
        <v>0</v>
      </c>
      <c r="H75" s="32">
        <v>0</v>
      </c>
      <c r="I75" s="32">
        <v>564150</v>
      </c>
      <c r="J75" s="32">
        <v>0</v>
      </c>
      <c r="K75" s="32">
        <v>0</v>
      </c>
      <c r="L75" s="32">
        <f t="shared" si="50"/>
        <v>864009</v>
      </c>
      <c r="M75" s="32">
        <v>864009</v>
      </c>
      <c r="N75" s="32">
        <v>0</v>
      </c>
      <c r="O75" s="32">
        <v>0</v>
      </c>
      <c r="P75" s="32">
        <f t="shared" si="51"/>
        <v>564150</v>
      </c>
      <c r="Q75" s="32">
        <v>564150</v>
      </c>
      <c r="R75" s="32">
        <v>0</v>
      </c>
      <c r="S75" s="32">
        <v>0</v>
      </c>
      <c r="T75" s="33">
        <f t="shared" si="34"/>
        <v>65.294458738277029</v>
      </c>
      <c r="U75" s="33">
        <f>Q75/M75*100</f>
        <v>65.294458738277029</v>
      </c>
      <c r="V75" s="33"/>
      <c r="W75" s="33"/>
      <c r="X75" s="34">
        <f t="shared" si="42"/>
        <v>100</v>
      </c>
    </row>
    <row r="76" spans="1:24" s="26" customFormat="1" ht="49.5" hidden="1" customHeight="1" x14ac:dyDescent="0.3">
      <c r="A76" s="30" t="s">
        <v>234</v>
      </c>
      <c r="B76" s="40" t="s">
        <v>235</v>
      </c>
      <c r="C76" s="31" t="s">
        <v>6</v>
      </c>
      <c r="D76" s="32"/>
      <c r="E76" s="32"/>
      <c r="F76" s="38">
        <v>57500</v>
      </c>
      <c r="G76" s="32"/>
      <c r="H76" s="32"/>
      <c r="I76" s="32"/>
      <c r="J76" s="32"/>
      <c r="K76" s="32"/>
      <c r="L76" s="32">
        <f t="shared" si="50"/>
        <v>57500</v>
      </c>
      <c r="M76" s="32">
        <v>57500</v>
      </c>
      <c r="N76" s="32">
        <v>0</v>
      </c>
      <c r="O76" s="32">
        <v>0</v>
      </c>
      <c r="P76" s="32">
        <f t="shared" si="51"/>
        <v>57500</v>
      </c>
      <c r="Q76" s="32">
        <v>57500</v>
      </c>
      <c r="R76" s="32">
        <v>0</v>
      </c>
      <c r="S76" s="32">
        <v>0</v>
      </c>
      <c r="T76" s="33">
        <f t="shared" si="34"/>
        <v>100</v>
      </c>
      <c r="U76" s="33">
        <f>Q76/M76*100</f>
        <v>100</v>
      </c>
      <c r="V76" s="33"/>
      <c r="W76" s="33"/>
      <c r="X76" s="34">
        <f t="shared" si="42"/>
        <v>100</v>
      </c>
    </row>
    <row r="77" spans="1:24" s="26" customFormat="1" ht="56.25" hidden="1" customHeight="1" x14ac:dyDescent="0.3">
      <c r="A77" s="27" t="s">
        <v>90</v>
      </c>
      <c r="B77" s="43" t="s">
        <v>42</v>
      </c>
      <c r="C77" s="29"/>
      <c r="D77" s="28">
        <f>SUM(D78:D79)</f>
        <v>31127389</v>
      </c>
      <c r="E77" s="28">
        <f t="shared" ref="E77:S77" si="52">SUM(E78:E79)</f>
        <v>36386050</v>
      </c>
      <c r="F77" s="28">
        <f t="shared" si="52"/>
        <v>87408010</v>
      </c>
      <c r="G77" s="28">
        <f t="shared" si="52"/>
        <v>21515150</v>
      </c>
      <c r="H77" s="28">
        <f t="shared" si="52"/>
        <v>26936900</v>
      </c>
      <c r="I77" s="28">
        <f t="shared" si="52"/>
        <v>0</v>
      </c>
      <c r="J77" s="28">
        <f t="shared" si="52"/>
        <v>0</v>
      </c>
      <c r="K77" s="28">
        <f t="shared" si="52"/>
        <v>65207260</v>
      </c>
      <c r="L77" s="28">
        <f>SUM(L78:L79)</f>
        <v>111410612</v>
      </c>
      <c r="M77" s="28">
        <f>SUM(M78:M79)</f>
        <v>0</v>
      </c>
      <c r="N77" s="28">
        <f>SUM(N78:N79)</f>
        <v>0</v>
      </c>
      <c r="O77" s="28">
        <f>SUM(O78:O79)</f>
        <v>111410612</v>
      </c>
      <c r="P77" s="28">
        <f t="shared" si="52"/>
        <v>84462645.229999989</v>
      </c>
      <c r="Q77" s="28">
        <f t="shared" si="52"/>
        <v>0</v>
      </c>
      <c r="R77" s="28">
        <f t="shared" si="52"/>
        <v>0</v>
      </c>
      <c r="S77" s="28">
        <f t="shared" si="52"/>
        <v>84462645.229999989</v>
      </c>
      <c r="T77" s="24">
        <f t="shared" si="34"/>
        <v>75.81202877693552</v>
      </c>
      <c r="U77" s="24"/>
      <c r="V77" s="24"/>
      <c r="W77" s="24">
        <f>S77/O77*100</f>
        <v>75.81202877693552</v>
      </c>
      <c r="X77" s="25">
        <f t="shared" si="42"/>
        <v>96.630326248132164</v>
      </c>
    </row>
    <row r="78" spans="1:24" s="26" customFormat="1" ht="54" hidden="1" customHeight="1" x14ac:dyDescent="0.3">
      <c r="A78" s="30" t="s">
        <v>91</v>
      </c>
      <c r="B78" s="42" t="s">
        <v>165</v>
      </c>
      <c r="C78" s="31" t="s">
        <v>6</v>
      </c>
      <c r="D78" s="32">
        <v>15517729</v>
      </c>
      <c r="E78" s="32">
        <v>15555050</v>
      </c>
      <c r="F78" s="38">
        <v>38135270</v>
      </c>
      <c r="G78" s="32">
        <v>8381150</v>
      </c>
      <c r="H78" s="32">
        <v>15293900</v>
      </c>
      <c r="I78" s="32">
        <v>0</v>
      </c>
      <c r="J78" s="32">
        <v>0</v>
      </c>
      <c r="K78" s="32">
        <v>28839950</v>
      </c>
      <c r="L78" s="32">
        <f>M78+O78</f>
        <v>50565660</v>
      </c>
      <c r="M78" s="32">
        <v>0</v>
      </c>
      <c r="N78" s="32">
        <v>0</v>
      </c>
      <c r="O78" s="32">
        <v>50565660</v>
      </c>
      <c r="P78" s="32">
        <f>Q78+S78</f>
        <v>37910040.219999999</v>
      </c>
      <c r="Q78" s="32">
        <v>0</v>
      </c>
      <c r="R78" s="32">
        <v>0</v>
      </c>
      <c r="S78" s="32">
        <v>37910040.219999999</v>
      </c>
      <c r="T78" s="33">
        <f t="shared" si="34"/>
        <v>74.971908247613101</v>
      </c>
      <c r="U78" s="33"/>
      <c r="V78" s="33"/>
      <c r="W78" s="33">
        <f>S78/O78*100</f>
        <v>74.971908247613101</v>
      </c>
      <c r="X78" s="34">
        <f t="shared" si="42"/>
        <v>99.409392460050753</v>
      </c>
    </row>
    <row r="79" spans="1:24" s="26" customFormat="1" ht="39.75" hidden="1" customHeight="1" x14ac:dyDescent="0.3">
      <c r="A79" s="30" t="s">
        <v>92</v>
      </c>
      <c r="B79" s="42" t="s">
        <v>166</v>
      </c>
      <c r="C79" s="31" t="s">
        <v>6</v>
      </c>
      <c r="D79" s="32">
        <v>15609660</v>
      </c>
      <c r="E79" s="32">
        <v>20831000</v>
      </c>
      <c r="F79" s="38">
        <v>49272740</v>
      </c>
      <c r="G79" s="32">
        <v>13134000</v>
      </c>
      <c r="H79" s="32">
        <v>11643000</v>
      </c>
      <c r="I79" s="32">
        <v>0</v>
      </c>
      <c r="J79" s="32">
        <v>0</v>
      </c>
      <c r="K79" s="32">
        <v>36367310</v>
      </c>
      <c r="L79" s="32">
        <f>M79+O79</f>
        <v>60844952</v>
      </c>
      <c r="M79" s="32">
        <v>0</v>
      </c>
      <c r="N79" s="32">
        <v>0</v>
      </c>
      <c r="O79" s="32">
        <v>60844952</v>
      </c>
      <c r="P79" s="32">
        <f t="shared" ref="P79" si="53">Q79+S79</f>
        <v>46552605.009999998</v>
      </c>
      <c r="Q79" s="32">
        <v>0</v>
      </c>
      <c r="R79" s="32">
        <v>0</v>
      </c>
      <c r="S79" s="32">
        <v>46552605.009999998</v>
      </c>
      <c r="T79" s="33">
        <f t="shared" si="34"/>
        <v>76.510217330765585</v>
      </c>
      <c r="U79" s="33"/>
      <c r="V79" s="33"/>
      <c r="W79" s="33">
        <f>S79/O79*100</f>
        <v>76.510217330765585</v>
      </c>
      <c r="X79" s="34">
        <f t="shared" si="42"/>
        <v>94.479432258080223</v>
      </c>
    </row>
    <row r="80" spans="1:24" s="19" customFormat="1" ht="32.25" hidden="1" customHeight="1" x14ac:dyDescent="0.3">
      <c r="A80" s="109" t="s">
        <v>17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1"/>
    </row>
    <row r="81" spans="1:24" s="19" customFormat="1" ht="48.75" hidden="1" customHeight="1" x14ac:dyDescent="0.3">
      <c r="A81" s="27" t="s">
        <v>25</v>
      </c>
      <c r="B81" s="108" t="s">
        <v>18</v>
      </c>
      <c r="C81" s="108"/>
      <c r="D81" s="36">
        <f t="shared" ref="D81:E81" si="54">D82+D86+D96</f>
        <v>52088867</v>
      </c>
      <c r="E81" s="36">
        <f t="shared" si="54"/>
        <v>47095754</v>
      </c>
      <c r="F81" s="36">
        <f>F82+F86+F96</f>
        <v>300569834.39999998</v>
      </c>
      <c r="G81" s="36">
        <f t="shared" ref="G81:K81" si="55">G82+G86+G96</f>
        <v>77765113</v>
      </c>
      <c r="H81" s="36">
        <f t="shared" si="55"/>
        <v>144199316</v>
      </c>
      <c r="I81" s="36">
        <f t="shared" si="55"/>
        <v>110902644</v>
      </c>
      <c r="J81" s="36">
        <f t="shared" si="55"/>
        <v>4504356</v>
      </c>
      <c r="K81" s="36">
        <f t="shared" si="55"/>
        <v>62232806.969999999</v>
      </c>
      <c r="L81" s="36">
        <f>L82+L86+L96</f>
        <v>891100311.67999995</v>
      </c>
      <c r="M81" s="36">
        <f>M82+M86+M96</f>
        <v>681924059.71000004</v>
      </c>
      <c r="N81" s="36">
        <f>N82+N86+N96</f>
        <v>13855606.970000001</v>
      </c>
      <c r="O81" s="36">
        <f>O82+O86+O96</f>
        <v>195320645</v>
      </c>
      <c r="P81" s="36">
        <f t="shared" ref="P81:S81" si="56">P82+P86+P96</f>
        <v>255351317.68000001</v>
      </c>
      <c r="Q81" s="36">
        <f t="shared" si="56"/>
        <v>162091215.72</v>
      </c>
      <c r="R81" s="36">
        <f t="shared" si="56"/>
        <v>12336262.970000001</v>
      </c>
      <c r="S81" s="36">
        <f t="shared" si="56"/>
        <v>80923838.989999995</v>
      </c>
      <c r="T81" s="24">
        <f>P81/L81*100</f>
        <v>28.655732057660682</v>
      </c>
      <c r="U81" s="24">
        <f>Q81/M81*100</f>
        <v>23.769687168529014</v>
      </c>
      <c r="V81" s="24">
        <f>R81/N81*100</f>
        <v>89.034446464238869</v>
      </c>
      <c r="W81" s="24">
        <f>S81/O81*100</f>
        <v>41.43127777916154</v>
      </c>
      <c r="X81" s="25">
        <f t="shared" ref="X81:X89" si="57">P81/F81*100</f>
        <v>84.955736888811359</v>
      </c>
    </row>
    <row r="82" spans="1:24" s="19" customFormat="1" ht="48.75" hidden="1" customHeight="1" x14ac:dyDescent="0.3">
      <c r="A82" s="27" t="s">
        <v>11</v>
      </c>
      <c r="B82" s="39" t="s">
        <v>43</v>
      </c>
      <c r="C82" s="39"/>
      <c r="D82" s="36">
        <f t="shared" ref="D82:E82" si="58">SUM(D83:D85)</f>
        <v>26085035</v>
      </c>
      <c r="E82" s="36">
        <f t="shared" si="58"/>
        <v>20287400</v>
      </c>
      <c r="F82" s="36">
        <f t="shared" ref="F82:K82" si="59">SUM(F83:F85)</f>
        <v>69185361</v>
      </c>
      <c r="G82" s="36">
        <f t="shared" si="59"/>
        <v>24125200</v>
      </c>
      <c r="H82" s="36">
        <f t="shared" si="59"/>
        <v>25271500</v>
      </c>
      <c r="I82" s="36">
        <f t="shared" si="59"/>
        <v>0</v>
      </c>
      <c r="J82" s="36">
        <f t="shared" si="59"/>
        <v>0</v>
      </c>
      <c r="K82" s="36">
        <f t="shared" si="59"/>
        <v>47298033</v>
      </c>
      <c r="L82" s="36">
        <f>SUM(L83:L85)</f>
        <v>96381965</v>
      </c>
      <c r="M82" s="36">
        <f>SUM(M83:M85)</f>
        <v>0</v>
      </c>
      <c r="N82" s="36">
        <f>SUM(N83:N85)</f>
        <v>0</v>
      </c>
      <c r="O82" s="36">
        <f>SUM(O83:O85)</f>
        <v>96381965</v>
      </c>
      <c r="P82" s="36">
        <f t="shared" ref="P82:S82" si="60">SUM(P83:P85)</f>
        <v>60417202.939999998</v>
      </c>
      <c r="Q82" s="36">
        <f t="shared" si="60"/>
        <v>0</v>
      </c>
      <c r="R82" s="36">
        <f t="shared" si="60"/>
        <v>0</v>
      </c>
      <c r="S82" s="36">
        <f t="shared" si="60"/>
        <v>60417202.939999998</v>
      </c>
      <c r="T82" s="24">
        <f t="shared" ref="T82:T98" si="61">P82/L82*100</f>
        <v>62.685174492966603</v>
      </c>
      <c r="U82" s="24"/>
      <c r="V82" s="24"/>
      <c r="W82" s="24">
        <f t="shared" ref="W82:W94" si="62">S82/O82*100</f>
        <v>62.685174492966603</v>
      </c>
      <c r="X82" s="25">
        <f t="shared" si="57"/>
        <v>87.326570341954266</v>
      </c>
    </row>
    <row r="83" spans="1:24" s="19" customFormat="1" ht="37.5" hidden="1" x14ac:dyDescent="0.3">
      <c r="A83" s="30" t="s">
        <v>30</v>
      </c>
      <c r="B83" s="40" t="s">
        <v>167</v>
      </c>
      <c r="C83" s="37" t="s">
        <v>3</v>
      </c>
      <c r="D83" s="38">
        <v>2571912</v>
      </c>
      <c r="E83" s="38">
        <v>350000</v>
      </c>
      <c r="F83" s="38">
        <v>5861627</v>
      </c>
      <c r="G83" s="38">
        <v>4350000</v>
      </c>
      <c r="H83" s="38">
        <v>3881200</v>
      </c>
      <c r="I83" s="38">
        <v>0</v>
      </c>
      <c r="J83" s="38">
        <v>0</v>
      </c>
      <c r="K83" s="38">
        <v>3739185</v>
      </c>
      <c r="L83" s="32">
        <f>SUM(M83:O83)</f>
        <v>11834227</v>
      </c>
      <c r="M83" s="32">
        <v>0</v>
      </c>
      <c r="N83" s="32">
        <v>0</v>
      </c>
      <c r="O83" s="32">
        <v>11834227</v>
      </c>
      <c r="P83" s="46">
        <f>SUM(Q83:S83)</f>
        <v>2399179.5299999998</v>
      </c>
      <c r="Q83" s="46">
        <v>0</v>
      </c>
      <c r="R83" s="46">
        <v>0</v>
      </c>
      <c r="S83" s="46">
        <v>2399179.5299999998</v>
      </c>
      <c r="T83" s="33">
        <f t="shared" si="61"/>
        <v>20.273225534713841</v>
      </c>
      <c r="U83" s="33"/>
      <c r="V83" s="33"/>
      <c r="W83" s="33">
        <f t="shared" si="62"/>
        <v>20.273225534713841</v>
      </c>
      <c r="X83" s="34">
        <f t="shared" si="57"/>
        <v>40.93026611894615</v>
      </c>
    </row>
    <row r="84" spans="1:24" s="19" customFormat="1" ht="46.5" hidden="1" customHeight="1" x14ac:dyDescent="0.3">
      <c r="A84" s="30" t="s">
        <v>104</v>
      </c>
      <c r="B84" s="47" t="s">
        <v>29</v>
      </c>
      <c r="C84" s="37" t="s">
        <v>3</v>
      </c>
      <c r="D84" s="38">
        <v>8019750</v>
      </c>
      <c r="E84" s="38">
        <v>10708700</v>
      </c>
      <c r="F84" s="38">
        <v>29420982</v>
      </c>
      <c r="G84" s="38">
        <v>10644400</v>
      </c>
      <c r="H84" s="38">
        <v>9794700</v>
      </c>
      <c r="I84" s="38">
        <v>0</v>
      </c>
      <c r="J84" s="38">
        <v>0</v>
      </c>
      <c r="K84" s="38">
        <v>18839775</v>
      </c>
      <c r="L84" s="32">
        <f t="shared" ref="L84:L85" si="63">SUM(M84:O84)</f>
        <v>39153938</v>
      </c>
      <c r="M84" s="32">
        <v>0</v>
      </c>
      <c r="N84" s="32">
        <v>0</v>
      </c>
      <c r="O84" s="32">
        <v>39153938</v>
      </c>
      <c r="P84" s="46">
        <f t="shared" ref="P84:P85" si="64">SUM(Q84:S84)</f>
        <v>25948104.41</v>
      </c>
      <c r="Q84" s="32">
        <v>0</v>
      </c>
      <c r="R84" s="32">
        <v>0</v>
      </c>
      <c r="S84" s="46">
        <v>25948104.41</v>
      </c>
      <c r="T84" s="33">
        <f t="shared" si="61"/>
        <v>66.272016904148956</v>
      </c>
      <c r="U84" s="33"/>
      <c r="V84" s="33"/>
      <c r="W84" s="33">
        <f t="shared" si="62"/>
        <v>66.272016904148956</v>
      </c>
      <c r="X84" s="34">
        <f t="shared" si="57"/>
        <v>88.19591545244819</v>
      </c>
    </row>
    <row r="85" spans="1:24" s="19" customFormat="1" ht="43.5" hidden="1" customHeight="1" x14ac:dyDescent="0.3">
      <c r="A85" s="30" t="s">
        <v>62</v>
      </c>
      <c r="B85" s="47" t="s">
        <v>34</v>
      </c>
      <c r="C85" s="37" t="s">
        <v>3</v>
      </c>
      <c r="D85" s="38">
        <v>15493373</v>
      </c>
      <c r="E85" s="38">
        <v>9228700</v>
      </c>
      <c r="F85" s="38">
        <v>33902752</v>
      </c>
      <c r="G85" s="38">
        <v>9130800</v>
      </c>
      <c r="H85" s="38">
        <v>11595600</v>
      </c>
      <c r="I85" s="38">
        <v>0</v>
      </c>
      <c r="J85" s="38">
        <v>0</v>
      </c>
      <c r="K85" s="38">
        <v>24719073</v>
      </c>
      <c r="L85" s="32">
        <f t="shared" si="63"/>
        <v>45393800</v>
      </c>
      <c r="M85" s="32">
        <v>0</v>
      </c>
      <c r="N85" s="32">
        <v>0</v>
      </c>
      <c r="O85" s="32">
        <v>45393800</v>
      </c>
      <c r="P85" s="46">
        <f t="shared" si="64"/>
        <v>32069919</v>
      </c>
      <c r="Q85" s="32">
        <v>0</v>
      </c>
      <c r="R85" s="32">
        <v>0</v>
      </c>
      <c r="S85" s="46">
        <v>32069919</v>
      </c>
      <c r="T85" s="33">
        <f t="shared" si="61"/>
        <v>70.648236102727694</v>
      </c>
      <c r="U85" s="33"/>
      <c r="V85" s="33"/>
      <c r="W85" s="33">
        <f t="shared" si="62"/>
        <v>70.648236102727694</v>
      </c>
      <c r="X85" s="34">
        <f t="shared" si="57"/>
        <v>94.59385185013889</v>
      </c>
    </row>
    <row r="86" spans="1:24" s="26" customFormat="1" ht="60" hidden="1" customHeight="1" x14ac:dyDescent="0.3">
      <c r="A86" s="27" t="s">
        <v>12</v>
      </c>
      <c r="B86" s="48" t="s">
        <v>44</v>
      </c>
      <c r="C86" s="41"/>
      <c r="D86" s="36">
        <f t="shared" ref="D86:S86" si="65">D87+D92</f>
        <v>26003832</v>
      </c>
      <c r="E86" s="36">
        <f t="shared" si="65"/>
        <v>24583014</v>
      </c>
      <c r="F86" s="36">
        <f t="shared" si="65"/>
        <v>217811667</v>
      </c>
      <c r="G86" s="36">
        <f t="shared" si="65"/>
        <v>47705673</v>
      </c>
      <c r="H86" s="36">
        <f t="shared" si="65"/>
        <v>113534773</v>
      </c>
      <c r="I86" s="36">
        <f t="shared" si="65"/>
        <v>110902644</v>
      </c>
      <c r="J86" s="36">
        <f t="shared" si="65"/>
        <v>0</v>
      </c>
      <c r="K86" s="36">
        <f t="shared" si="65"/>
        <v>14753263</v>
      </c>
      <c r="L86" s="36">
        <f>L87+L92</f>
        <v>779626196</v>
      </c>
      <c r="M86" s="36">
        <f>M87+M92</f>
        <v>680758419</v>
      </c>
      <c r="N86" s="36">
        <f>N87+N92</f>
        <v>0</v>
      </c>
      <c r="O86" s="36">
        <f>O87+O92</f>
        <v>98867777</v>
      </c>
      <c r="P86" s="36">
        <f t="shared" si="65"/>
        <v>181361308.34</v>
      </c>
      <c r="Q86" s="36">
        <f t="shared" si="65"/>
        <v>160925575.00999999</v>
      </c>
      <c r="R86" s="36">
        <f t="shared" si="65"/>
        <v>0</v>
      </c>
      <c r="S86" s="36">
        <f t="shared" si="65"/>
        <v>20435733.329999998</v>
      </c>
      <c r="T86" s="24">
        <f t="shared" si="61"/>
        <v>23.262598059237096</v>
      </c>
      <c r="U86" s="24">
        <f>Q86/M86*100</f>
        <v>23.639160459651986</v>
      </c>
      <c r="V86" s="24"/>
      <c r="W86" s="24">
        <f t="shared" si="62"/>
        <v>20.669761119439347</v>
      </c>
      <c r="X86" s="25">
        <f t="shared" si="57"/>
        <v>83.265194577478724</v>
      </c>
    </row>
    <row r="87" spans="1:24" s="19" customFormat="1" ht="84" hidden="1" customHeight="1" x14ac:dyDescent="0.3">
      <c r="A87" s="30" t="s">
        <v>31</v>
      </c>
      <c r="B87" s="47" t="s">
        <v>170</v>
      </c>
      <c r="C87" s="37"/>
      <c r="D87" s="38">
        <f>SUM(D88:D91)</f>
        <v>0</v>
      </c>
      <c r="E87" s="38">
        <f t="shared" ref="E87:K87" si="66">SUM(E88:E91)</f>
        <v>15492100</v>
      </c>
      <c r="F87" s="38">
        <f>SUM(F88:F91)</f>
        <v>64056471</v>
      </c>
      <c r="G87" s="38">
        <f t="shared" si="66"/>
        <v>24978400</v>
      </c>
      <c r="H87" s="38">
        <f t="shared" si="66"/>
        <v>58601500</v>
      </c>
      <c r="I87" s="38">
        <f t="shared" si="66"/>
        <v>12393700</v>
      </c>
      <c r="J87" s="38">
        <f t="shared" si="66"/>
        <v>0</v>
      </c>
      <c r="K87" s="38">
        <f t="shared" si="66"/>
        <v>3118400</v>
      </c>
      <c r="L87" s="38">
        <f>SUM(L88:L91)</f>
        <v>123011340</v>
      </c>
      <c r="M87" s="38">
        <f>SUM(M88:M91)</f>
        <v>95594180</v>
      </c>
      <c r="N87" s="38">
        <f>SUM(N88:N91)</f>
        <v>0</v>
      </c>
      <c r="O87" s="38">
        <f>SUM(O88:O91)</f>
        <v>27417160</v>
      </c>
      <c r="P87" s="38">
        <f t="shared" ref="P87:S87" si="67">SUM(P88:P91)</f>
        <v>62140615.129999995</v>
      </c>
      <c r="Q87" s="38">
        <f t="shared" si="67"/>
        <v>54352377.729999997</v>
      </c>
      <c r="R87" s="38">
        <f t="shared" si="67"/>
        <v>0</v>
      </c>
      <c r="S87" s="38">
        <f t="shared" si="67"/>
        <v>7788237.3999999994</v>
      </c>
      <c r="T87" s="33">
        <f t="shared" si="61"/>
        <v>50.516167964677074</v>
      </c>
      <c r="U87" s="33">
        <f>Q87/M87*100</f>
        <v>56.857413003594978</v>
      </c>
      <c r="V87" s="33"/>
      <c r="W87" s="33">
        <f t="shared" si="62"/>
        <v>28.406433780887586</v>
      </c>
      <c r="X87" s="34">
        <f t="shared" si="57"/>
        <v>97.009114239215577</v>
      </c>
    </row>
    <row r="88" spans="1:24" s="19" customFormat="1" ht="93" hidden="1" customHeight="1" x14ac:dyDescent="0.3">
      <c r="A88" s="117"/>
      <c r="B88" s="40" t="s">
        <v>168</v>
      </c>
      <c r="C88" s="37" t="s">
        <v>3</v>
      </c>
      <c r="D88" s="38">
        <v>0</v>
      </c>
      <c r="E88" s="38">
        <v>15492100</v>
      </c>
      <c r="F88" s="38">
        <v>37296738</v>
      </c>
      <c r="G88" s="38">
        <v>15492100</v>
      </c>
      <c r="H88" s="38">
        <v>20656400</v>
      </c>
      <c r="I88" s="38">
        <v>12393700</v>
      </c>
      <c r="J88" s="38">
        <v>0</v>
      </c>
      <c r="K88" s="38">
        <v>3098400</v>
      </c>
      <c r="L88" s="32">
        <f>SUM(M88:O88)</f>
        <v>51640600</v>
      </c>
      <c r="M88" s="32">
        <v>41312500</v>
      </c>
      <c r="N88" s="32">
        <v>0</v>
      </c>
      <c r="O88" s="32">
        <v>10328100</v>
      </c>
      <c r="P88" s="38">
        <f t="shared" ref="P88:P95" si="68">SUM(Q88:S88)</f>
        <v>37296737.009999998</v>
      </c>
      <c r="Q88" s="32">
        <v>29827565.079999998</v>
      </c>
      <c r="R88" s="32">
        <v>0</v>
      </c>
      <c r="S88" s="32">
        <v>7469171.9299999997</v>
      </c>
      <c r="T88" s="33">
        <f t="shared" si="61"/>
        <v>72.223670929462472</v>
      </c>
      <c r="U88" s="33">
        <f>Q88/M88*100</f>
        <v>72.199854959152802</v>
      </c>
      <c r="V88" s="33"/>
      <c r="W88" s="33">
        <f t="shared" si="62"/>
        <v>72.318935041295106</v>
      </c>
      <c r="X88" s="34">
        <f t="shared" si="57"/>
        <v>99.999997345612371</v>
      </c>
    </row>
    <row r="89" spans="1:24" s="19" customFormat="1" ht="87" hidden="1" customHeight="1" x14ac:dyDescent="0.3">
      <c r="A89" s="117"/>
      <c r="B89" s="40" t="s">
        <v>236</v>
      </c>
      <c r="C89" s="37" t="s">
        <v>3</v>
      </c>
      <c r="D89" s="38"/>
      <c r="E89" s="38"/>
      <c r="F89" s="38">
        <v>405</v>
      </c>
      <c r="G89" s="38"/>
      <c r="H89" s="38"/>
      <c r="I89" s="38"/>
      <c r="J89" s="38"/>
      <c r="K89" s="38"/>
      <c r="L89" s="32">
        <f>SUM(M89:O89)</f>
        <v>405</v>
      </c>
      <c r="M89" s="32">
        <v>0</v>
      </c>
      <c r="N89" s="32">
        <v>0</v>
      </c>
      <c r="O89" s="32">
        <v>405</v>
      </c>
      <c r="P89" s="38">
        <f t="shared" si="68"/>
        <v>403.38</v>
      </c>
      <c r="Q89" s="32">
        <v>0</v>
      </c>
      <c r="R89" s="32">
        <v>0</v>
      </c>
      <c r="S89" s="32">
        <v>403.38</v>
      </c>
      <c r="T89" s="33">
        <f t="shared" si="61"/>
        <v>99.6</v>
      </c>
      <c r="U89" s="33"/>
      <c r="V89" s="33"/>
      <c r="W89" s="33">
        <f t="shared" si="62"/>
        <v>99.6</v>
      </c>
      <c r="X89" s="34">
        <f t="shared" si="57"/>
        <v>99.6</v>
      </c>
    </row>
    <row r="90" spans="1:24" s="19" customFormat="1" ht="37.5" hidden="1" x14ac:dyDescent="0.3">
      <c r="A90" s="117"/>
      <c r="B90" s="40" t="s">
        <v>219</v>
      </c>
      <c r="C90" s="37" t="s">
        <v>3</v>
      </c>
      <c r="D90" s="38">
        <v>0</v>
      </c>
      <c r="E90" s="38"/>
      <c r="F90" s="38">
        <f t="shared" ref="F90:F95" si="69">E90+D90</f>
        <v>0</v>
      </c>
      <c r="G90" s="38"/>
      <c r="H90" s="38"/>
      <c r="I90" s="38">
        <v>0</v>
      </c>
      <c r="J90" s="38">
        <v>0</v>
      </c>
      <c r="K90" s="38">
        <v>0</v>
      </c>
      <c r="L90" s="32">
        <f t="shared" ref="L90:L91" si="70">SUM(M90:O90)</f>
        <v>16520335</v>
      </c>
      <c r="M90" s="32">
        <v>0</v>
      </c>
      <c r="N90" s="32">
        <v>0</v>
      </c>
      <c r="O90" s="32">
        <v>16520335</v>
      </c>
      <c r="P90" s="38">
        <f t="shared" si="68"/>
        <v>0</v>
      </c>
      <c r="Q90" s="32">
        <v>0</v>
      </c>
      <c r="R90" s="32">
        <v>0</v>
      </c>
      <c r="S90" s="32">
        <v>0</v>
      </c>
      <c r="T90" s="33">
        <f t="shared" si="61"/>
        <v>0</v>
      </c>
      <c r="U90" s="33"/>
      <c r="V90" s="33"/>
      <c r="W90" s="33">
        <f t="shared" si="62"/>
        <v>0</v>
      </c>
      <c r="X90" s="34"/>
    </row>
    <row r="91" spans="1:24" s="19" customFormat="1" ht="48" hidden="1" customHeight="1" x14ac:dyDescent="0.3">
      <c r="A91" s="117"/>
      <c r="B91" s="40" t="s">
        <v>169</v>
      </c>
      <c r="C91" s="37" t="s">
        <v>3</v>
      </c>
      <c r="D91" s="38">
        <v>0</v>
      </c>
      <c r="E91" s="38">
        <v>0</v>
      </c>
      <c r="F91" s="38">
        <v>26759328</v>
      </c>
      <c r="G91" s="38">
        <v>9486300</v>
      </c>
      <c r="H91" s="38">
        <v>37945100</v>
      </c>
      <c r="I91" s="38">
        <v>0</v>
      </c>
      <c r="J91" s="38">
        <v>0</v>
      </c>
      <c r="K91" s="38">
        <v>20000</v>
      </c>
      <c r="L91" s="32">
        <f t="shared" si="70"/>
        <v>54850000</v>
      </c>
      <c r="M91" s="32">
        <v>54281680</v>
      </c>
      <c r="N91" s="32">
        <v>0</v>
      </c>
      <c r="O91" s="32">
        <v>568320</v>
      </c>
      <c r="P91" s="38">
        <f t="shared" si="68"/>
        <v>24843474.739999998</v>
      </c>
      <c r="Q91" s="32">
        <v>24524812.649999999</v>
      </c>
      <c r="R91" s="32">
        <v>0</v>
      </c>
      <c r="S91" s="32">
        <v>318662.09000000003</v>
      </c>
      <c r="T91" s="33">
        <f t="shared" si="61"/>
        <v>45.29348175022789</v>
      </c>
      <c r="U91" s="33">
        <f t="shared" ref="U91:U97" si="71">Q91/M91*100</f>
        <v>45.180644095761217</v>
      </c>
      <c r="V91" s="33"/>
      <c r="W91" s="33">
        <f t="shared" si="62"/>
        <v>56.070891399211717</v>
      </c>
      <c r="X91" s="34">
        <f>P91/F91*100</f>
        <v>92.840428354553595</v>
      </c>
    </row>
    <row r="92" spans="1:24" s="19" customFormat="1" ht="40.5" hidden="1" customHeight="1" x14ac:dyDescent="0.3">
      <c r="A92" s="30" t="s">
        <v>227</v>
      </c>
      <c r="B92" s="40" t="s">
        <v>171</v>
      </c>
      <c r="C92" s="37"/>
      <c r="D92" s="38">
        <f t="shared" ref="D92:E92" si="72">SUM(D93:D95)</f>
        <v>26003832</v>
      </c>
      <c r="E92" s="38">
        <f t="shared" si="72"/>
        <v>9090914</v>
      </c>
      <c r="F92" s="38">
        <f t="shared" ref="F92:K92" si="73">SUM(F93:F95)</f>
        <v>153755196</v>
      </c>
      <c r="G92" s="38">
        <f t="shared" si="73"/>
        <v>22727273</v>
      </c>
      <c r="H92" s="38">
        <f t="shared" si="73"/>
        <v>54933273</v>
      </c>
      <c r="I92" s="38">
        <f t="shared" si="73"/>
        <v>98508944</v>
      </c>
      <c r="J92" s="38">
        <f t="shared" si="73"/>
        <v>0</v>
      </c>
      <c r="K92" s="38">
        <f t="shared" si="73"/>
        <v>11634863</v>
      </c>
      <c r="L92" s="38">
        <f>SUM(L93:L95)</f>
        <v>656614856</v>
      </c>
      <c r="M92" s="38">
        <f>SUM(M93:M95)</f>
        <v>585164239</v>
      </c>
      <c r="N92" s="38">
        <f>SUM(N93:N95)</f>
        <v>0</v>
      </c>
      <c r="O92" s="38">
        <f>SUM(O93:O95)</f>
        <v>71450617</v>
      </c>
      <c r="P92" s="38">
        <f t="shared" ref="P92:S92" si="74">SUM(P93:P95)</f>
        <v>119220693.21000001</v>
      </c>
      <c r="Q92" s="38">
        <f t="shared" si="74"/>
        <v>106573197.28</v>
      </c>
      <c r="R92" s="38">
        <f t="shared" si="74"/>
        <v>0</v>
      </c>
      <c r="S92" s="38">
        <f t="shared" si="74"/>
        <v>12647495.93</v>
      </c>
      <c r="T92" s="33">
        <f t="shared" si="61"/>
        <v>18.156868081888174</v>
      </c>
      <c r="U92" s="33">
        <f t="shared" si="71"/>
        <v>18.212527385837056</v>
      </c>
      <c r="V92" s="33"/>
      <c r="W92" s="33">
        <f t="shared" si="62"/>
        <v>17.701031091166083</v>
      </c>
      <c r="X92" s="34">
        <f>P92/F92*100</f>
        <v>77.539293833035742</v>
      </c>
    </row>
    <row r="93" spans="1:24" s="19" customFormat="1" ht="75" hidden="1" customHeight="1" x14ac:dyDescent="0.3">
      <c r="A93" s="114"/>
      <c r="B93" s="40" t="s">
        <v>229</v>
      </c>
      <c r="C93" s="37" t="s">
        <v>5</v>
      </c>
      <c r="D93" s="38">
        <v>82009</v>
      </c>
      <c r="E93" s="38">
        <v>0</v>
      </c>
      <c r="F93" s="38">
        <v>66113667</v>
      </c>
      <c r="G93" s="38">
        <v>0</v>
      </c>
      <c r="H93" s="38">
        <v>45211500</v>
      </c>
      <c r="I93" s="38">
        <v>36517601</v>
      </c>
      <c r="J93" s="38">
        <v>0</v>
      </c>
      <c r="K93" s="38">
        <v>4595421</v>
      </c>
      <c r="L93" s="32">
        <f>SUM(M93:O93)</f>
        <v>559251554</v>
      </c>
      <c r="M93" s="32">
        <v>497909848</v>
      </c>
      <c r="N93" s="32">
        <v>0</v>
      </c>
      <c r="O93" s="32">
        <v>61341706</v>
      </c>
      <c r="P93" s="38">
        <f t="shared" si="68"/>
        <v>53243415.990000002</v>
      </c>
      <c r="Q93" s="32">
        <v>47434036.450000003</v>
      </c>
      <c r="R93" s="32">
        <v>0</v>
      </c>
      <c r="S93" s="32">
        <v>5809379.54</v>
      </c>
      <c r="T93" s="33">
        <f t="shared" si="61"/>
        <v>9.5204770749729573</v>
      </c>
      <c r="U93" s="33">
        <f t="shared" si="71"/>
        <v>9.5266315057901814</v>
      </c>
      <c r="V93" s="33"/>
      <c r="W93" s="33">
        <f t="shared" si="62"/>
        <v>9.4705216382472308</v>
      </c>
      <c r="X93" s="34">
        <f>P93/F93*100</f>
        <v>80.533146028641852</v>
      </c>
    </row>
    <row r="94" spans="1:24" s="19" customFormat="1" ht="67.5" hidden="1" customHeight="1" x14ac:dyDescent="0.3">
      <c r="A94" s="115"/>
      <c r="B94" s="40" t="s">
        <v>230</v>
      </c>
      <c r="C94" s="37" t="s">
        <v>4</v>
      </c>
      <c r="D94" s="38">
        <v>25921823</v>
      </c>
      <c r="E94" s="38">
        <v>9090914</v>
      </c>
      <c r="F94" s="38">
        <v>87641529</v>
      </c>
      <c r="G94" s="38">
        <v>22727273</v>
      </c>
      <c r="H94" s="38">
        <v>9703773</v>
      </c>
      <c r="I94" s="38">
        <v>61991343</v>
      </c>
      <c r="J94" s="38">
        <v>0</v>
      </c>
      <c r="K94" s="38">
        <v>7039442</v>
      </c>
      <c r="L94" s="32">
        <f t="shared" ref="L94:L95" si="75">SUM(M94:O94)</f>
        <v>97345302</v>
      </c>
      <c r="M94" s="32">
        <v>87236391</v>
      </c>
      <c r="N94" s="32">
        <v>0</v>
      </c>
      <c r="O94" s="32">
        <v>10108911</v>
      </c>
      <c r="P94" s="38">
        <f t="shared" si="68"/>
        <v>65977277.219999999</v>
      </c>
      <c r="Q94" s="32">
        <v>59139160.829999998</v>
      </c>
      <c r="R94" s="32">
        <v>0</v>
      </c>
      <c r="S94" s="32">
        <v>6838116.3899999997</v>
      </c>
      <c r="T94" s="33">
        <f t="shared" si="61"/>
        <v>67.77653966290022</v>
      </c>
      <c r="U94" s="33">
        <f t="shared" si="71"/>
        <v>67.791847131777843</v>
      </c>
      <c r="V94" s="33"/>
      <c r="W94" s="33">
        <f t="shared" si="62"/>
        <v>67.644441522929625</v>
      </c>
      <c r="X94" s="34">
        <f>P94/F94*100</f>
        <v>75.280837717927071</v>
      </c>
    </row>
    <row r="95" spans="1:24" s="19" customFormat="1" ht="37.5" hidden="1" x14ac:dyDescent="0.3">
      <c r="A95" s="116"/>
      <c r="B95" s="40" t="s">
        <v>221</v>
      </c>
      <c r="C95" s="37" t="s">
        <v>4</v>
      </c>
      <c r="D95" s="38">
        <v>0</v>
      </c>
      <c r="E95" s="38">
        <v>0</v>
      </c>
      <c r="F95" s="38">
        <f t="shared" si="69"/>
        <v>0</v>
      </c>
      <c r="G95" s="38">
        <v>0</v>
      </c>
      <c r="H95" s="38">
        <v>18000</v>
      </c>
      <c r="I95" s="38">
        <v>0</v>
      </c>
      <c r="J95" s="38">
        <v>0</v>
      </c>
      <c r="K95" s="38">
        <v>0</v>
      </c>
      <c r="L95" s="32">
        <f t="shared" si="75"/>
        <v>18000</v>
      </c>
      <c r="M95" s="32">
        <v>18000</v>
      </c>
      <c r="N95" s="32">
        <v>0</v>
      </c>
      <c r="O95" s="32">
        <v>0</v>
      </c>
      <c r="P95" s="38">
        <f t="shared" si="68"/>
        <v>0</v>
      </c>
      <c r="Q95" s="32">
        <v>0</v>
      </c>
      <c r="R95" s="32">
        <v>0</v>
      </c>
      <c r="S95" s="32">
        <v>0</v>
      </c>
      <c r="T95" s="33">
        <f t="shared" si="61"/>
        <v>0</v>
      </c>
      <c r="U95" s="33">
        <f t="shared" si="71"/>
        <v>0</v>
      </c>
      <c r="V95" s="33"/>
      <c r="W95" s="33"/>
      <c r="X95" s="34"/>
    </row>
    <row r="96" spans="1:24" s="26" customFormat="1" ht="78" hidden="1" customHeight="1" x14ac:dyDescent="0.3">
      <c r="A96" s="27" t="s">
        <v>26</v>
      </c>
      <c r="B96" s="39" t="s">
        <v>45</v>
      </c>
      <c r="C96" s="41"/>
      <c r="D96" s="36">
        <f>SUM(D97:D98)</f>
        <v>0</v>
      </c>
      <c r="E96" s="36">
        <f t="shared" ref="E96:K96" si="76">SUM(E97:E98)</f>
        <v>2225340</v>
      </c>
      <c r="F96" s="36">
        <f t="shared" si="76"/>
        <v>13572806.4</v>
      </c>
      <c r="G96" s="36">
        <f t="shared" si="76"/>
        <v>5934240</v>
      </c>
      <c r="H96" s="36">
        <f t="shared" si="76"/>
        <v>5393043</v>
      </c>
      <c r="I96" s="36">
        <f t="shared" si="76"/>
        <v>0</v>
      </c>
      <c r="J96" s="36">
        <f t="shared" si="76"/>
        <v>4504356</v>
      </c>
      <c r="K96" s="36">
        <f t="shared" si="76"/>
        <v>181510.97</v>
      </c>
      <c r="L96" s="36">
        <f>SUM(L97:L98)</f>
        <v>15092150.68</v>
      </c>
      <c r="M96" s="36">
        <f>SUM(M97:M98)</f>
        <v>1165640.71</v>
      </c>
      <c r="N96" s="36">
        <f>SUM(N97:N98)</f>
        <v>13855606.970000001</v>
      </c>
      <c r="O96" s="36">
        <f>SUM(O97:O98)</f>
        <v>70903</v>
      </c>
      <c r="P96" s="36">
        <f t="shared" ref="P96:S96" si="77">SUM(P97:P98)</f>
        <v>13572806.4</v>
      </c>
      <c r="Q96" s="36">
        <f t="shared" si="77"/>
        <v>1165640.71</v>
      </c>
      <c r="R96" s="36">
        <f t="shared" si="77"/>
        <v>12336262.970000001</v>
      </c>
      <c r="S96" s="36">
        <f t="shared" si="77"/>
        <v>70902.720000000001</v>
      </c>
      <c r="T96" s="24">
        <f t="shared" si="61"/>
        <v>89.932884237543277</v>
      </c>
      <c r="U96" s="24">
        <f t="shared" si="71"/>
        <v>100</v>
      </c>
      <c r="V96" s="24">
        <f>R96/N96*100</f>
        <v>89.034446464238869</v>
      </c>
      <c r="W96" s="24">
        <f>S96/O96*100</f>
        <v>99.999605094283737</v>
      </c>
      <c r="X96" s="25">
        <f>P96/F96*100</f>
        <v>100</v>
      </c>
    </row>
    <row r="97" spans="1:24" s="19" customFormat="1" ht="23.25" hidden="1" customHeight="1" x14ac:dyDescent="0.3">
      <c r="A97" s="102" t="s">
        <v>48</v>
      </c>
      <c r="B97" s="106" t="s">
        <v>21</v>
      </c>
      <c r="C97" s="37" t="s">
        <v>6</v>
      </c>
      <c r="D97" s="38">
        <v>0</v>
      </c>
      <c r="E97" s="38">
        <v>0</v>
      </c>
      <c r="F97" s="38">
        <v>1418054.4</v>
      </c>
      <c r="G97" s="38">
        <v>0</v>
      </c>
      <c r="H97" s="38">
        <v>1400523</v>
      </c>
      <c r="I97" s="38">
        <v>0</v>
      </c>
      <c r="J97" s="38">
        <v>0</v>
      </c>
      <c r="K97" s="38">
        <v>181510.97</v>
      </c>
      <c r="L97" s="32">
        <f>SUM(M97:O97)</f>
        <v>1418054.68</v>
      </c>
      <c r="M97" s="32">
        <v>1165640.71</v>
      </c>
      <c r="N97" s="38">
        <v>181510.97</v>
      </c>
      <c r="O97" s="32">
        <v>70903</v>
      </c>
      <c r="P97" s="32">
        <f>SUM(Q97:S97)</f>
        <v>1418054.4</v>
      </c>
      <c r="Q97" s="32">
        <v>1165640.71</v>
      </c>
      <c r="R97" s="32">
        <v>181510.97</v>
      </c>
      <c r="S97" s="32">
        <v>70902.720000000001</v>
      </c>
      <c r="T97" s="33">
        <f t="shared" si="61"/>
        <v>99.999980254640107</v>
      </c>
      <c r="U97" s="33">
        <f t="shared" si="71"/>
        <v>100</v>
      </c>
      <c r="V97" s="33">
        <f>R97/N97*100</f>
        <v>100</v>
      </c>
      <c r="W97" s="33">
        <f>S97/O97*100</f>
        <v>99.999605094283737</v>
      </c>
      <c r="X97" s="34">
        <f>P97/F97*100</f>
        <v>100</v>
      </c>
    </row>
    <row r="98" spans="1:24" s="19" customFormat="1" ht="16.5" hidden="1" customHeight="1" x14ac:dyDescent="0.3">
      <c r="A98" s="103"/>
      <c r="B98" s="107"/>
      <c r="C98" s="37" t="s">
        <v>5</v>
      </c>
      <c r="D98" s="38">
        <v>0</v>
      </c>
      <c r="E98" s="38">
        <v>2225340</v>
      </c>
      <c r="F98" s="38">
        <v>12154752</v>
      </c>
      <c r="G98" s="38">
        <v>5934240</v>
      </c>
      <c r="H98" s="38">
        <v>3992520</v>
      </c>
      <c r="I98" s="38">
        <v>0</v>
      </c>
      <c r="J98" s="38">
        <v>4504356</v>
      </c>
      <c r="K98" s="38">
        <v>0</v>
      </c>
      <c r="L98" s="32">
        <f>SUM(M98:O98)</f>
        <v>13674096</v>
      </c>
      <c r="M98" s="32">
        <v>0</v>
      </c>
      <c r="N98" s="32">
        <v>13674096</v>
      </c>
      <c r="O98" s="32">
        <v>0</v>
      </c>
      <c r="P98" s="32">
        <f>SUM(Q98:S98)</f>
        <v>12154752</v>
      </c>
      <c r="Q98" s="32">
        <v>0</v>
      </c>
      <c r="R98" s="32">
        <v>12154752</v>
      </c>
      <c r="S98" s="32">
        <v>0</v>
      </c>
      <c r="T98" s="33">
        <f t="shared" si="61"/>
        <v>88.888888888888886</v>
      </c>
      <c r="U98" s="33"/>
      <c r="V98" s="33">
        <f>R98/N98*100</f>
        <v>88.888888888888886</v>
      </c>
      <c r="W98" s="33"/>
      <c r="X98" s="34">
        <f>P98/F98*100</f>
        <v>100</v>
      </c>
    </row>
    <row r="99" spans="1:24" s="19" customFormat="1" ht="28.5" hidden="1" customHeight="1" x14ac:dyDescent="0.3">
      <c r="A99" s="118" t="s">
        <v>220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20"/>
    </row>
    <row r="100" spans="1:24" s="26" customFormat="1" ht="42" hidden="1" customHeight="1" x14ac:dyDescent="0.3">
      <c r="A100" s="27" t="s">
        <v>63</v>
      </c>
      <c r="B100" s="112" t="s">
        <v>22</v>
      </c>
      <c r="C100" s="112"/>
      <c r="D100" s="50">
        <f>D101</f>
        <v>0</v>
      </c>
      <c r="E100" s="50">
        <f t="shared" ref="E100:K100" si="78">E101</f>
        <v>0</v>
      </c>
      <c r="F100" s="50">
        <f t="shared" si="78"/>
        <v>398600</v>
      </c>
      <c r="G100" s="50">
        <f t="shared" si="78"/>
        <v>398600</v>
      </c>
      <c r="H100" s="50">
        <f t="shared" si="78"/>
        <v>797200</v>
      </c>
      <c r="I100" s="50">
        <f t="shared" si="78"/>
        <v>1195800</v>
      </c>
      <c r="J100" s="50">
        <f t="shared" si="78"/>
        <v>1993000</v>
      </c>
      <c r="K100" s="50">
        <f t="shared" si="78"/>
        <v>3188800</v>
      </c>
      <c r="L100" s="50">
        <f>L101</f>
        <v>696181</v>
      </c>
      <c r="M100" s="50">
        <f>M101</f>
        <v>0</v>
      </c>
      <c r="N100" s="50">
        <f>N101</f>
        <v>0</v>
      </c>
      <c r="O100" s="50">
        <f>O101</f>
        <v>696181</v>
      </c>
      <c r="P100" s="28">
        <f t="shared" ref="P100:S100" si="79">SUM(P101:P101)</f>
        <v>119562</v>
      </c>
      <c r="Q100" s="28">
        <f t="shared" si="79"/>
        <v>0</v>
      </c>
      <c r="R100" s="28">
        <v>0</v>
      </c>
      <c r="S100" s="28">
        <f t="shared" si="79"/>
        <v>119562</v>
      </c>
      <c r="T100" s="24">
        <f t="shared" ref="T100:T101" si="80">P100/L100*100</f>
        <v>17.17398205351769</v>
      </c>
      <c r="U100" s="33"/>
      <c r="V100" s="33"/>
      <c r="W100" s="24">
        <f t="shared" ref="W100:W112" si="81">S100/O100*100</f>
        <v>17.17398205351769</v>
      </c>
      <c r="X100" s="25">
        <f t="shared" ref="X100:X101" si="82">P100/F100*100</f>
        <v>29.995484194681381</v>
      </c>
    </row>
    <row r="101" spans="1:24" s="19" customFormat="1" ht="103.5" hidden="1" customHeight="1" x14ac:dyDescent="0.3">
      <c r="A101" s="30" t="s">
        <v>64</v>
      </c>
      <c r="B101" s="51" t="s">
        <v>172</v>
      </c>
      <c r="C101" s="37" t="s">
        <v>6</v>
      </c>
      <c r="D101" s="38">
        <v>0</v>
      </c>
      <c r="E101" s="38">
        <v>0</v>
      </c>
      <c r="F101" s="38">
        <v>398600</v>
      </c>
      <c r="G101" s="38">
        <f>F101+E101</f>
        <v>398600</v>
      </c>
      <c r="H101" s="38">
        <f t="shared" ref="H101" si="83">G101+F101</f>
        <v>797200</v>
      </c>
      <c r="I101" s="38">
        <f>H101+G101</f>
        <v>1195800</v>
      </c>
      <c r="J101" s="38">
        <f>I101+H101</f>
        <v>1993000</v>
      </c>
      <c r="K101" s="38">
        <f t="shared" ref="K101" si="84">J101+I101</f>
        <v>3188800</v>
      </c>
      <c r="L101" s="32">
        <f t="shared" ref="L101" si="85">M101+O101</f>
        <v>696181</v>
      </c>
      <c r="M101" s="32">
        <v>0</v>
      </c>
      <c r="N101" s="32">
        <v>0</v>
      </c>
      <c r="O101" s="32">
        <v>696181</v>
      </c>
      <c r="P101" s="32">
        <f>Q101+S101</f>
        <v>119562</v>
      </c>
      <c r="Q101" s="32">
        <v>0</v>
      </c>
      <c r="R101" s="32">
        <v>0</v>
      </c>
      <c r="S101" s="32">
        <v>119562</v>
      </c>
      <c r="T101" s="33">
        <f t="shared" si="80"/>
        <v>17.17398205351769</v>
      </c>
      <c r="U101" s="33"/>
      <c r="V101" s="33"/>
      <c r="W101" s="33">
        <f t="shared" si="81"/>
        <v>17.17398205351769</v>
      </c>
      <c r="X101" s="34">
        <f t="shared" si="82"/>
        <v>29.995484194681381</v>
      </c>
    </row>
    <row r="102" spans="1:24" s="19" customFormat="1" ht="75" hidden="1" customHeight="1" x14ac:dyDescent="0.3">
      <c r="A102" s="27" t="s">
        <v>65</v>
      </c>
      <c r="B102" s="112" t="s">
        <v>23</v>
      </c>
      <c r="C102" s="112"/>
      <c r="D102" s="50">
        <f>SUM(D103:D104)</f>
        <v>239900</v>
      </c>
      <c r="E102" s="50">
        <f t="shared" ref="E102:S102" si="86">SUM(E103:E104)</f>
        <v>278900</v>
      </c>
      <c r="F102" s="50">
        <f t="shared" si="86"/>
        <v>1638900</v>
      </c>
      <c r="G102" s="50">
        <f t="shared" si="86"/>
        <v>1120100</v>
      </c>
      <c r="H102" s="50">
        <f t="shared" si="86"/>
        <v>773300</v>
      </c>
      <c r="I102" s="50">
        <f t="shared" si="86"/>
        <v>0</v>
      </c>
      <c r="J102" s="50">
        <f t="shared" si="86"/>
        <v>0</v>
      </c>
      <c r="K102" s="50">
        <f t="shared" si="86"/>
        <v>518800</v>
      </c>
      <c r="L102" s="50">
        <f>SUM(L103:L104)</f>
        <v>2341590</v>
      </c>
      <c r="M102" s="50">
        <f>SUM(M103:M104)</f>
        <v>0</v>
      </c>
      <c r="N102" s="50">
        <f>SUM(N103:N104)</f>
        <v>0</v>
      </c>
      <c r="O102" s="50">
        <f>SUM(O103:O104)</f>
        <v>2341590</v>
      </c>
      <c r="P102" s="50">
        <f t="shared" si="86"/>
        <v>1617512.8</v>
      </c>
      <c r="Q102" s="50">
        <f t="shared" si="86"/>
        <v>0</v>
      </c>
      <c r="R102" s="50">
        <f t="shared" si="86"/>
        <v>0</v>
      </c>
      <c r="S102" s="50">
        <f t="shared" si="86"/>
        <v>1617512.8</v>
      </c>
      <c r="T102" s="24">
        <f t="shared" ref="T102:T125" si="87">P102/L102*100</f>
        <v>69.07754132875526</v>
      </c>
      <c r="U102" s="33"/>
      <c r="V102" s="33"/>
      <c r="W102" s="24">
        <f t="shared" si="81"/>
        <v>69.07754132875526</v>
      </c>
      <c r="X102" s="25">
        <f>P102/F102*100</f>
        <v>98.695027152358293</v>
      </c>
    </row>
    <row r="103" spans="1:24" s="19" customFormat="1" ht="29.25" hidden="1" customHeight="1" x14ac:dyDescent="0.3">
      <c r="A103" s="113" t="s">
        <v>13</v>
      </c>
      <c r="B103" s="121" t="s">
        <v>173</v>
      </c>
      <c r="C103" s="31" t="s">
        <v>19</v>
      </c>
      <c r="D103" s="32">
        <v>0</v>
      </c>
      <c r="E103" s="32">
        <v>0</v>
      </c>
      <c r="F103" s="38">
        <v>1000000</v>
      </c>
      <c r="G103" s="32">
        <v>1000000</v>
      </c>
      <c r="H103" s="32">
        <v>0</v>
      </c>
      <c r="I103" s="32">
        <v>0</v>
      </c>
      <c r="J103" s="32">
        <v>0</v>
      </c>
      <c r="K103" s="38">
        <f t="shared" ref="K103" si="88">J103+I103</f>
        <v>0</v>
      </c>
      <c r="L103" s="32">
        <f>M103+O103</f>
        <v>1000000</v>
      </c>
      <c r="M103" s="32">
        <v>0</v>
      </c>
      <c r="N103" s="32">
        <v>0</v>
      </c>
      <c r="O103" s="32">
        <v>1000000</v>
      </c>
      <c r="P103" s="32">
        <f>Q103+S103</f>
        <v>1000000</v>
      </c>
      <c r="Q103" s="32">
        <f>0</f>
        <v>0</v>
      </c>
      <c r="R103" s="32">
        <v>0</v>
      </c>
      <c r="S103" s="32">
        <v>1000000</v>
      </c>
      <c r="T103" s="33">
        <f t="shared" si="87"/>
        <v>100</v>
      </c>
      <c r="U103" s="33"/>
      <c r="V103" s="33"/>
      <c r="W103" s="33">
        <f t="shared" si="81"/>
        <v>100</v>
      </c>
      <c r="X103" s="34">
        <f>P103/F103*100</f>
        <v>100</v>
      </c>
    </row>
    <row r="104" spans="1:24" s="19" customFormat="1" ht="31.5" hidden="1" customHeight="1" x14ac:dyDescent="0.3">
      <c r="A104" s="113"/>
      <c r="B104" s="121"/>
      <c r="C104" s="31" t="s">
        <v>6</v>
      </c>
      <c r="D104" s="32">
        <v>239900</v>
      </c>
      <c r="E104" s="32">
        <v>278900</v>
      </c>
      <c r="F104" s="38">
        <v>638900</v>
      </c>
      <c r="G104" s="32">
        <v>120100</v>
      </c>
      <c r="H104" s="32">
        <v>773300</v>
      </c>
      <c r="I104" s="32">
        <v>0</v>
      </c>
      <c r="J104" s="32">
        <v>0</v>
      </c>
      <c r="K104" s="38">
        <v>518800</v>
      </c>
      <c r="L104" s="32">
        <f>M104+O104</f>
        <v>1341590</v>
      </c>
      <c r="M104" s="32">
        <v>0</v>
      </c>
      <c r="N104" s="32">
        <v>0</v>
      </c>
      <c r="O104" s="32">
        <v>1341590</v>
      </c>
      <c r="P104" s="32">
        <f t="shared" ref="P104" si="89">Q104+S104</f>
        <v>617512.80000000005</v>
      </c>
      <c r="Q104" s="32">
        <v>0</v>
      </c>
      <c r="R104" s="32">
        <v>0</v>
      </c>
      <c r="S104" s="32">
        <v>617512.80000000005</v>
      </c>
      <c r="T104" s="33">
        <f t="shared" si="87"/>
        <v>46.028428953704193</v>
      </c>
      <c r="U104" s="33"/>
      <c r="V104" s="33"/>
      <c r="W104" s="33">
        <f t="shared" si="81"/>
        <v>46.028428953704193</v>
      </c>
      <c r="X104" s="34">
        <f t="shared" ref="X104:X112" si="90">P104/F104*100</f>
        <v>96.652496478322121</v>
      </c>
    </row>
    <row r="105" spans="1:24" s="19" customFormat="1" ht="63.75" hidden="1" customHeight="1" x14ac:dyDescent="0.3">
      <c r="A105" s="27" t="s">
        <v>66</v>
      </c>
      <c r="B105" s="112" t="s">
        <v>24</v>
      </c>
      <c r="C105" s="112"/>
      <c r="D105" s="50">
        <f t="shared" ref="D105:S105" si="91">D106+D111+D120+D122</f>
        <v>119254849</v>
      </c>
      <c r="E105" s="50">
        <f t="shared" si="91"/>
        <v>96802559</v>
      </c>
      <c r="F105" s="50">
        <f t="shared" si="91"/>
        <v>316552755</v>
      </c>
      <c r="G105" s="50">
        <f t="shared" si="91"/>
        <v>83840814</v>
      </c>
      <c r="H105" s="50">
        <f t="shared" si="91"/>
        <v>70050100</v>
      </c>
      <c r="I105" s="50">
        <f t="shared" si="91"/>
        <v>29215378</v>
      </c>
      <c r="J105" s="50">
        <f t="shared" si="91"/>
        <v>6121800</v>
      </c>
      <c r="K105" s="50">
        <f t="shared" si="91"/>
        <v>187217884</v>
      </c>
      <c r="L105" s="50">
        <f t="shared" si="91"/>
        <v>395606208</v>
      </c>
      <c r="M105" s="50">
        <f t="shared" si="91"/>
        <v>58696000</v>
      </c>
      <c r="N105" s="50">
        <f t="shared" si="91"/>
        <v>10054900</v>
      </c>
      <c r="O105" s="50">
        <f t="shared" si="91"/>
        <v>326855308</v>
      </c>
      <c r="P105" s="50">
        <f t="shared" si="91"/>
        <v>305710533.25</v>
      </c>
      <c r="Q105" s="50">
        <f t="shared" si="91"/>
        <v>48262495.670000002</v>
      </c>
      <c r="R105" s="50">
        <f t="shared" si="91"/>
        <v>7485104.6399999997</v>
      </c>
      <c r="S105" s="50">
        <f t="shared" si="91"/>
        <v>249962932.93999997</v>
      </c>
      <c r="T105" s="24">
        <f t="shared" si="87"/>
        <v>77.276475208902681</v>
      </c>
      <c r="U105" s="24">
        <f>Q105/M105*100</f>
        <v>82.224505366634872</v>
      </c>
      <c r="V105" s="24">
        <f>R105/N105*100</f>
        <v>74.442357855373999</v>
      </c>
      <c r="W105" s="24">
        <f t="shared" si="81"/>
        <v>76.475102842753884</v>
      </c>
      <c r="X105" s="25">
        <f t="shared" si="90"/>
        <v>96.574908422452367</v>
      </c>
    </row>
    <row r="106" spans="1:24" s="19" customFormat="1" ht="42" hidden="1" customHeight="1" x14ac:dyDescent="0.3">
      <c r="A106" s="27" t="s">
        <v>67</v>
      </c>
      <c r="B106" s="52" t="s">
        <v>46</v>
      </c>
      <c r="C106" s="52"/>
      <c r="D106" s="50">
        <f>SUM(D107:D110)</f>
        <v>89567486</v>
      </c>
      <c r="E106" s="50">
        <f t="shared" ref="E106:S106" si="92">SUM(E107:E110)</f>
        <v>73136250</v>
      </c>
      <c r="F106" s="50">
        <f>SUM(F107:F110)</f>
        <v>229974489</v>
      </c>
      <c r="G106" s="50">
        <f t="shared" ref="G106:K106" si="93">SUM(G107:G110)</f>
        <v>59987673</v>
      </c>
      <c r="H106" s="50">
        <f t="shared" si="93"/>
        <v>53379450</v>
      </c>
      <c r="I106" s="50">
        <f t="shared" si="93"/>
        <v>0</v>
      </c>
      <c r="J106" s="50">
        <f t="shared" si="93"/>
        <v>0</v>
      </c>
      <c r="K106" s="50">
        <f t="shared" si="93"/>
        <v>165339493</v>
      </c>
      <c r="L106" s="50">
        <f>SUM(L107:L110)</f>
        <v>288378108</v>
      </c>
      <c r="M106" s="50">
        <f>SUM(M107:M110)</f>
        <v>0</v>
      </c>
      <c r="N106" s="50">
        <f>SUM(N107:N110)</f>
        <v>0</v>
      </c>
      <c r="O106" s="50">
        <f>SUM(O107:O110)</f>
        <v>288378108</v>
      </c>
      <c r="P106" s="50">
        <f t="shared" si="92"/>
        <v>223290355.77999997</v>
      </c>
      <c r="Q106" s="50">
        <f t="shared" si="92"/>
        <v>0</v>
      </c>
      <c r="R106" s="50">
        <f t="shared" si="92"/>
        <v>0</v>
      </c>
      <c r="S106" s="50">
        <f t="shared" si="92"/>
        <v>223290355.77999997</v>
      </c>
      <c r="T106" s="24">
        <f t="shared" si="87"/>
        <v>77.429717993711222</v>
      </c>
      <c r="U106" s="24"/>
      <c r="V106" s="24"/>
      <c r="W106" s="24">
        <f t="shared" si="81"/>
        <v>77.429717993711222</v>
      </c>
      <c r="X106" s="25">
        <f t="shared" si="90"/>
        <v>97.093532743973171</v>
      </c>
    </row>
    <row r="107" spans="1:24" s="19" customFormat="1" ht="43.5" hidden="1" customHeight="1" x14ac:dyDescent="0.3">
      <c r="A107" s="30" t="s">
        <v>68</v>
      </c>
      <c r="B107" s="51" t="s">
        <v>29</v>
      </c>
      <c r="C107" s="31" t="s">
        <v>19</v>
      </c>
      <c r="D107" s="32">
        <v>17558356</v>
      </c>
      <c r="E107" s="32">
        <v>16999200</v>
      </c>
      <c r="F107" s="38">
        <v>54449301</v>
      </c>
      <c r="G107" s="32">
        <v>16252300</v>
      </c>
      <c r="H107" s="32">
        <v>20586600</v>
      </c>
      <c r="I107" s="32">
        <v>0</v>
      </c>
      <c r="J107" s="32">
        <v>0</v>
      </c>
      <c r="K107" s="32">
        <v>35357201</v>
      </c>
      <c r="L107" s="32">
        <f>SUM(M107:O107)</f>
        <v>73487905</v>
      </c>
      <c r="M107" s="32">
        <v>0</v>
      </c>
      <c r="N107" s="32">
        <v>0</v>
      </c>
      <c r="O107" s="32">
        <v>73487905</v>
      </c>
      <c r="P107" s="32">
        <f>Q107+S107</f>
        <v>52577226.759999998</v>
      </c>
      <c r="Q107" s="32">
        <v>0</v>
      </c>
      <c r="R107" s="32">
        <v>0</v>
      </c>
      <c r="S107" s="32">
        <v>52577226.759999998</v>
      </c>
      <c r="T107" s="33">
        <f t="shared" si="87"/>
        <v>71.545415208121668</v>
      </c>
      <c r="U107" s="24"/>
      <c r="V107" s="24"/>
      <c r="W107" s="33">
        <f t="shared" si="81"/>
        <v>71.545415208121668</v>
      </c>
      <c r="X107" s="34">
        <f t="shared" si="90"/>
        <v>96.56180298806774</v>
      </c>
    </row>
    <row r="108" spans="1:24" s="19" customFormat="1" ht="39" hidden="1" customHeight="1" x14ac:dyDescent="0.3">
      <c r="A108" s="30" t="s">
        <v>69</v>
      </c>
      <c r="B108" s="51" t="s">
        <v>34</v>
      </c>
      <c r="C108" s="31" t="s">
        <v>19</v>
      </c>
      <c r="D108" s="32">
        <v>55918330</v>
      </c>
      <c r="E108" s="32">
        <v>38756550</v>
      </c>
      <c r="F108" s="38">
        <v>130984880</v>
      </c>
      <c r="G108" s="32">
        <v>33737450</v>
      </c>
      <c r="H108" s="32">
        <v>31421450</v>
      </c>
      <c r="I108" s="32">
        <v>0</v>
      </c>
      <c r="J108" s="32">
        <v>0</v>
      </c>
      <c r="K108" s="32">
        <v>95935525</v>
      </c>
      <c r="L108" s="32">
        <f t="shared" ref="L108:L110" si="94">SUM(M108:O108)</f>
        <v>161373486</v>
      </c>
      <c r="M108" s="32">
        <v>0</v>
      </c>
      <c r="N108" s="32">
        <v>0</v>
      </c>
      <c r="O108" s="32">
        <v>161373486</v>
      </c>
      <c r="P108" s="32">
        <f t="shared" ref="P108:P110" si="95">Q108+S108</f>
        <v>127087134.88</v>
      </c>
      <c r="Q108" s="32">
        <v>0</v>
      </c>
      <c r="R108" s="32">
        <v>0</v>
      </c>
      <c r="S108" s="32">
        <v>127087134.88</v>
      </c>
      <c r="T108" s="33">
        <f t="shared" si="87"/>
        <v>78.753417324082591</v>
      </c>
      <c r="U108" s="24"/>
      <c r="V108" s="24"/>
      <c r="W108" s="33">
        <f t="shared" si="81"/>
        <v>78.753417324082591</v>
      </c>
      <c r="X108" s="34">
        <f t="shared" si="90"/>
        <v>97.024278588490517</v>
      </c>
    </row>
    <row r="109" spans="1:24" s="19" customFormat="1" ht="27" hidden="1" customHeight="1" x14ac:dyDescent="0.3">
      <c r="A109" s="30" t="s">
        <v>70</v>
      </c>
      <c r="B109" s="51" t="s">
        <v>174</v>
      </c>
      <c r="C109" s="31" t="s">
        <v>19</v>
      </c>
      <c r="D109" s="32">
        <v>1120000</v>
      </c>
      <c r="E109" s="32">
        <v>2100000</v>
      </c>
      <c r="F109" s="38">
        <v>5094000</v>
      </c>
      <c r="G109" s="32">
        <v>983000</v>
      </c>
      <c r="H109" s="32">
        <v>971400</v>
      </c>
      <c r="I109" s="32">
        <v>0</v>
      </c>
      <c r="J109" s="32">
        <v>0</v>
      </c>
      <c r="K109" s="32">
        <v>3220000</v>
      </c>
      <c r="L109" s="32">
        <f t="shared" si="94"/>
        <v>5174400</v>
      </c>
      <c r="M109" s="32">
        <v>0</v>
      </c>
      <c r="N109" s="32">
        <v>0</v>
      </c>
      <c r="O109" s="32">
        <v>5174400</v>
      </c>
      <c r="P109" s="32">
        <f t="shared" si="95"/>
        <v>5093999.07</v>
      </c>
      <c r="Q109" s="32">
        <v>0</v>
      </c>
      <c r="R109" s="32">
        <v>0</v>
      </c>
      <c r="S109" s="32">
        <v>5093999.07</v>
      </c>
      <c r="T109" s="33">
        <f t="shared" si="87"/>
        <v>98.446178687384048</v>
      </c>
      <c r="U109" s="24"/>
      <c r="V109" s="24"/>
      <c r="W109" s="33">
        <f t="shared" si="81"/>
        <v>98.446178687384048</v>
      </c>
      <c r="X109" s="34">
        <f t="shared" si="90"/>
        <v>99.999981743227323</v>
      </c>
    </row>
    <row r="110" spans="1:24" s="19" customFormat="1" ht="42.75" hidden="1" customHeight="1" x14ac:dyDescent="0.3">
      <c r="A110" s="30" t="s">
        <v>73</v>
      </c>
      <c r="B110" s="51" t="s">
        <v>175</v>
      </c>
      <c r="C110" s="31" t="s">
        <v>19</v>
      </c>
      <c r="D110" s="32">
        <v>14970800</v>
      </c>
      <c r="E110" s="32">
        <v>15280500</v>
      </c>
      <c r="F110" s="38">
        <v>39446308</v>
      </c>
      <c r="G110" s="32">
        <v>9014923</v>
      </c>
      <c r="H110" s="32">
        <v>400000</v>
      </c>
      <c r="I110" s="32">
        <v>0</v>
      </c>
      <c r="J110" s="32">
        <v>0</v>
      </c>
      <c r="K110" s="32">
        <v>30826767</v>
      </c>
      <c r="L110" s="32">
        <f t="shared" si="94"/>
        <v>48342317</v>
      </c>
      <c r="M110" s="32">
        <v>0</v>
      </c>
      <c r="N110" s="32">
        <v>0</v>
      </c>
      <c r="O110" s="32">
        <v>48342317</v>
      </c>
      <c r="P110" s="32">
        <f t="shared" si="95"/>
        <v>38531995.07</v>
      </c>
      <c r="Q110" s="32">
        <v>0</v>
      </c>
      <c r="R110" s="32">
        <v>0</v>
      </c>
      <c r="S110" s="32">
        <v>38531995.07</v>
      </c>
      <c r="T110" s="33">
        <f t="shared" si="87"/>
        <v>79.706554135582707</v>
      </c>
      <c r="U110" s="24"/>
      <c r="V110" s="24"/>
      <c r="W110" s="33">
        <f t="shared" si="81"/>
        <v>79.706554135582707</v>
      </c>
      <c r="X110" s="34">
        <f t="shared" si="90"/>
        <v>97.682133065533023</v>
      </c>
    </row>
    <row r="111" spans="1:24" s="19" customFormat="1" ht="42.75" hidden="1" customHeight="1" x14ac:dyDescent="0.3">
      <c r="A111" s="27" t="s">
        <v>71</v>
      </c>
      <c r="B111" s="52" t="s">
        <v>176</v>
      </c>
      <c r="C111" s="29"/>
      <c r="D111" s="28">
        <f t="shared" ref="D111:S111" si="96">SUM(D112:D119)</f>
        <v>21344163</v>
      </c>
      <c r="E111" s="28">
        <f t="shared" si="96"/>
        <v>14338559</v>
      </c>
      <c r="F111" s="28">
        <f t="shared" si="96"/>
        <v>55890876</v>
      </c>
      <c r="G111" s="28">
        <f t="shared" si="96"/>
        <v>13434391</v>
      </c>
      <c r="H111" s="28">
        <f t="shared" si="96"/>
        <v>6504400</v>
      </c>
      <c r="I111" s="28">
        <f t="shared" si="96"/>
        <v>29215378</v>
      </c>
      <c r="J111" s="28">
        <f t="shared" si="96"/>
        <v>6121800</v>
      </c>
      <c r="K111" s="28">
        <f t="shared" si="96"/>
        <v>4289841</v>
      </c>
      <c r="L111" s="28">
        <f t="shared" si="96"/>
        <v>65196800</v>
      </c>
      <c r="M111" s="28">
        <f t="shared" si="96"/>
        <v>54432800</v>
      </c>
      <c r="N111" s="28">
        <f t="shared" si="96"/>
        <v>10054900</v>
      </c>
      <c r="O111" s="28">
        <f t="shared" si="96"/>
        <v>709100</v>
      </c>
      <c r="P111" s="28">
        <f t="shared" si="96"/>
        <v>53757135.960000001</v>
      </c>
      <c r="Q111" s="28">
        <f t="shared" si="96"/>
        <v>46012256.32</v>
      </c>
      <c r="R111" s="28">
        <f t="shared" si="96"/>
        <v>7485104.6399999997</v>
      </c>
      <c r="S111" s="28">
        <f t="shared" si="96"/>
        <v>259775</v>
      </c>
      <c r="T111" s="24">
        <f t="shared" si="87"/>
        <v>82.453641835182097</v>
      </c>
      <c r="U111" s="24">
        <f>Q111/M111*100</f>
        <v>84.530386678620246</v>
      </c>
      <c r="V111" s="24">
        <f>R111/N111*100</f>
        <v>74.442357855373999</v>
      </c>
      <c r="W111" s="24">
        <f t="shared" si="81"/>
        <v>36.634466224791993</v>
      </c>
      <c r="X111" s="25">
        <f t="shared" si="90"/>
        <v>96.182310615421386</v>
      </c>
    </row>
    <row r="112" spans="1:24" s="19" customFormat="1" ht="64.5" hidden="1" customHeight="1" x14ac:dyDescent="0.3">
      <c r="A112" s="30" t="s">
        <v>72</v>
      </c>
      <c r="B112" s="51" t="s">
        <v>177</v>
      </c>
      <c r="C112" s="31" t="s">
        <v>178</v>
      </c>
      <c r="D112" s="32">
        <f>4821800+938750</f>
        <v>5760550</v>
      </c>
      <c r="E112" s="32">
        <v>2144909</v>
      </c>
      <c r="F112" s="38">
        <v>10942600</v>
      </c>
      <c r="G112" s="32">
        <v>2801641</v>
      </c>
      <c r="H112" s="32">
        <v>2745700</v>
      </c>
      <c r="I112" s="32">
        <v>1747409</v>
      </c>
      <c r="J112" s="32">
        <v>6121800</v>
      </c>
      <c r="K112" s="32">
        <f>F112-I112-J112</f>
        <v>3073391</v>
      </c>
      <c r="L112" s="32">
        <f>SUM(M112:O112)</f>
        <v>13561900</v>
      </c>
      <c r="M112" s="32">
        <v>3599800</v>
      </c>
      <c r="N112" s="32">
        <v>9773000</v>
      </c>
      <c r="O112" s="32">
        <v>189100</v>
      </c>
      <c r="P112" s="32">
        <f>SUM(Q112:S112)</f>
        <v>10168000.01</v>
      </c>
      <c r="Q112" s="32">
        <v>2684725.01</v>
      </c>
      <c r="R112" s="32">
        <v>7341400</v>
      </c>
      <c r="S112" s="32">
        <v>141875</v>
      </c>
      <c r="T112" s="33">
        <f t="shared" si="87"/>
        <v>74.974745500261761</v>
      </c>
      <c r="U112" s="33">
        <f>Q112/M112*100</f>
        <v>74.579838046558137</v>
      </c>
      <c r="V112" s="33">
        <f>R112/N112*100</f>
        <v>75.119205975647191</v>
      </c>
      <c r="W112" s="33">
        <f t="shared" si="81"/>
        <v>75.026441036488634</v>
      </c>
      <c r="X112" s="34">
        <f t="shared" si="90"/>
        <v>92.921243671522305</v>
      </c>
    </row>
    <row r="113" spans="1:24" s="19" customFormat="1" ht="100.5" hidden="1" customHeight="1" x14ac:dyDescent="0.3">
      <c r="A113" s="30" t="s">
        <v>180</v>
      </c>
      <c r="B113" s="51" t="s">
        <v>179</v>
      </c>
      <c r="C113" s="31" t="s">
        <v>19</v>
      </c>
      <c r="D113" s="32">
        <v>0</v>
      </c>
      <c r="E113" s="32">
        <v>100000</v>
      </c>
      <c r="F113" s="38">
        <v>155000</v>
      </c>
      <c r="G113" s="32">
        <v>55000</v>
      </c>
      <c r="H113" s="32">
        <v>40800</v>
      </c>
      <c r="I113" s="32">
        <v>100000</v>
      </c>
      <c r="J113" s="32">
        <v>0</v>
      </c>
      <c r="K113" s="32">
        <v>0</v>
      </c>
      <c r="L113" s="32">
        <f t="shared" ref="L113:L119" si="97">SUM(M113:O113)</f>
        <v>195800</v>
      </c>
      <c r="M113" s="32">
        <v>195800</v>
      </c>
      <c r="N113" s="32">
        <v>0</v>
      </c>
      <c r="O113" s="32">
        <v>0</v>
      </c>
      <c r="P113" s="32">
        <f t="shared" ref="P113:P119" si="98">SUM(Q113:S113)</f>
        <v>155000</v>
      </c>
      <c r="Q113" s="32">
        <v>155000</v>
      </c>
      <c r="R113" s="32">
        <v>0</v>
      </c>
      <c r="S113" s="32">
        <v>0</v>
      </c>
      <c r="T113" s="33">
        <f t="shared" si="87"/>
        <v>79.162410623084781</v>
      </c>
      <c r="U113" s="33">
        <f>Q113/M113*100</f>
        <v>79.162410623084781</v>
      </c>
      <c r="V113" s="33"/>
      <c r="W113" s="33"/>
      <c r="X113" s="34">
        <f>P113/F113*100</f>
        <v>100</v>
      </c>
    </row>
    <row r="114" spans="1:24" s="19" customFormat="1" ht="63.75" hidden="1" customHeight="1" x14ac:dyDescent="0.3">
      <c r="A114" s="30" t="s">
        <v>183</v>
      </c>
      <c r="B114" s="51" t="s">
        <v>181</v>
      </c>
      <c r="C114" s="31" t="s">
        <v>19</v>
      </c>
      <c r="D114" s="32">
        <v>1478600</v>
      </c>
      <c r="E114" s="32">
        <v>785350</v>
      </c>
      <c r="F114" s="38">
        <v>3084400</v>
      </c>
      <c r="G114" s="32">
        <v>787450</v>
      </c>
      <c r="H114" s="32">
        <v>758700</v>
      </c>
      <c r="I114" s="32">
        <v>2283950</v>
      </c>
      <c r="J114" s="32">
        <v>0</v>
      </c>
      <c r="K114" s="32">
        <f>F114-I114</f>
        <v>800450</v>
      </c>
      <c r="L114" s="32">
        <f t="shared" si="97"/>
        <v>3830100</v>
      </c>
      <c r="M114" s="32">
        <v>3810100</v>
      </c>
      <c r="N114" s="32">
        <v>0</v>
      </c>
      <c r="O114" s="32">
        <v>20000</v>
      </c>
      <c r="P114" s="32">
        <f t="shared" si="98"/>
        <v>2679344.2000000002</v>
      </c>
      <c r="Q114" s="32">
        <v>2659344.2000000002</v>
      </c>
      <c r="R114" s="32">
        <v>0</v>
      </c>
      <c r="S114" s="32">
        <v>20000</v>
      </c>
      <c r="T114" s="33">
        <f t="shared" si="87"/>
        <v>69.954941124252628</v>
      </c>
      <c r="U114" s="33">
        <f>Q114/M114*100</f>
        <v>69.797228419201602</v>
      </c>
      <c r="V114" s="33"/>
      <c r="W114" s="33">
        <f>S114/O114*100</f>
        <v>100</v>
      </c>
      <c r="X114" s="34">
        <f>P114/F114*100</f>
        <v>86.867598236285843</v>
      </c>
    </row>
    <row r="115" spans="1:24" s="19" customFormat="1" ht="57" hidden="1" customHeight="1" x14ac:dyDescent="0.3">
      <c r="A115" s="30" t="s">
        <v>184</v>
      </c>
      <c r="B115" s="51" t="s">
        <v>182</v>
      </c>
      <c r="C115" s="31" t="s">
        <v>19</v>
      </c>
      <c r="D115" s="32">
        <v>1851219</v>
      </c>
      <c r="E115" s="32">
        <v>669300</v>
      </c>
      <c r="F115" s="38">
        <v>3652416</v>
      </c>
      <c r="G115" s="32">
        <v>1065200</v>
      </c>
      <c r="H115" s="32">
        <v>830450</v>
      </c>
      <c r="I115" s="32">
        <v>2552339</v>
      </c>
      <c r="J115" s="32">
        <v>0</v>
      </c>
      <c r="K115" s="32">
        <v>0</v>
      </c>
      <c r="L115" s="32">
        <f t="shared" si="97"/>
        <v>4413500</v>
      </c>
      <c r="M115" s="32">
        <v>4413500</v>
      </c>
      <c r="N115" s="32">
        <v>0</v>
      </c>
      <c r="O115" s="32">
        <v>0</v>
      </c>
      <c r="P115" s="32">
        <f t="shared" si="98"/>
        <v>3616675.18</v>
      </c>
      <c r="Q115" s="32">
        <v>3616675.18</v>
      </c>
      <c r="R115" s="32">
        <v>0</v>
      </c>
      <c r="S115" s="32">
        <v>0</v>
      </c>
      <c r="T115" s="33">
        <f t="shared" si="87"/>
        <v>81.94573875608927</v>
      </c>
      <c r="U115" s="33">
        <f>Q115/M115*100</f>
        <v>81.94573875608927</v>
      </c>
      <c r="V115" s="33"/>
      <c r="W115" s="33"/>
      <c r="X115" s="34">
        <f>P115/F115*100</f>
        <v>99.021447173596883</v>
      </c>
    </row>
    <row r="116" spans="1:24" s="19" customFormat="1" ht="79.5" hidden="1" customHeight="1" x14ac:dyDescent="0.3">
      <c r="A116" s="30" t="s">
        <v>186</v>
      </c>
      <c r="B116" s="51" t="s">
        <v>185</v>
      </c>
      <c r="C116" s="31" t="s">
        <v>19</v>
      </c>
      <c r="D116" s="32">
        <v>3304190</v>
      </c>
      <c r="E116" s="32">
        <v>2511000</v>
      </c>
      <c r="F116" s="38">
        <v>7669463</v>
      </c>
      <c r="G116" s="32">
        <v>1858600</v>
      </c>
      <c r="H116" s="32">
        <v>1928750</v>
      </c>
      <c r="I116" s="32">
        <v>5803680</v>
      </c>
      <c r="J116" s="32">
        <v>0</v>
      </c>
      <c r="K116" s="32">
        <v>0</v>
      </c>
      <c r="L116" s="32">
        <f t="shared" si="97"/>
        <v>9576600</v>
      </c>
      <c r="M116" s="32">
        <v>9576600</v>
      </c>
      <c r="N116" s="32">
        <v>0</v>
      </c>
      <c r="O116" s="32">
        <v>0</v>
      </c>
      <c r="P116" s="32">
        <f t="shared" si="98"/>
        <v>7567221.3099999996</v>
      </c>
      <c r="Q116" s="32">
        <v>7567221.3099999996</v>
      </c>
      <c r="R116" s="32">
        <v>0</v>
      </c>
      <c r="S116" s="32">
        <v>0</v>
      </c>
      <c r="T116" s="33">
        <f t="shared" si="87"/>
        <v>79.017827934757634</v>
      </c>
      <c r="U116" s="33">
        <f>Q116/M116*100</f>
        <v>79.017827934757634</v>
      </c>
      <c r="V116" s="33"/>
      <c r="W116" s="33"/>
      <c r="X116" s="34">
        <f>P116/F116*100</f>
        <v>98.666898973239711</v>
      </c>
    </row>
    <row r="117" spans="1:24" s="19" customFormat="1" ht="81.75" hidden="1" customHeight="1" x14ac:dyDescent="0.3">
      <c r="A117" s="30" t="s">
        <v>188</v>
      </c>
      <c r="B117" s="51" t="s">
        <v>187</v>
      </c>
      <c r="C117" s="31" t="s">
        <v>19</v>
      </c>
      <c r="D117" s="32">
        <v>0</v>
      </c>
      <c r="E117" s="32">
        <v>0</v>
      </c>
      <c r="F117" s="38">
        <v>38500</v>
      </c>
      <c r="G117" s="32">
        <v>38500</v>
      </c>
      <c r="H117" s="32">
        <v>0</v>
      </c>
      <c r="I117" s="32">
        <v>0</v>
      </c>
      <c r="J117" s="32">
        <v>0</v>
      </c>
      <c r="K117" s="32">
        <v>0</v>
      </c>
      <c r="L117" s="32">
        <f t="shared" si="97"/>
        <v>38500</v>
      </c>
      <c r="M117" s="32">
        <v>0</v>
      </c>
      <c r="N117" s="32">
        <v>38500</v>
      </c>
      <c r="O117" s="32">
        <v>0</v>
      </c>
      <c r="P117" s="32">
        <f t="shared" si="98"/>
        <v>10300</v>
      </c>
      <c r="Q117" s="32">
        <v>0</v>
      </c>
      <c r="R117" s="32">
        <v>10300</v>
      </c>
      <c r="S117" s="32">
        <v>0</v>
      </c>
      <c r="T117" s="33">
        <f t="shared" si="87"/>
        <v>26.753246753246749</v>
      </c>
      <c r="U117" s="33"/>
      <c r="V117" s="33">
        <f>R117/N117*100</f>
        <v>26.753246753246749</v>
      </c>
      <c r="W117" s="33"/>
      <c r="X117" s="34">
        <f>P117/F117*100</f>
        <v>26.753246753246749</v>
      </c>
    </row>
    <row r="118" spans="1:24" s="19" customFormat="1" ht="62.25" hidden="1" customHeight="1" x14ac:dyDescent="0.3">
      <c r="A118" s="30" t="s">
        <v>190</v>
      </c>
      <c r="B118" s="51" t="s">
        <v>189</v>
      </c>
      <c r="C118" s="31" t="s">
        <v>19</v>
      </c>
      <c r="D118" s="32">
        <f>8000000+733604</f>
        <v>8733604</v>
      </c>
      <c r="E118" s="32">
        <v>7928000</v>
      </c>
      <c r="F118" s="38">
        <v>29039314</v>
      </c>
      <c r="G118" s="32">
        <v>6628000</v>
      </c>
      <c r="H118" s="32">
        <v>0</v>
      </c>
      <c r="I118" s="32">
        <v>16728000</v>
      </c>
      <c r="J118" s="32">
        <v>0</v>
      </c>
      <c r="K118" s="32">
        <v>0</v>
      </c>
      <c r="L118" s="32">
        <f>SUM(M118:O118)</f>
        <v>32264400</v>
      </c>
      <c r="M118" s="32">
        <v>32021000</v>
      </c>
      <c r="N118" s="32">
        <v>243400</v>
      </c>
      <c r="O118" s="32">
        <v>0</v>
      </c>
      <c r="P118" s="32">
        <f t="shared" si="98"/>
        <v>28653513</v>
      </c>
      <c r="Q118" s="32">
        <v>28520108.359999999</v>
      </c>
      <c r="R118" s="32">
        <v>133404.64000000001</v>
      </c>
      <c r="S118" s="32">
        <v>0</v>
      </c>
      <c r="T118" s="33">
        <f t="shared" si="87"/>
        <v>88.808448320749804</v>
      </c>
      <c r="U118" s="33">
        <f>Q118/M118*100</f>
        <v>89.066888479435363</v>
      </c>
      <c r="V118" s="33">
        <f>R118/N118*100</f>
        <v>54.808808545603952</v>
      </c>
      <c r="W118" s="33"/>
      <c r="X118" s="34">
        <f t="shared" ref="X118:X125" si="99">P118/F118*100</f>
        <v>98.671452776053869</v>
      </c>
    </row>
    <row r="119" spans="1:24" s="19" customFormat="1" ht="97.5" hidden="1" customHeight="1" x14ac:dyDescent="0.3">
      <c r="A119" s="30" t="s">
        <v>192</v>
      </c>
      <c r="B119" s="51" t="s">
        <v>191</v>
      </c>
      <c r="C119" s="31" t="s">
        <v>4</v>
      </c>
      <c r="D119" s="32">
        <v>216000</v>
      </c>
      <c r="E119" s="32">
        <v>200000</v>
      </c>
      <c r="F119" s="38">
        <v>1309183</v>
      </c>
      <c r="G119" s="32">
        <v>200000</v>
      </c>
      <c r="H119" s="32">
        <v>200000</v>
      </c>
      <c r="I119" s="32">
        <v>0</v>
      </c>
      <c r="J119" s="32">
        <v>0</v>
      </c>
      <c r="K119" s="32">
        <v>416000</v>
      </c>
      <c r="L119" s="32">
        <f t="shared" si="97"/>
        <v>1316000</v>
      </c>
      <c r="M119" s="32">
        <v>816000</v>
      </c>
      <c r="N119" s="32">
        <v>0</v>
      </c>
      <c r="O119" s="32">
        <v>500000</v>
      </c>
      <c r="P119" s="32">
        <f t="shared" si="98"/>
        <v>907082.26</v>
      </c>
      <c r="Q119" s="32">
        <v>809182.26</v>
      </c>
      <c r="R119" s="32">
        <v>0</v>
      </c>
      <c r="S119" s="32">
        <v>97900</v>
      </c>
      <c r="T119" s="33">
        <f t="shared" si="87"/>
        <v>68.927223404255329</v>
      </c>
      <c r="U119" s="33">
        <f>Q119/M119*100</f>
        <v>99.164492647058822</v>
      </c>
      <c r="V119" s="33"/>
      <c r="W119" s="33"/>
      <c r="X119" s="34">
        <f t="shared" si="99"/>
        <v>69.286131885305565</v>
      </c>
    </row>
    <row r="120" spans="1:24" s="26" customFormat="1" ht="45" hidden="1" customHeight="1" x14ac:dyDescent="0.3">
      <c r="A120" s="27" t="s">
        <v>194</v>
      </c>
      <c r="B120" s="52" t="s">
        <v>47</v>
      </c>
      <c r="C120" s="29"/>
      <c r="D120" s="28">
        <f>D121</f>
        <v>0</v>
      </c>
      <c r="E120" s="28">
        <f t="shared" ref="E120:R120" si="100">E121</f>
        <v>0</v>
      </c>
      <c r="F120" s="28">
        <f t="shared" si="100"/>
        <v>3921740</v>
      </c>
      <c r="G120" s="28">
        <f t="shared" si="100"/>
        <v>1196500</v>
      </c>
      <c r="H120" s="28">
        <f t="shared" si="100"/>
        <v>1256500</v>
      </c>
      <c r="I120" s="28">
        <f t="shared" si="100"/>
        <v>0</v>
      </c>
      <c r="J120" s="28">
        <f t="shared" si="100"/>
        <v>0</v>
      </c>
      <c r="K120" s="28">
        <f t="shared" si="100"/>
        <v>99000</v>
      </c>
      <c r="L120" s="28">
        <f>L121</f>
        <v>6741200</v>
      </c>
      <c r="M120" s="28">
        <f>M121</f>
        <v>4263200</v>
      </c>
      <c r="N120" s="28">
        <f>N121</f>
        <v>0</v>
      </c>
      <c r="O120" s="28">
        <f>O121</f>
        <v>2478000</v>
      </c>
      <c r="P120" s="28">
        <f t="shared" si="100"/>
        <v>3921739.35</v>
      </c>
      <c r="Q120" s="28">
        <f t="shared" si="100"/>
        <v>2250239.35</v>
      </c>
      <c r="R120" s="28">
        <f t="shared" si="100"/>
        <v>0</v>
      </c>
      <c r="S120" s="28">
        <f t="shared" ref="S120" si="101">S121</f>
        <v>1671500</v>
      </c>
      <c r="T120" s="24">
        <f t="shared" si="87"/>
        <v>58.175686079629742</v>
      </c>
      <c r="U120" s="24"/>
      <c r="V120" s="24"/>
      <c r="W120" s="24">
        <f t="shared" ref="W120:W125" si="102">S120/O120*100</f>
        <v>67.453591606133983</v>
      </c>
      <c r="X120" s="25">
        <f t="shared" si="99"/>
        <v>99.999983425724309</v>
      </c>
    </row>
    <row r="121" spans="1:24" s="19" customFormat="1" ht="64.5" hidden="1" customHeight="1" x14ac:dyDescent="0.3">
      <c r="A121" s="30" t="s">
        <v>197</v>
      </c>
      <c r="B121" s="51" t="s">
        <v>193</v>
      </c>
      <c r="C121" s="31" t="s">
        <v>19</v>
      </c>
      <c r="D121" s="32">
        <v>0</v>
      </c>
      <c r="E121" s="32">
        <v>0</v>
      </c>
      <c r="F121" s="38">
        <v>3921740</v>
      </c>
      <c r="G121" s="32">
        <v>1196500</v>
      </c>
      <c r="H121" s="32">
        <v>1256500</v>
      </c>
      <c r="I121" s="32">
        <v>0</v>
      </c>
      <c r="J121" s="32">
        <v>0</v>
      </c>
      <c r="K121" s="32">
        <v>99000</v>
      </c>
      <c r="L121" s="32">
        <f>M121+O121</f>
        <v>6741200</v>
      </c>
      <c r="M121" s="32">
        <v>4263200</v>
      </c>
      <c r="N121" s="32">
        <v>0</v>
      </c>
      <c r="O121" s="32">
        <v>2478000</v>
      </c>
      <c r="P121" s="32">
        <f>Q121+S121</f>
        <v>3921739.35</v>
      </c>
      <c r="Q121" s="32">
        <v>2250239.35</v>
      </c>
      <c r="R121" s="32">
        <v>0</v>
      </c>
      <c r="S121" s="32">
        <v>1671500</v>
      </c>
      <c r="T121" s="33">
        <f t="shared" si="87"/>
        <v>58.175686079629742</v>
      </c>
      <c r="U121" s="33">
        <f>Q121/M121*100</f>
        <v>52.782870848189155</v>
      </c>
      <c r="V121" s="33"/>
      <c r="W121" s="33">
        <f t="shared" si="102"/>
        <v>67.453591606133983</v>
      </c>
      <c r="X121" s="34">
        <f t="shared" si="99"/>
        <v>99.999983425724309</v>
      </c>
    </row>
    <row r="122" spans="1:24" s="19" customFormat="1" ht="102" hidden="1" customHeight="1" x14ac:dyDescent="0.3">
      <c r="A122" s="27" t="s">
        <v>237</v>
      </c>
      <c r="B122" s="52" t="s">
        <v>195</v>
      </c>
      <c r="C122" s="29"/>
      <c r="D122" s="53">
        <f>SUM(D123:D124)</f>
        <v>8343200</v>
      </c>
      <c r="E122" s="53">
        <f t="shared" ref="E122:S122" si="103">SUM(E123:E124)</f>
        <v>9327750</v>
      </c>
      <c r="F122" s="53">
        <f t="shared" si="103"/>
        <v>26765650</v>
      </c>
      <c r="G122" s="53">
        <f t="shared" si="103"/>
        <v>9222250</v>
      </c>
      <c r="H122" s="53">
        <f t="shared" si="103"/>
        <v>8909750</v>
      </c>
      <c r="I122" s="53">
        <f t="shared" si="103"/>
        <v>0</v>
      </c>
      <c r="J122" s="53">
        <f t="shared" si="103"/>
        <v>0</v>
      </c>
      <c r="K122" s="53">
        <f t="shared" si="103"/>
        <v>17489550</v>
      </c>
      <c r="L122" s="53">
        <f>SUM(L123:L124)</f>
        <v>35290100</v>
      </c>
      <c r="M122" s="53">
        <f>SUM(M123:M124)</f>
        <v>0</v>
      </c>
      <c r="N122" s="53">
        <f>SUM(N123:N124)</f>
        <v>0</v>
      </c>
      <c r="O122" s="53">
        <f>SUM(O123:O124)</f>
        <v>35290100</v>
      </c>
      <c r="P122" s="53">
        <f t="shared" si="103"/>
        <v>24741302.16</v>
      </c>
      <c r="Q122" s="53">
        <f t="shared" si="103"/>
        <v>0</v>
      </c>
      <c r="R122" s="53">
        <f t="shared" si="103"/>
        <v>0</v>
      </c>
      <c r="S122" s="53">
        <f t="shared" si="103"/>
        <v>24741302.16</v>
      </c>
      <c r="T122" s="24">
        <f t="shared" si="87"/>
        <v>70.108336785670772</v>
      </c>
      <c r="U122" s="24"/>
      <c r="V122" s="24"/>
      <c r="W122" s="24">
        <f t="shared" si="102"/>
        <v>70.108336785670772</v>
      </c>
      <c r="X122" s="25">
        <f t="shared" si="99"/>
        <v>92.436769366706955</v>
      </c>
    </row>
    <row r="123" spans="1:24" s="19" customFormat="1" ht="45" hidden="1" customHeight="1" x14ac:dyDescent="0.3">
      <c r="A123" s="102" t="s">
        <v>238</v>
      </c>
      <c r="B123" s="84" t="s">
        <v>196</v>
      </c>
      <c r="C123" s="31" t="s">
        <v>19</v>
      </c>
      <c r="D123" s="54">
        <v>3236500</v>
      </c>
      <c r="E123" s="54">
        <v>3929800</v>
      </c>
      <c r="F123" s="38">
        <v>11087800</v>
      </c>
      <c r="G123" s="54">
        <v>3824300</v>
      </c>
      <c r="H123" s="54">
        <v>3876500</v>
      </c>
      <c r="I123" s="54">
        <v>0</v>
      </c>
      <c r="J123" s="54">
        <v>0</v>
      </c>
      <c r="K123" s="54">
        <v>7088200</v>
      </c>
      <c r="L123" s="32">
        <f>SUM(M123:O123)</f>
        <v>14579000</v>
      </c>
      <c r="M123" s="32">
        <v>0</v>
      </c>
      <c r="N123" s="32">
        <v>0</v>
      </c>
      <c r="O123" s="32">
        <v>14579000</v>
      </c>
      <c r="P123" s="32">
        <f>SUM(Q123:S123)</f>
        <v>10958908.890000001</v>
      </c>
      <c r="Q123" s="32">
        <v>0</v>
      </c>
      <c r="R123" s="32">
        <v>0</v>
      </c>
      <c r="S123" s="32">
        <v>10958908.890000001</v>
      </c>
      <c r="T123" s="33">
        <f t="shared" si="87"/>
        <v>75.169139790109057</v>
      </c>
      <c r="U123" s="33"/>
      <c r="V123" s="33"/>
      <c r="W123" s="33">
        <f t="shared" si="102"/>
        <v>75.169139790109057</v>
      </c>
      <c r="X123" s="34">
        <f t="shared" si="99"/>
        <v>98.837541171377552</v>
      </c>
    </row>
    <row r="124" spans="1:24" s="19" customFormat="1" ht="48.75" hidden="1" customHeight="1" x14ac:dyDescent="0.3">
      <c r="A124" s="103"/>
      <c r="B124" s="85"/>
      <c r="C124" s="31" t="s">
        <v>5</v>
      </c>
      <c r="D124" s="54">
        <v>5106700</v>
      </c>
      <c r="E124" s="54">
        <v>5397950</v>
      </c>
      <c r="F124" s="38">
        <v>15677850</v>
      </c>
      <c r="G124" s="54">
        <v>5397950</v>
      </c>
      <c r="H124" s="54">
        <v>5033250</v>
      </c>
      <c r="I124" s="54">
        <v>0</v>
      </c>
      <c r="J124" s="54">
        <v>0</v>
      </c>
      <c r="K124" s="54">
        <v>10401350</v>
      </c>
      <c r="L124" s="32">
        <f>SUM(M124:O124)</f>
        <v>20711100</v>
      </c>
      <c r="M124" s="32">
        <v>0</v>
      </c>
      <c r="N124" s="32">
        <v>0</v>
      </c>
      <c r="O124" s="32">
        <v>20711100</v>
      </c>
      <c r="P124" s="32">
        <f>SUM(Q124:S124)</f>
        <v>13782393.27</v>
      </c>
      <c r="Q124" s="32">
        <v>0</v>
      </c>
      <c r="R124" s="32">
        <v>0</v>
      </c>
      <c r="S124" s="32">
        <v>13782393.27</v>
      </c>
      <c r="T124" s="33">
        <f t="shared" si="87"/>
        <v>66.545925952749968</v>
      </c>
      <c r="U124" s="33"/>
      <c r="V124" s="33"/>
      <c r="W124" s="33">
        <f t="shared" si="102"/>
        <v>66.545925952749968</v>
      </c>
      <c r="X124" s="34">
        <f t="shared" si="99"/>
        <v>87.909970244644512</v>
      </c>
    </row>
    <row r="125" spans="1:24" ht="28.5" hidden="1" customHeight="1" x14ac:dyDescent="0.3">
      <c r="A125" s="122" t="s">
        <v>93</v>
      </c>
      <c r="B125" s="123"/>
      <c r="C125" s="123"/>
      <c r="D125" s="36" t="e">
        <f>D105+D102+D100+#REF!+#REF!+#REF!</f>
        <v>#REF!</v>
      </c>
      <c r="E125" s="36" t="e">
        <f>E105+E102+E100+#REF!+#REF!+#REF!</f>
        <v>#REF!</v>
      </c>
      <c r="F125" s="36" t="e">
        <f>F105+F102+F100+#REF!+#REF!+#REF!</f>
        <v>#REF!</v>
      </c>
      <c r="G125" s="36" t="e">
        <f>G105+G102+G100+#REF!+#REF!+#REF!</f>
        <v>#REF!</v>
      </c>
      <c r="H125" s="36" t="e">
        <f>H105+H102+H100+#REF!+#REF!+#REF!</f>
        <v>#REF!</v>
      </c>
      <c r="I125" s="36" t="e">
        <f>I105+I102+I100+#REF!+#REF!+#REF!</f>
        <v>#REF!</v>
      </c>
      <c r="J125" s="36" t="e">
        <f>J105+J102+J100+#REF!+#REF!+#REF!</f>
        <v>#REF!</v>
      </c>
      <c r="K125" s="36" t="e">
        <f>K105+K102+K100+#REF!+#REF!+#REF!</f>
        <v>#REF!</v>
      </c>
      <c r="L125" s="36" t="e">
        <f>L105+L102+L100+#REF!+#REF!+#REF!</f>
        <v>#REF!</v>
      </c>
      <c r="M125" s="36" t="e">
        <f>M105+M102+M100+#REF!+#REF!+#REF!</f>
        <v>#REF!</v>
      </c>
      <c r="N125" s="36" t="e">
        <f>N105+N102+N100+#REF!+#REF!+#REF!</f>
        <v>#REF!</v>
      </c>
      <c r="O125" s="36" t="e">
        <f>O105+O102+O100+#REF!+#REF!+#REF!</f>
        <v>#REF!</v>
      </c>
      <c r="P125" s="36" t="e">
        <f>P105+P102+P100+#REF!+#REF!+#REF!</f>
        <v>#REF!</v>
      </c>
      <c r="Q125" s="36" t="e">
        <f>Q105+Q102+Q100+#REF!+#REF!+#REF!</f>
        <v>#REF!</v>
      </c>
      <c r="R125" s="36" t="e">
        <f>R105+R102+R100+#REF!+#REF!+#REF!</f>
        <v>#REF!</v>
      </c>
      <c r="S125" s="36" t="e">
        <f>S105+S102+S100+#REF!+#REF!+#REF!</f>
        <v>#REF!</v>
      </c>
      <c r="T125" s="24" t="e">
        <f t="shared" si="87"/>
        <v>#REF!</v>
      </c>
      <c r="U125" s="24" t="e">
        <f>Q125/M125*100</f>
        <v>#REF!</v>
      </c>
      <c r="V125" s="24" t="e">
        <f>R125/N125*100</f>
        <v>#REF!</v>
      </c>
      <c r="W125" s="24" t="e">
        <f t="shared" si="102"/>
        <v>#REF!</v>
      </c>
      <c r="X125" s="25" t="e">
        <f t="shared" si="99"/>
        <v>#REF!</v>
      </c>
    </row>
    <row r="126" spans="1:24" ht="34.5" hidden="1" customHeight="1" x14ac:dyDescent="0.3">
      <c r="A126" s="118" t="s">
        <v>199</v>
      </c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20"/>
    </row>
    <row r="127" spans="1:24" ht="87" hidden="1" customHeight="1" x14ac:dyDescent="0.3">
      <c r="A127" s="27" t="s">
        <v>74</v>
      </c>
      <c r="B127" s="49" t="s">
        <v>198</v>
      </c>
      <c r="C127" s="56"/>
      <c r="D127" s="28">
        <f>D128+D130</f>
        <v>15008754</v>
      </c>
      <c r="E127" s="28">
        <f t="shared" ref="E127:S127" si="104">E128+E130</f>
        <v>13615164</v>
      </c>
      <c r="F127" s="28">
        <f>F128+F130</f>
        <v>82527105</v>
      </c>
      <c r="G127" s="28">
        <f t="shared" si="104"/>
        <v>11430065</v>
      </c>
      <c r="H127" s="28">
        <f t="shared" si="104"/>
        <v>46218907</v>
      </c>
      <c r="I127" s="28">
        <f t="shared" si="104"/>
        <v>58813648</v>
      </c>
      <c r="J127" s="28">
        <f t="shared" si="104"/>
        <v>0</v>
      </c>
      <c r="K127" s="28">
        <f t="shared" si="104"/>
        <v>26384</v>
      </c>
      <c r="L127" s="28">
        <f>L128+L130</f>
        <v>97831346</v>
      </c>
      <c r="M127" s="28">
        <f>M128+M130</f>
        <v>97745626</v>
      </c>
      <c r="N127" s="28">
        <f>N128+N130</f>
        <v>0</v>
      </c>
      <c r="O127" s="28">
        <f>O128+O130</f>
        <v>85720</v>
      </c>
      <c r="P127" s="28">
        <f t="shared" si="104"/>
        <v>73431847.939999998</v>
      </c>
      <c r="Q127" s="28">
        <f t="shared" si="104"/>
        <v>73347459.939999998</v>
      </c>
      <c r="R127" s="28">
        <f t="shared" si="104"/>
        <v>0</v>
      </c>
      <c r="S127" s="28">
        <f t="shared" si="104"/>
        <v>84388</v>
      </c>
      <c r="T127" s="24">
        <f t="shared" ref="T127:U131" si="105">P127/L127*100</f>
        <v>75.059631644033601</v>
      </c>
      <c r="U127" s="24">
        <f t="shared" si="105"/>
        <v>75.039122405334027</v>
      </c>
      <c r="V127" s="24"/>
      <c r="W127" s="24">
        <f>S127/O127*100</f>
        <v>98.446103593093795</v>
      </c>
      <c r="X127" s="25">
        <f>P127/F127*100</f>
        <v>88.979066865365013</v>
      </c>
    </row>
    <row r="128" spans="1:24" ht="56.25" hidden="1" x14ac:dyDescent="0.3">
      <c r="A128" s="27" t="s">
        <v>75</v>
      </c>
      <c r="B128" s="57" t="s">
        <v>200</v>
      </c>
      <c r="C128" s="29"/>
      <c r="D128" s="28">
        <f>D129</f>
        <v>9866010</v>
      </c>
      <c r="E128" s="28">
        <f t="shared" ref="E128:S128" si="106">E129</f>
        <v>7039080</v>
      </c>
      <c r="F128" s="28">
        <f>F129</f>
        <v>24166624</v>
      </c>
      <c r="G128" s="28">
        <f t="shared" si="106"/>
        <v>5803980</v>
      </c>
      <c r="H128" s="28">
        <f t="shared" si="106"/>
        <v>9380020</v>
      </c>
      <c r="I128" s="28">
        <f t="shared" si="106"/>
        <v>17051200</v>
      </c>
      <c r="J128" s="28">
        <f t="shared" si="106"/>
        <v>0</v>
      </c>
      <c r="K128" s="28">
        <f t="shared" si="106"/>
        <v>26384</v>
      </c>
      <c r="L128" s="28">
        <f>L129</f>
        <v>32144020</v>
      </c>
      <c r="M128" s="28">
        <f>M129</f>
        <v>32058300</v>
      </c>
      <c r="N128" s="28">
        <f>N129</f>
        <v>0</v>
      </c>
      <c r="O128" s="28">
        <f>O129</f>
        <v>85720</v>
      </c>
      <c r="P128" s="28">
        <f t="shared" si="106"/>
        <v>22996913.07</v>
      </c>
      <c r="Q128" s="28">
        <f t="shared" si="106"/>
        <v>22912525.07</v>
      </c>
      <c r="R128" s="28">
        <f t="shared" si="106"/>
        <v>0</v>
      </c>
      <c r="S128" s="28">
        <f t="shared" si="106"/>
        <v>84388</v>
      </c>
      <c r="T128" s="24">
        <f t="shared" si="105"/>
        <v>71.543363493427393</v>
      </c>
      <c r="U128" s="24">
        <f t="shared" si="105"/>
        <v>71.471428834342433</v>
      </c>
      <c r="V128" s="24"/>
      <c r="W128" s="24">
        <f>S128/O128*100</f>
        <v>98.446103593093795</v>
      </c>
      <c r="X128" s="25">
        <f>P128/F128*100</f>
        <v>95.15980829593741</v>
      </c>
    </row>
    <row r="129" spans="1:24" ht="56.25" hidden="1" x14ac:dyDescent="0.3">
      <c r="A129" s="30" t="s">
        <v>202</v>
      </c>
      <c r="B129" s="58" t="s">
        <v>201</v>
      </c>
      <c r="C129" s="31" t="s">
        <v>203</v>
      </c>
      <c r="D129" s="32">
        <v>9866010</v>
      </c>
      <c r="E129" s="32">
        <v>7039080</v>
      </c>
      <c r="F129" s="32">
        <v>24166624</v>
      </c>
      <c r="G129" s="32">
        <v>5803980</v>
      </c>
      <c r="H129" s="32">
        <v>9380020</v>
      </c>
      <c r="I129" s="32">
        <v>17051200</v>
      </c>
      <c r="J129" s="32">
        <v>0</v>
      </c>
      <c r="K129" s="32">
        <v>26384</v>
      </c>
      <c r="L129" s="32">
        <f>SUM(M129:O129)</f>
        <v>32144020</v>
      </c>
      <c r="M129" s="32">
        <v>32058300</v>
      </c>
      <c r="N129" s="32">
        <v>0</v>
      </c>
      <c r="O129" s="32">
        <v>85720</v>
      </c>
      <c r="P129" s="59">
        <f>SUM(Q129:S129)</f>
        <v>22996913.07</v>
      </c>
      <c r="Q129" s="59">
        <v>22912525.07</v>
      </c>
      <c r="R129" s="59">
        <v>0</v>
      </c>
      <c r="S129" s="59">
        <v>84388</v>
      </c>
      <c r="T129" s="33">
        <f t="shared" si="105"/>
        <v>71.543363493427393</v>
      </c>
      <c r="U129" s="33">
        <f t="shared" si="105"/>
        <v>71.471428834342433</v>
      </c>
      <c r="V129" s="33"/>
      <c r="W129" s="33">
        <f>S129/O129*100</f>
        <v>98.446103593093795</v>
      </c>
      <c r="X129" s="34">
        <f>P129/F129*100</f>
        <v>95.15980829593741</v>
      </c>
    </row>
    <row r="130" spans="1:24" ht="117" hidden="1" customHeight="1" x14ac:dyDescent="0.3">
      <c r="A130" s="27" t="s">
        <v>76</v>
      </c>
      <c r="B130" s="57" t="s">
        <v>204</v>
      </c>
      <c r="C130" s="29"/>
      <c r="D130" s="28">
        <f>D131</f>
        <v>5142744</v>
      </c>
      <c r="E130" s="28">
        <f t="shared" ref="E130:S130" si="107">E131</f>
        <v>6576084</v>
      </c>
      <c r="F130" s="28">
        <f t="shared" si="107"/>
        <v>58360481</v>
      </c>
      <c r="G130" s="28">
        <f t="shared" si="107"/>
        <v>5626085</v>
      </c>
      <c r="H130" s="28">
        <f t="shared" si="107"/>
        <v>36838887</v>
      </c>
      <c r="I130" s="28">
        <f t="shared" si="107"/>
        <v>41762448</v>
      </c>
      <c r="J130" s="28">
        <f t="shared" si="107"/>
        <v>0</v>
      </c>
      <c r="K130" s="28">
        <f t="shared" si="107"/>
        <v>0</v>
      </c>
      <c r="L130" s="28">
        <f t="shared" ref="L130:O130" si="108">L131</f>
        <v>65687326</v>
      </c>
      <c r="M130" s="28">
        <f t="shared" si="108"/>
        <v>65687326</v>
      </c>
      <c r="N130" s="28">
        <f t="shared" si="108"/>
        <v>0</v>
      </c>
      <c r="O130" s="28">
        <f t="shared" si="108"/>
        <v>0</v>
      </c>
      <c r="P130" s="28">
        <f t="shared" si="107"/>
        <v>50434934.869999997</v>
      </c>
      <c r="Q130" s="28">
        <f t="shared" si="107"/>
        <v>50434934.869999997</v>
      </c>
      <c r="R130" s="28">
        <f t="shared" si="107"/>
        <v>0</v>
      </c>
      <c r="S130" s="28">
        <f t="shared" si="107"/>
        <v>0</v>
      </c>
      <c r="T130" s="24">
        <f t="shared" si="105"/>
        <v>76.780313556986627</v>
      </c>
      <c r="U130" s="24">
        <f t="shared" si="105"/>
        <v>76.780313556986627</v>
      </c>
      <c r="V130" s="24"/>
      <c r="W130" s="24"/>
      <c r="X130" s="25">
        <f>P130/F130*100</f>
        <v>86.41966962198272</v>
      </c>
    </row>
    <row r="131" spans="1:24" ht="140.25" hidden="1" customHeight="1" thickBot="1" x14ac:dyDescent="0.35">
      <c r="A131" s="60" t="s">
        <v>206</v>
      </c>
      <c r="B131" s="61" t="s">
        <v>205</v>
      </c>
      <c r="C131" s="62" t="s">
        <v>203</v>
      </c>
      <c r="D131" s="63">
        <v>5142744</v>
      </c>
      <c r="E131" s="63">
        <v>6576084</v>
      </c>
      <c r="F131" s="63">
        <v>58360481</v>
      </c>
      <c r="G131" s="63">
        <v>5626085</v>
      </c>
      <c r="H131" s="63">
        <v>36838887</v>
      </c>
      <c r="I131" s="63">
        <v>41762448</v>
      </c>
      <c r="J131" s="63">
        <v>0</v>
      </c>
      <c r="K131" s="63">
        <v>0</v>
      </c>
      <c r="L131" s="63">
        <f>SUM(M131:O131)</f>
        <v>65687326</v>
      </c>
      <c r="M131" s="63">
        <v>65687326</v>
      </c>
      <c r="N131" s="63">
        <v>0</v>
      </c>
      <c r="O131" s="63">
        <v>0</v>
      </c>
      <c r="P131" s="64">
        <f>SUM(Q131:S131)</f>
        <v>50434934.869999997</v>
      </c>
      <c r="Q131" s="64">
        <v>50434934.869999997</v>
      </c>
      <c r="R131" s="64">
        <v>0</v>
      </c>
      <c r="S131" s="64">
        <v>0</v>
      </c>
      <c r="T131" s="65">
        <f t="shared" si="105"/>
        <v>76.780313556986627</v>
      </c>
      <c r="U131" s="65">
        <f t="shared" si="105"/>
        <v>76.780313556986627</v>
      </c>
      <c r="V131" s="65"/>
      <c r="W131" s="65"/>
      <c r="X131" s="66">
        <f>P131/F131*100</f>
        <v>86.41966962198272</v>
      </c>
    </row>
    <row r="132" spans="1:24" hidden="1" x14ac:dyDescent="0.3">
      <c r="A132" s="67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pans="1:24" hidden="1" x14ac:dyDescent="0.3">
      <c r="A133" s="67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</row>
    <row r="134" spans="1:24" hidden="1" x14ac:dyDescent="0.3">
      <c r="A134" s="67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pans="1:24" hidden="1" x14ac:dyDescent="0.3">
      <c r="A135" s="67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pans="1:24" hidden="1" x14ac:dyDescent="0.3">
      <c r="A136" s="67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24" hidden="1" x14ac:dyDescent="0.3">
      <c r="A137" s="67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24" hidden="1" x14ac:dyDescent="0.3">
      <c r="A138" s="67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24" hidden="1" x14ac:dyDescent="0.3">
      <c r="A139" s="67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24" hidden="1" x14ac:dyDescent="0.3">
      <c r="A140" s="67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24" hidden="1" x14ac:dyDescent="0.3">
      <c r="A141" s="67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24" hidden="1" x14ac:dyDescent="0.3">
      <c r="A142" s="67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24" hidden="1" x14ac:dyDescent="0.3">
      <c r="A143" s="67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24" hidden="1" x14ac:dyDescent="0.3">
      <c r="A144" s="67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hidden="1" x14ac:dyDescent="0.3">
      <c r="A145" s="67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hidden="1" x14ac:dyDescent="0.3">
      <c r="A146" s="67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hidden="1" x14ac:dyDescent="0.3">
      <c r="A147" s="67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 hidden="1" x14ac:dyDescent="0.3">
      <c r="A148" s="67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pans="1:15" hidden="1" x14ac:dyDescent="0.3">
      <c r="A149" s="67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 hidden="1" x14ac:dyDescent="0.3">
      <c r="A150" s="67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 x14ac:dyDescent="0.3">
      <c r="A151" s="67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x14ac:dyDescent="0.3">
      <c r="A152" s="67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3">
      <c r="A153" s="67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  <row r="154" spans="1:15" x14ac:dyDescent="0.3">
      <c r="A154" s="67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</row>
    <row r="155" spans="1:15" x14ac:dyDescent="0.3">
      <c r="A155" s="67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pans="1:15" x14ac:dyDescent="0.3">
      <c r="A156" s="67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</row>
    <row r="157" spans="1:15" x14ac:dyDescent="0.3">
      <c r="A157" s="67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pans="1:15" x14ac:dyDescent="0.3">
      <c r="A158" s="67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</row>
    <row r="159" spans="1:15" x14ac:dyDescent="0.3">
      <c r="A159" s="67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</row>
    <row r="160" spans="1:15" x14ac:dyDescent="0.3">
      <c r="A160" s="67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</row>
    <row r="161" spans="1:15" x14ac:dyDescent="0.3">
      <c r="A161" s="67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pans="1:15" x14ac:dyDescent="0.3">
      <c r="A162" s="67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pans="1:15" x14ac:dyDescent="0.3">
      <c r="A163" s="67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x14ac:dyDescent="0.3">
      <c r="A164" s="67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pans="1:15" x14ac:dyDescent="0.3">
      <c r="A165" s="67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 x14ac:dyDescent="0.3">
      <c r="A166" s="67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 x14ac:dyDescent="0.3">
      <c r="A167" s="67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 x14ac:dyDescent="0.3">
      <c r="A168" s="67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 x14ac:dyDescent="0.3">
      <c r="A169" s="67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</row>
    <row r="170" spans="1:15" x14ac:dyDescent="0.3">
      <c r="A170" s="67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 x14ac:dyDescent="0.3">
      <c r="A171" s="67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</row>
    <row r="172" spans="1:15" x14ac:dyDescent="0.3">
      <c r="A172" s="67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</row>
    <row r="173" spans="1:15" x14ac:dyDescent="0.3">
      <c r="A173" s="67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</row>
    <row r="174" spans="1:15" x14ac:dyDescent="0.3">
      <c r="A174" s="6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</row>
    <row r="175" spans="1:15" x14ac:dyDescent="0.3">
      <c r="A175" s="67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</row>
    <row r="176" spans="1:15" x14ac:dyDescent="0.3">
      <c r="A176" s="67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</row>
    <row r="177" spans="1:15" x14ac:dyDescent="0.3">
      <c r="A177" s="67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</row>
    <row r="178" spans="1:15" x14ac:dyDescent="0.3">
      <c r="A178" s="67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</row>
    <row r="179" spans="1:15" x14ac:dyDescent="0.3">
      <c r="A179" s="67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</row>
    <row r="180" spans="1:15" x14ac:dyDescent="0.3">
      <c r="A180" s="67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</row>
    <row r="181" spans="1:15" x14ac:dyDescent="0.3">
      <c r="A181" s="67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</row>
    <row r="182" spans="1:15" x14ac:dyDescent="0.3">
      <c r="A182" s="67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</row>
    <row r="183" spans="1:15" x14ac:dyDescent="0.3">
      <c r="A183" s="67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</row>
    <row r="184" spans="1:15" x14ac:dyDescent="0.3">
      <c r="A184" s="67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15" x14ac:dyDescent="0.3">
      <c r="A185" s="67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15" x14ac:dyDescent="0.3">
      <c r="A186" s="67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 x14ac:dyDescent="0.3">
      <c r="A187" s="67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x14ac:dyDescent="0.3">
      <c r="A188" s="67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  <row r="189" spans="1:15" x14ac:dyDescent="0.3">
      <c r="A189" s="67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 x14ac:dyDescent="0.3">
      <c r="A190" s="67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x14ac:dyDescent="0.3">
      <c r="A191" s="67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 x14ac:dyDescent="0.3">
      <c r="A192" s="67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 x14ac:dyDescent="0.3">
      <c r="A193" s="67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 x14ac:dyDescent="0.3">
      <c r="A194" s="67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</row>
    <row r="195" spans="1:15" x14ac:dyDescent="0.3">
      <c r="A195" s="67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</row>
    <row r="196" spans="1:15" x14ac:dyDescent="0.3">
      <c r="A196" s="67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</row>
    <row r="197" spans="1:15" x14ac:dyDescent="0.3">
      <c r="A197" s="67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 x14ac:dyDescent="0.3">
      <c r="A198" s="67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</row>
    <row r="199" spans="1:15" x14ac:dyDescent="0.3">
      <c r="A199" s="67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 x14ac:dyDescent="0.3">
      <c r="A200" s="67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</row>
    <row r="201" spans="1:15" x14ac:dyDescent="0.3">
      <c r="A201" s="67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</row>
    <row r="202" spans="1:15" x14ac:dyDescent="0.3">
      <c r="A202" s="67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</row>
    <row r="203" spans="1:15" x14ac:dyDescent="0.3">
      <c r="A203" s="67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3">
      <c r="A204" s="67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</row>
    <row r="205" spans="1:15" x14ac:dyDescent="0.3">
      <c r="A205" s="67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</row>
    <row r="206" spans="1:15" x14ac:dyDescent="0.3">
      <c r="A206" s="67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</row>
    <row r="207" spans="1:15" x14ac:dyDescent="0.3">
      <c r="A207" s="67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</row>
    <row r="208" spans="1:15" x14ac:dyDescent="0.3">
      <c r="A208" s="67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x14ac:dyDescent="0.3">
      <c r="A209" s="67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x14ac:dyDescent="0.3">
      <c r="A210" s="67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 x14ac:dyDescent="0.3">
      <c r="A211" s="67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</row>
    <row r="212" spans="1:15" x14ac:dyDescent="0.3">
      <c r="A212" s="67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</row>
    <row r="213" spans="1:15" x14ac:dyDescent="0.3">
      <c r="A213" s="67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x14ac:dyDescent="0.3">
      <c r="A214" s="67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</row>
    <row r="215" spans="1:15" x14ac:dyDescent="0.3">
      <c r="A215" s="67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</row>
    <row r="216" spans="1:15" x14ac:dyDescent="0.3">
      <c r="A216" s="67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 x14ac:dyDescent="0.3">
      <c r="A217" s="67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 x14ac:dyDescent="0.3">
      <c r="A218" s="67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5" x14ac:dyDescent="0.3">
      <c r="A219" s="67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</row>
    <row r="220" spans="1:15" x14ac:dyDescent="0.3">
      <c r="A220" s="67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</row>
    <row r="221" spans="1:15" x14ac:dyDescent="0.3">
      <c r="A221" s="67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</row>
    <row r="222" spans="1:15" x14ac:dyDescent="0.3">
      <c r="A222" s="67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15" x14ac:dyDescent="0.3">
      <c r="A223" s="67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15" x14ac:dyDescent="0.3">
      <c r="A224" s="67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15" x14ac:dyDescent="0.3">
      <c r="A225" s="67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</row>
    <row r="226" spans="1:15" x14ac:dyDescent="0.3">
      <c r="A226" s="67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 x14ac:dyDescent="0.3">
      <c r="A227" s="67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</row>
    <row r="228" spans="1:15" x14ac:dyDescent="0.3">
      <c r="A228" s="67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</row>
    <row r="229" spans="1:15" x14ac:dyDescent="0.3">
      <c r="A229" s="67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</row>
    <row r="230" spans="1:15" x14ac:dyDescent="0.3">
      <c r="A230" s="67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</row>
    <row r="231" spans="1:15" x14ac:dyDescent="0.3">
      <c r="A231" s="67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 x14ac:dyDescent="0.3">
      <c r="A232" s="67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</row>
    <row r="233" spans="1:15" x14ac:dyDescent="0.3">
      <c r="A233" s="67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</row>
    <row r="234" spans="1:15" x14ac:dyDescent="0.3">
      <c r="A234" s="67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</row>
    <row r="235" spans="1:15" x14ac:dyDescent="0.3">
      <c r="A235" s="67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</row>
    <row r="236" spans="1:15" x14ac:dyDescent="0.3">
      <c r="A236" s="67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x14ac:dyDescent="0.3">
      <c r="A237" s="67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x14ac:dyDescent="0.3">
      <c r="A238" s="67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x14ac:dyDescent="0.3">
      <c r="A239" s="67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x14ac:dyDescent="0.3">
      <c r="A240" s="67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x14ac:dyDescent="0.3">
      <c r="A241" s="67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x14ac:dyDescent="0.3">
      <c r="A242" s="67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x14ac:dyDescent="0.3">
      <c r="A243" s="67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x14ac:dyDescent="0.3">
      <c r="A244" s="67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x14ac:dyDescent="0.3">
      <c r="A245" s="67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x14ac:dyDescent="0.3">
      <c r="A246" s="67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x14ac:dyDescent="0.3">
      <c r="A247" s="67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x14ac:dyDescent="0.3">
      <c r="A248" s="67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</row>
    <row r="249" spans="1:15" x14ac:dyDescent="0.3">
      <c r="A249" s="67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</row>
    <row r="250" spans="1:15" x14ac:dyDescent="0.3">
      <c r="A250" s="67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15" x14ac:dyDescent="0.3">
      <c r="A251" s="67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</row>
    <row r="252" spans="1:15" x14ac:dyDescent="0.3">
      <c r="A252" s="67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</row>
    <row r="253" spans="1:15" x14ac:dyDescent="0.3">
      <c r="A253" s="67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</row>
    <row r="254" spans="1:15" x14ac:dyDescent="0.3">
      <c r="A254" s="67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</row>
    <row r="255" spans="1:15" x14ac:dyDescent="0.3">
      <c r="A255" s="67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</row>
    <row r="256" spans="1:15" x14ac:dyDescent="0.3">
      <c r="A256" s="67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15" x14ac:dyDescent="0.3">
      <c r="A257" s="67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15" x14ac:dyDescent="0.3">
      <c r="A258" s="67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15" x14ac:dyDescent="0.3">
      <c r="A259" s="67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x14ac:dyDescent="0.3">
      <c r="A260" s="67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</row>
    <row r="261" spans="1:15" x14ac:dyDescent="0.3">
      <c r="A261" s="67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</row>
    <row r="262" spans="1:15" x14ac:dyDescent="0.3">
      <c r="A262" s="67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</row>
    <row r="263" spans="1:15" x14ac:dyDescent="0.3">
      <c r="A263" s="67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</row>
    <row r="264" spans="1:15" x14ac:dyDescent="0.3">
      <c r="A264" s="67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</row>
    <row r="265" spans="1:15" x14ac:dyDescent="0.3">
      <c r="A265" s="67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</row>
    <row r="266" spans="1:15" x14ac:dyDescent="0.3">
      <c r="A266" s="67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</row>
    <row r="267" spans="1:15" x14ac:dyDescent="0.3">
      <c r="A267" s="67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</sheetData>
  <mergeCells count="32">
    <mergeCell ref="A123:A124"/>
    <mergeCell ref="A93:A95"/>
    <mergeCell ref="A88:A91"/>
    <mergeCell ref="B81:C81"/>
    <mergeCell ref="A126:X126"/>
    <mergeCell ref="B103:B104"/>
    <mergeCell ref="A99:X99"/>
    <mergeCell ref="A125:C125"/>
    <mergeCell ref="B100:C100"/>
    <mergeCell ref="A42:X42"/>
    <mergeCell ref="A80:X80"/>
    <mergeCell ref="B105:C105"/>
    <mergeCell ref="B102:C102"/>
    <mergeCell ref="A103:A104"/>
    <mergeCell ref="B63:B64"/>
    <mergeCell ref="A63:A64"/>
    <mergeCell ref="B123:B124"/>
    <mergeCell ref="B61:B62"/>
    <mergeCell ref="A1:X1"/>
    <mergeCell ref="A2:A3"/>
    <mergeCell ref="C2:C3"/>
    <mergeCell ref="L2:O2"/>
    <mergeCell ref="P2:S2"/>
    <mergeCell ref="T2:W2"/>
    <mergeCell ref="D2:D3"/>
    <mergeCell ref="E2:E3"/>
    <mergeCell ref="A61:A62"/>
    <mergeCell ref="X2:X3"/>
    <mergeCell ref="B97:B98"/>
    <mergeCell ref="A97:A98"/>
    <mergeCell ref="B4:C4"/>
    <mergeCell ref="B43:C43"/>
  </mergeCells>
  <pageMargins left="0.19685039370078741" right="0.19685039370078741" top="0.39370078740157483" bottom="0.19685039370078741" header="0.31496062992125984" footer="0.31496062992125984"/>
  <pageSetup paperSize="9" scale="37" fitToHeight="6" orientation="landscape" r:id="rId1"/>
  <headerFooter>
    <oddFooter>&amp;C&amp;P</oddFooter>
  </headerFooter>
  <rowBreaks count="6" manualBreakCount="6">
    <brk id="14" max="24" man="1"/>
    <brk id="26" max="24" man="1"/>
    <brk id="41" max="24" man="1"/>
    <brk id="59" max="24" man="1"/>
    <brk id="87" max="24" man="1"/>
    <brk id="9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25" t="s">
        <v>98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32.25" customHeight="1" x14ac:dyDescent="0.25">
      <c r="A2" s="127" t="s">
        <v>0</v>
      </c>
      <c r="B2" s="1" t="s">
        <v>1</v>
      </c>
      <c r="C2" s="128" t="s">
        <v>27</v>
      </c>
      <c r="D2" s="129" t="s">
        <v>94</v>
      </c>
      <c r="E2" s="129"/>
      <c r="F2" s="129"/>
      <c r="G2" s="130" t="s">
        <v>103</v>
      </c>
      <c r="H2" s="130"/>
      <c r="I2" s="130"/>
      <c r="J2" s="131" t="s">
        <v>101</v>
      </c>
      <c r="K2" s="132"/>
      <c r="L2" s="133"/>
      <c r="M2" s="134" t="s">
        <v>96</v>
      </c>
      <c r="N2" s="134" t="s">
        <v>97</v>
      </c>
    </row>
    <row r="3" spans="1:14" ht="25.5" x14ac:dyDescent="0.25">
      <c r="A3" s="127"/>
      <c r="B3" s="2" t="s">
        <v>2</v>
      </c>
      <c r="C3" s="128"/>
      <c r="D3" s="3" t="s">
        <v>49</v>
      </c>
      <c r="E3" s="3" t="s">
        <v>50</v>
      </c>
      <c r="F3" s="3" t="s">
        <v>51</v>
      </c>
      <c r="G3" s="3" t="s">
        <v>49</v>
      </c>
      <c r="H3" s="3" t="s">
        <v>50</v>
      </c>
      <c r="I3" s="3" t="s">
        <v>51</v>
      </c>
      <c r="J3" s="3" t="s">
        <v>49</v>
      </c>
      <c r="K3" s="3" t="s">
        <v>50</v>
      </c>
      <c r="L3" s="3" t="s">
        <v>51</v>
      </c>
      <c r="M3" s="135"/>
      <c r="N3" s="135"/>
    </row>
    <row r="4" spans="1:14" x14ac:dyDescent="0.25">
      <c r="A4" s="4" t="s">
        <v>7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124" t="s">
        <v>99</v>
      </c>
      <c r="C5" s="124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9</v>
      </c>
      <c r="B6" s="10" t="s">
        <v>32</v>
      </c>
      <c r="C6" s="10" t="s">
        <v>102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10</v>
      </c>
      <c r="B7" s="10" t="s">
        <v>100</v>
      </c>
      <c r="C7" s="10" t="s">
        <v>102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2016-10-04T12:05:23Z</cp:lastPrinted>
  <dcterms:created xsi:type="dcterms:W3CDTF">2012-05-22T08:33:39Z</dcterms:created>
  <dcterms:modified xsi:type="dcterms:W3CDTF">2016-11-10T07:52:16Z</dcterms:modified>
</cp:coreProperties>
</file>