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9200" windowHeight="11370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муниципальные!$A$4:$AD$220</definedName>
    <definedName name="_xlnm.Print_Titles" localSheetId="0">муниципальные!$2:$3</definedName>
  </definedNames>
  <calcPr calcId="145621"/>
</workbook>
</file>

<file path=xl/calcChain.xml><?xml version="1.0" encoding="utf-8"?>
<calcChain xmlns="http://schemas.openxmlformats.org/spreadsheetml/2006/main">
  <c r="M19" i="33" l="1"/>
  <c r="N19" i="33"/>
  <c r="O19" i="33"/>
  <c r="Q19" i="33"/>
  <c r="R19" i="33"/>
  <c r="U19" i="33"/>
  <c r="V19" i="33"/>
  <c r="W19" i="33"/>
  <c r="Y19" i="33"/>
  <c r="Z19" i="33"/>
  <c r="M178" i="33" l="1"/>
  <c r="N178" i="33"/>
  <c r="O178" i="33"/>
  <c r="Q178" i="33"/>
  <c r="R178" i="33"/>
  <c r="U178" i="33"/>
  <c r="V178" i="33"/>
  <c r="W178" i="33"/>
  <c r="Y178" i="33"/>
  <c r="Z178" i="33"/>
  <c r="M173" i="33"/>
  <c r="N173" i="33"/>
  <c r="O173" i="33"/>
  <c r="Q173" i="33"/>
  <c r="R173" i="33"/>
  <c r="U173" i="33"/>
  <c r="V173" i="33"/>
  <c r="W173" i="33"/>
  <c r="Y173" i="33"/>
  <c r="Z173" i="33"/>
  <c r="AA113" i="33" l="1"/>
  <c r="Q148" i="33"/>
  <c r="Q150" i="33" l="1"/>
  <c r="Q76" i="33"/>
  <c r="Q114" i="33"/>
  <c r="Y208" i="33"/>
  <c r="AA208" i="33"/>
  <c r="Y207" i="33"/>
  <c r="Z207" i="33"/>
  <c r="Z206" i="33"/>
  <c r="AA203" i="33"/>
  <c r="Z155" i="33"/>
  <c r="Y130" i="33"/>
  <c r="AA125" i="33"/>
  <c r="Y123" i="33"/>
  <c r="AA66" i="33"/>
  <c r="AA67" i="33"/>
  <c r="AA68" i="33"/>
  <c r="AA71" i="33"/>
  <c r="AA72" i="33"/>
  <c r="AA75" i="33"/>
  <c r="AA76" i="33"/>
  <c r="AA79" i="33"/>
  <c r="AA80" i="33"/>
  <c r="AA81" i="33"/>
  <c r="AA84" i="33"/>
  <c r="AA85" i="33"/>
  <c r="AA88" i="33"/>
  <c r="AA89" i="33"/>
  <c r="AA90" i="33"/>
  <c r="AA92" i="33"/>
  <c r="AA94" i="33"/>
  <c r="AA96" i="33"/>
  <c r="AA98" i="33"/>
  <c r="Y59" i="33"/>
  <c r="Y14" i="33"/>
  <c r="Y8" i="33"/>
  <c r="L42" i="33" l="1"/>
  <c r="M6" i="33"/>
  <c r="N6" i="33"/>
  <c r="O6" i="33"/>
  <c r="Q6" i="33"/>
  <c r="R6" i="33"/>
  <c r="U6" i="33"/>
  <c r="V6" i="33"/>
  <c r="W6" i="33"/>
  <c r="S14" i="33"/>
  <c r="T14" i="33"/>
  <c r="L14" i="33"/>
  <c r="X14" i="33" l="1"/>
  <c r="F219" i="33"/>
  <c r="G219" i="33"/>
  <c r="H219" i="33"/>
  <c r="I219" i="33"/>
  <c r="J219" i="33"/>
  <c r="K219" i="33"/>
  <c r="F217" i="33"/>
  <c r="T188" i="33"/>
  <c r="G161" i="33"/>
  <c r="H161" i="33"/>
  <c r="I161" i="33"/>
  <c r="J161" i="33"/>
  <c r="K161" i="33"/>
  <c r="M161" i="33"/>
  <c r="N161" i="33"/>
  <c r="O161" i="33"/>
  <c r="Q161" i="33"/>
  <c r="R161" i="33"/>
  <c r="U161" i="33"/>
  <c r="V161" i="33"/>
  <c r="W161" i="33"/>
  <c r="AA168" i="33"/>
  <c r="T168" i="33"/>
  <c r="L168" i="33"/>
  <c r="D169" i="33"/>
  <c r="E169" i="33"/>
  <c r="G169" i="33"/>
  <c r="H169" i="33"/>
  <c r="I169" i="33"/>
  <c r="J169" i="33"/>
  <c r="K169" i="33"/>
  <c r="M169" i="33"/>
  <c r="N169" i="33"/>
  <c r="O169" i="33"/>
  <c r="Q169" i="33"/>
  <c r="R169" i="33"/>
  <c r="U169" i="33"/>
  <c r="V169" i="33"/>
  <c r="W169" i="33"/>
  <c r="F216" i="33" l="1"/>
  <c r="AA169" i="33"/>
  <c r="Q149" i="33"/>
  <c r="X168" i="33"/>
  <c r="G55" i="33"/>
  <c r="H55" i="33"/>
  <c r="I55" i="33"/>
  <c r="J55" i="33"/>
  <c r="K55" i="33"/>
  <c r="M55" i="33"/>
  <c r="N55" i="33"/>
  <c r="O55" i="33"/>
  <c r="Q55" i="33"/>
  <c r="R55" i="33"/>
  <c r="U55" i="33"/>
  <c r="V55" i="33"/>
  <c r="W55" i="33"/>
  <c r="F55" i="33"/>
  <c r="S60" i="33"/>
  <c r="P60" i="33" s="1"/>
  <c r="T60" i="33"/>
  <c r="AA60" i="33"/>
  <c r="L60" i="33"/>
  <c r="Q47" i="33"/>
  <c r="R47" i="33"/>
  <c r="X60" i="33" l="1"/>
  <c r="AA50" i="33"/>
  <c r="AA52" i="33"/>
  <c r="Y38" i="33"/>
  <c r="Y26" i="33"/>
  <c r="S10" i="33" l="1"/>
  <c r="P10" i="33" s="1"/>
  <c r="W144" i="33" l="1"/>
  <c r="AA119" i="33"/>
  <c r="T119" i="33"/>
  <c r="Y119" i="33"/>
  <c r="L119" i="33"/>
  <c r="S119" i="33"/>
  <c r="F117" i="33"/>
  <c r="L121" i="33"/>
  <c r="S121" i="33"/>
  <c r="P121" i="33" s="1"/>
  <c r="T121" i="33"/>
  <c r="AA121" i="33"/>
  <c r="X119" i="33" l="1"/>
  <c r="X121" i="33"/>
  <c r="AA58" i="33" l="1"/>
  <c r="T58" i="33"/>
  <c r="S58" i="33"/>
  <c r="P58" i="33" s="1"/>
  <c r="L58" i="33"/>
  <c r="M78" i="33"/>
  <c r="N78" i="33"/>
  <c r="O78" i="33"/>
  <c r="Q78" i="33"/>
  <c r="R78" i="33"/>
  <c r="U78" i="33"/>
  <c r="V78" i="33"/>
  <c r="W78" i="33"/>
  <c r="S81" i="33"/>
  <c r="P81" i="33" s="1"/>
  <c r="T81" i="33"/>
  <c r="Y81" i="33"/>
  <c r="L81" i="33"/>
  <c r="Y68" i="33"/>
  <c r="T68" i="33"/>
  <c r="S68" i="33"/>
  <c r="P68" i="33" s="1"/>
  <c r="L68" i="33"/>
  <c r="F6" i="33"/>
  <c r="T10" i="33"/>
  <c r="AA10" i="33"/>
  <c r="L10" i="33"/>
  <c r="AA78" i="33" l="1"/>
  <c r="X10" i="33"/>
  <c r="X81" i="33"/>
  <c r="X58" i="33"/>
  <c r="X68" i="33"/>
  <c r="L218" i="33" l="1"/>
  <c r="L220" i="33"/>
  <c r="P96" i="33"/>
  <c r="T65" i="33"/>
  <c r="T64" i="33"/>
  <c r="S98" i="33"/>
  <c r="S25" i="33"/>
  <c r="P25" i="33" s="1"/>
  <c r="S17" i="33"/>
  <c r="S18" i="33"/>
  <c r="S16" i="33"/>
  <c r="S8" i="33"/>
  <c r="P8" i="33" s="1"/>
  <c r="S9" i="33"/>
  <c r="P9" i="33" s="1"/>
  <c r="S11" i="33"/>
  <c r="P11" i="33" s="1"/>
  <c r="S12" i="33"/>
  <c r="S13" i="33"/>
  <c r="P13" i="33" s="1"/>
  <c r="S7" i="33"/>
  <c r="Q219" i="33"/>
  <c r="AA146" i="33"/>
  <c r="S146" i="33"/>
  <c r="P146" i="33" s="1"/>
  <c r="Q144" i="33"/>
  <c r="R144" i="33"/>
  <c r="Y133" i="33"/>
  <c r="Y115" i="33"/>
  <c r="Y69" i="33"/>
  <c r="Y54" i="33"/>
  <c r="P12" i="33" l="1"/>
  <c r="S6" i="33"/>
  <c r="T146" i="33"/>
  <c r="L146" i="33"/>
  <c r="G128" i="33"/>
  <c r="H128" i="33"/>
  <c r="I128" i="33"/>
  <c r="J128" i="33"/>
  <c r="K128" i="33"/>
  <c r="M128" i="33"/>
  <c r="N128" i="33"/>
  <c r="O128" i="33"/>
  <c r="Q128" i="33"/>
  <c r="R128" i="33"/>
  <c r="U128" i="33"/>
  <c r="V128" i="33"/>
  <c r="W128" i="33"/>
  <c r="F128" i="33"/>
  <c r="S133" i="33"/>
  <c r="P133" i="33" s="1"/>
  <c r="T133" i="33"/>
  <c r="L133" i="33"/>
  <c r="G63" i="33"/>
  <c r="H63" i="33"/>
  <c r="I63" i="33"/>
  <c r="J63" i="33"/>
  <c r="K63" i="33"/>
  <c r="M63" i="33"/>
  <c r="N63" i="33"/>
  <c r="O63" i="33"/>
  <c r="Q63" i="33"/>
  <c r="R63" i="33"/>
  <c r="U63" i="33"/>
  <c r="V63" i="33"/>
  <c r="W63" i="33"/>
  <c r="F63" i="33"/>
  <c r="S69" i="33"/>
  <c r="P69" i="33" s="1"/>
  <c r="T69" i="33"/>
  <c r="L69" i="33"/>
  <c r="T52" i="33"/>
  <c r="T50" i="33"/>
  <c r="G47" i="33"/>
  <c r="H47" i="33"/>
  <c r="I47" i="33"/>
  <c r="J47" i="33"/>
  <c r="K47" i="33"/>
  <c r="M47" i="33"/>
  <c r="N47" i="33"/>
  <c r="O47" i="33"/>
  <c r="U47" i="33"/>
  <c r="V47" i="33"/>
  <c r="W47" i="33"/>
  <c r="F47" i="33"/>
  <c r="G24" i="33"/>
  <c r="H24" i="33"/>
  <c r="I24" i="33"/>
  <c r="J24" i="33"/>
  <c r="K24" i="33"/>
  <c r="M24" i="33"/>
  <c r="N24" i="33"/>
  <c r="O24" i="33"/>
  <c r="Q24" i="33"/>
  <c r="R24" i="33"/>
  <c r="U24" i="33"/>
  <c r="V24" i="33"/>
  <c r="W24" i="33"/>
  <c r="F24" i="33"/>
  <c r="AA25" i="33"/>
  <c r="T25" i="33"/>
  <c r="L25" i="33"/>
  <c r="L26" i="33"/>
  <c r="Y24" i="33" l="1"/>
  <c r="X133" i="33"/>
  <c r="X69" i="33"/>
  <c r="X146" i="33"/>
  <c r="X25" i="33"/>
  <c r="L24" i="33"/>
  <c r="G6" i="33"/>
  <c r="H6" i="33"/>
  <c r="I6" i="33"/>
  <c r="J6" i="33"/>
  <c r="K6" i="33"/>
  <c r="G15" i="33"/>
  <c r="H15" i="33"/>
  <c r="I15" i="33"/>
  <c r="J15" i="33"/>
  <c r="K15" i="33"/>
  <c r="G19" i="33"/>
  <c r="H19" i="33"/>
  <c r="I19" i="33"/>
  <c r="J19" i="33"/>
  <c r="K19" i="33"/>
  <c r="G27" i="33"/>
  <c r="H27" i="33"/>
  <c r="I27" i="33"/>
  <c r="J27" i="33"/>
  <c r="K27" i="33"/>
  <c r="G32" i="33"/>
  <c r="H32" i="33"/>
  <c r="I32" i="33"/>
  <c r="J32" i="33"/>
  <c r="J31" i="33" s="1"/>
  <c r="K32" i="33"/>
  <c r="G35" i="33"/>
  <c r="H35" i="33"/>
  <c r="I35" i="33"/>
  <c r="J35" i="33"/>
  <c r="K35" i="33"/>
  <c r="G41" i="33"/>
  <c r="H41" i="33"/>
  <c r="I41" i="33"/>
  <c r="J41" i="33"/>
  <c r="K41" i="33"/>
  <c r="G43" i="33"/>
  <c r="H43" i="33"/>
  <c r="I43" i="33"/>
  <c r="J43" i="33"/>
  <c r="K43" i="33"/>
  <c r="G70" i="33"/>
  <c r="H70" i="33"/>
  <c r="I70" i="33"/>
  <c r="J70" i="33"/>
  <c r="K70" i="33"/>
  <c r="G74" i="33"/>
  <c r="H74" i="33"/>
  <c r="I74" i="33"/>
  <c r="J74" i="33"/>
  <c r="K74" i="33"/>
  <c r="G78" i="33"/>
  <c r="H78" i="33"/>
  <c r="I78" i="33"/>
  <c r="J78" i="33"/>
  <c r="K78" i="33"/>
  <c r="G83" i="33"/>
  <c r="H83" i="33"/>
  <c r="I83" i="33"/>
  <c r="J83" i="33"/>
  <c r="K83" i="33"/>
  <c r="G87" i="33"/>
  <c r="H87" i="33"/>
  <c r="I87" i="33"/>
  <c r="J87" i="33"/>
  <c r="K87" i="33"/>
  <c r="G91" i="33"/>
  <c r="H91" i="33"/>
  <c r="I91" i="33"/>
  <c r="J91" i="33"/>
  <c r="K91" i="33"/>
  <c r="G93" i="33"/>
  <c r="H93" i="33"/>
  <c r="I93" i="33"/>
  <c r="J93" i="33"/>
  <c r="K93" i="33"/>
  <c r="G95" i="33"/>
  <c r="H95" i="33"/>
  <c r="I95" i="33"/>
  <c r="J95" i="33"/>
  <c r="K95" i="33"/>
  <c r="G97" i="33"/>
  <c r="H97" i="33"/>
  <c r="I97" i="33"/>
  <c r="J97" i="33"/>
  <c r="K97" i="33"/>
  <c r="G102" i="33"/>
  <c r="H102" i="33"/>
  <c r="I102" i="33"/>
  <c r="J102" i="33"/>
  <c r="K102" i="33"/>
  <c r="G117" i="33"/>
  <c r="H117" i="33"/>
  <c r="I117" i="33"/>
  <c r="J117" i="33"/>
  <c r="K117" i="33"/>
  <c r="G122" i="33"/>
  <c r="H122" i="33"/>
  <c r="I122" i="33"/>
  <c r="J122" i="33"/>
  <c r="K122" i="33"/>
  <c r="G124" i="33"/>
  <c r="H124" i="33"/>
  <c r="I124" i="33"/>
  <c r="J124" i="33"/>
  <c r="K124" i="33"/>
  <c r="G134" i="33"/>
  <c r="H134" i="33"/>
  <c r="I134" i="33"/>
  <c r="J134" i="33"/>
  <c r="K134" i="33"/>
  <c r="G139" i="33"/>
  <c r="H139" i="33"/>
  <c r="I139" i="33"/>
  <c r="J139" i="33"/>
  <c r="K139" i="33"/>
  <c r="G144" i="33"/>
  <c r="H144" i="33"/>
  <c r="I144" i="33"/>
  <c r="J144" i="33"/>
  <c r="K144" i="33"/>
  <c r="G149" i="33"/>
  <c r="H149" i="33"/>
  <c r="I149" i="33"/>
  <c r="J149" i="33"/>
  <c r="K149" i="33"/>
  <c r="G153" i="33"/>
  <c r="H153" i="33"/>
  <c r="I153" i="33"/>
  <c r="J153" i="33"/>
  <c r="K153" i="33"/>
  <c r="G158" i="33"/>
  <c r="H158" i="33"/>
  <c r="I158" i="33"/>
  <c r="J158" i="33"/>
  <c r="K158" i="33"/>
  <c r="G173" i="33"/>
  <c r="H173" i="33"/>
  <c r="I173" i="33"/>
  <c r="J173" i="33"/>
  <c r="K173" i="33"/>
  <c r="G179" i="33"/>
  <c r="H179" i="33"/>
  <c r="I179" i="33"/>
  <c r="J179" i="33"/>
  <c r="K179" i="33"/>
  <c r="G181" i="33"/>
  <c r="H181" i="33"/>
  <c r="I181" i="33"/>
  <c r="J181" i="33"/>
  <c r="K181" i="33"/>
  <c r="G191" i="33"/>
  <c r="H191" i="33"/>
  <c r="I191" i="33"/>
  <c r="J191" i="33"/>
  <c r="K192" i="33"/>
  <c r="K191" i="33" s="1"/>
  <c r="G195" i="33"/>
  <c r="H195" i="33"/>
  <c r="I195" i="33"/>
  <c r="J195" i="33"/>
  <c r="K195" i="33"/>
  <c r="G200" i="33"/>
  <c r="H200" i="33"/>
  <c r="I200" i="33"/>
  <c r="J200" i="33"/>
  <c r="K201" i="33"/>
  <c r="K203" i="33"/>
  <c r="G209" i="33"/>
  <c r="H209" i="33"/>
  <c r="I209" i="33"/>
  <c r="J209" i="33"/>
  <c r="K209" i="33"/>
  <c r="G211" i="33"/>
  <c r="H211" i="33"/>
  <c r="I211" i="33"/>
  <c r="J211" i="33"/>
  <c r="K211" i="33"/>
  <c r="G217" i="33"/>
  <c r="H217" i="33"/>
  <c r="I217" i="33"/>
  <c r="J217" i="33"/>
  <c r="K217" i="33"/>
  <c r="K40" i="33" l="1"/>
  <c r="I40" i="33"/>
  <c r="G40" i="33"/>
  <c r="H31" i="33"/>
  <c r="K157" i="33"/>
  <c r="G31" i="33"/>
  <c r="I157" i="33"/>
  <c r="G157" i="33"/>
  <c r="J40" i="33"/>
  <c r="H40" i="33"/>
  <c r="I194" i="33"/>
  <c r="G194" i="33"/>
  <c r="J194" i="33"/>
  <c r="H194" i="33"/>
  <c r="J157" i="33"/>
  <c r="H157" i="33"/>
  <c r="J5" i="33"/>
  <c r="H5" i="33"/>
  <c r="K5" i="33"/>
  <c r="I5" i="33"/>
  <c r="G5" i="33"/>
  <c r="K216" i="33"/>
  <c r="I216" i="33"/>
  <c r="G216" i="33"/>
  <c r="J216" i="33"/>
  <c r="H216" i="33"/>
  <c r="K200" i="33"/>
  <c r="K194" i="33" s="1"/>
  <c r="J178" i="33"/>
  <c r="H178" i="33"/>
  <c r="K178" i="33"/>
  <c r="I178" i="33"/>
  <c r="G178" i="33"/>
  <c r="K143" i="33"/>
  <c r="K138" i="33" s="1"/>
  <c r="I143" i="33"/>
  <c r="I138" i="33" s="1"/>
  <c r="G143" i="33"/>
  <c r="G138" i="33" s="1"/>
  <c r="J143" i="33"/>
  <c r="J138" i="33" s="1"/>
  <c r="H143" i="33"/>
  <c r="H138" i="33" s="1"/>
  <c r="J101" i="33"/>
  <c r="J100" i="33" s="1"/>
  <c r="H101" i="33"/>
  <c r="H100" i="33" s="1"/>
  <c r="K101" i="33"/>
  <c r="K100" i="33" s="1"/>
  <c r="I101" i="33"/>
  <c r="I100" i="33" s="1"/>
  <c r="G101" i="33"/>
  <c r="G100" i="33" s="1"/>
  <c r="J62" i="33"/>
  <c r="J61" i="33" s="1"/>
  <c r="H62" i="33"/>
  <c r="H61" i="33" s="1"/>
  <c r="K62" i="33"/>
  <c r="K61" i="33" s="1"/>
  <c r="I62" i="33"/>
  <c r="I61" i="33" s="1"/>
  <c r="G62" i="33"/>
  <c r="G61" i="33" s="1"/>
  <c r="J46" i="33"/>
  <c r="H46" i="33"/>
  <c r="K46" i="33"/>
  <c r="I46" i="33"/>
  <c r="G46" i="33"/>
  <c r="K31" i="33"/>
  <c r="I31" i="33"/>
  <c r="L207" i="33"/>
  <c r="T155" i="33"/>
  <c r="T154" i="33"/>
  <c r="Q153" i="33"/>
  <c r="R153" i="33"/>
  <c r="U153" i="33"/>
  <c r="V153" i="33"/>
  <c r="W153" i="33"/>
  <c r="O153" i="33"/>
  <c r="M117" i="33"/>
  <c r="N117" i="33"/>
  <c r="O117" i="33"/>
  <c r="Q117" i="33"/>
  <c r="R117" i="33"/>
  <c r="U117" i="33"/>
  <c r="V117" i="33"/>
  <c r="W117" i="33"/>
  <c r="T153" i="33" l="1"/>
  <c r="K16" i="38"/>
  <c r="K6" i="38"/>
  <c r="K7" i="38"/>
  <c r="S54" i="33" l="1"/>
  <c r="P54" i="33" s="1"/>
  <c r="T54" i="33"/>
  <c r="L54" i="33"/>
  <c r="S115" i="33"/>
  <c r="P115" i="33" s="1"/>
  <c r="T115" i="33"/>
  <c r="L115" i="33"/>
  <c r="S196" i="33"/>
  <c r="S37" i="33"/>
  <c r="S16" i="38"/>
  <c r="Q16" i="38"/>
  <c r="L16" i="38"/>
  <c r="H16" i="38"/>
  <c r="D16" i="38"/>
  <c r="O15" i="38"/>
  <c r="N15" i="38"/>
  <c r="M15" i="38"/>
  <c r="K15" i="38"/>
  <c r="J15" i="38"/>
  <c r="I15" i="38"/>
  <c r="G15" i="38"/>
  <c r="F15" i="38"/>
  <c r="E15" i="38"/>
  <c r="W14" i="38"/>
  <c r="S14" i="38"/>
  <c r="Q14" i="38"/>
  <c r="L14" i="38"/>
  <c r="H14" i="38"/>
  <c r="D14" i="38"/>
  <c r="O13" i="38"/>
  <c r="N13" i="38"/>
  <c r="M13" i="38"/>
  <c r="K13" i="38"/>
  <c r="J13" i="38"/>
  <c r="I13" i="38"/>
  <c r="G13" i="38"/>
  <c r="F13" i="38"/>
  <c r="E13" i="38"/>
  <c r="Q12" i="38"/>
  <c r="H12" i="38"/>
  <c r="D12" i="38"/>
  <c r="P12" i="38" s="1"/>
  <c r="O11" i="38"/>
  <c r="N11" i="38"/>
  <c r="M11" i="38"/>
  <c r="K11" i="38"/>
  <c r="J11" i="38"/>
  <c r="I11" i="38"/>
  <c r="G11" i="38"/>
  <c r="F11" i="38"/>
  <c r="E11" i="38"/>
  <c r="Q10" i="38"/>
  <c r="L10" i="38"/>
  <c r="H10" i="38"/>
  <c r="S10" i="38"/>
  <c r="D10" i="38"/>
  <c r="L9" i="38"/>
  <c r="H9" i="38"/>
  <c r="D9" i="38"/>
  <c r="O8" i="38"/>
  <c r="N8" i="38"/>
  <c r="M8" i="38"/>
  <c r="K8" i="38"/>
  <c r="J8" i="38"/>
  <c r="I8" i="38"/>
  <c r="G8" i="38"/>
  <c r="F8" i="38"/>
  <c r="E8" i="38"/>
  <c r="S7" i="38"/>
  <c r="L7" i="38"/>
  <c r="H7" i="38"/>
  <c r="D7" i="38"/>
  <c r="S6" i="38"/>
  <c r="L6" i="38"/>
  <c r="H6" i="38"/>
  <c r="D6" i="38"/>
  <c r="P6" i="38" s="1"/>
  <c r="O5" i="38"/>
  <c r="N5" i="38"/>
  <c r="M5" i="38"/>
  <c r="K5" i="38"/>
  <c r="J5" i="38"/>
  <c r="I5" i="38"/>
  <c r="G5" i="38"/>
  <c r="F5" i="38"/>
  <c r="E5" i="38"/>
  <c r="F4" i="38" l="1"/>
  <c r="N4" i="38"/>
  <c r="D5" i="38"/>
  <c r="K4" i="38"/>
  <c r="J4" i="38"/>
  <c r="P10" i="38"/>
  <c r="X115" i="33"/>
  <c r="X54" i="33"/>
  <c r="G4" i="38"/>
  <c r="O4" i="38"/>
  <c r="W4" i="38" s="1"/>
  <c r="H8" i="38"/>
  <c r="H5" i="38"/>
  <c r="L5" i="38"/>
  <c r="D15" i="38"/>
  <c r="L15" i="38"/>
  <c r="D11" i="38"/>
  <c r="L11" i="38"/>
  <c r="P11" i="38" s="1"/>
  <c r="L13" i="38"/>
  <c r="S15" i="38"/>
  <c r="H15" i="38"/>
  <c r="D13" i="38"/>
  <c r="D8" i="38"/>
  <c r="W13" i="38"/>
  <c r="Q15" i="38"/>
  <c r="P16" i="38"/>
  <c r="P7" i="38"/>
  <c r="L8" i="38"/>
  <c r="S8" i="38"/>
  <c r="H11" i="38"/>
  <c r="H13" i="38"/>
  <c r="P14" i="38"/>
  <c r="S5" i="38"/>
  <c r="Q8" i="38"/>
  <c r="Q11" i="38"/>
  <c r="Q13" i="38"/>
  <c r="T14" i="38"/>
  <c r="E4" i="38"/>
  <c r="I4" i="38"/>
  <c r="M4" i="38"/>
  <c r="S13" i="38"/>
  <c r="P5" i="38" l="1"/>
  <c r="D4" i="38"/>
  <c r="P8" i="38"/>
  <c r="L4" i="38"/>
  <c r="P13" i="38"/>
  <c r="S4" i="38"/>
  <c r="H4" i="38"/>
  <c r="T13" i="38"/>
  <c r="P15" i="38"/>
  <c r="Q4" i="38"/>
  <c r="T4" i="38" l="1"/>
  <c r="P4" i="38"/>
  <c r="L22" i="33" l="1"/>
  <c r="L19" i="33" s="1"/>
  <c r="S22" i="33"/>
  <c r="T22" i="33"/>
  <c r="T19" i="33" s="1"/>
  <c r="AA22" i="33"/>
  <c r="AA19" i="33" s="1"/>
  <c r="P22" i="33" l="1"/>
  <c r="P19" i="33" s="1"/>
  <c r="S19" i="33"/>
  <c r="X22" i="33"/>
  <c r="X19" i="33" s="1"/>
  <c r="Q124" i="33"/>
  <c r="R124" i="33"/>
  <c r="F171" i="33" l="1"/>
  <c r="F172" i="33"/>
  <c r="Y210" i="33"/>
  <c r="AA201" i="33"/>
  <c r="Z154" i="33"/>
  <c r="AA151" i="33"/>
  <c r="AA131" i="33"/>
  <c r="AA51" i="33"/>
  <c r="AA56" i="33"/>
  <c r="AA57" i="33"/>
  <c r="AA59" i="33"/>
  <c r="Y52" i="33"/>
  <c r="Y53" i="33"/>
  <c r="Y50" i="33"/>
  <c r="F169" i="33" l="1"/>
  <c r="F181" i="33"/>
  <c r="Y12" i="33"/>
  <c r="AA218" i="33" l="1"/>
  <c r="F211" i="33" l="1"/>
  <c r="F209" i="33"/>
  <c r="L193" i="33" l="1"/>
  <c r="L196" i="33"/>
  <c r="L197" i="33"/>
  <c r="L198" i="33"/>
  <c r="L199" i="33"/>
  <c r="L201" i="33"/>
  <c r="L202" i="33"/>
  <c r="L203" i="33"/>
  <c r="L204" i="33"/>
  <c r="L205" i="33"/>
  <c r="L206" i="33"/>
  <c r="L208" i="33"/>
  <c r="L210" i="33"/>
  <c r="L209" i="33" s="1"/>
  <c r="L212" i="33"/>
  <c r="L213" i="33"/>
  <c r="M181" i="33"/>
  <c r="N181" i="33"/>
  <c r="O181" i="33"/>
  <c r="Q181" i="33"/>
  <c r="R181" i="33"/>
  <c r="U181" i="33"/>
  <c r="V181" i="33"/>
  <c r="W181" i="33"/>
  <c r="F179" i="33"/>
  <c r="F178" i="33" s="1"/>
  <c r="F139" i="33"/>
  <c r="F134" i="33"/>
  <c r="F124" i="33"/>
  <c r="F122" i="33"/>
  <c r="F97" i="33"/>
  <c r="T96" i="33"/>
  <c r="T95" i="33" s="1"/>
  <c r="L96" i="33"/>
  <c r="L95" i="33" s="1"/>
  <c r="M95" i="33"/>
  <c r="N95" i="33"/>
  <c r="O95" i="33"/>
  <c r="Q95" i="33"/>
  <c r="R95" i="33"/>
  <c r="S95" i="33"/>
  <c r="U95" i="33"/>
  <c r="V95" i="33"/>
  <c r="W95" i="33"/>
  <c r="F95" i="33"/>
  <c r="AA95" i="33" l="1"/>
  <c r="Y181" i="33"/>
  <c r="L211" i="33"/>
  <c r="L200" i="33"/>
  <c r="L195" i="33"/>
  <c r="X95" i="33"/>
  <c r="X96" i="33"/>
  <c r="T57" i="33"/>
  <c r="S57" i="33"/>
  <c r="P57" i="33" s="1"/>
  <c r="L57" i="33"/>
  <c r="F27" i="33"/>
  <c r="X57" i="33" l="1"/>
  <c r="L194" i="33"/>
  <c r="F41" i="33"/>
  <c r="L8" i="33" l="1"/>
  <c r="T8" i="33"/>
  <c r="F159" i="33" l="1"/>
  <c r="F165" i="33"/>
  <c r="F166" i="33"/>
  <c r="G190" i="33"/>
  <c r="F195" i="33"/>
  <c r="F147" i="33"/>
  <c r="F144" i="33" s="1"/>
  <c r="F152" i="33"/>
  <c r="F149" i="33" s="1"/>
  <c r="F106" i="33"/>
  <c r="F70" i="33"/>
  <c r="F77" i="33"/>
  <c r="F78" i="33"/>
  <c r="F83" i="33"/>
  <c r="F88" i="33"/>
  <c r="F91" i="33"/>
  <c r="F93" i="33"/>
  <c r="F44" i="33"/>
  <c r="F43" i="33" s="1"/>
  <c r="F40" i="33" s="1"/>
  <c r="F35" i="33"/>
  <c r="F15" i="33"/>
  <c r="F32" i="33"/>
  <c r="F161" i="33" l="1"/>
  <c r="G189" i="33"/>
  <c r="H190" i="33"/>
  <c r="F189" i="33"/>
  <c r="F158" i="33"/>
  <c r="F200" i="33"/>
  <c r="F194" i="33" s="1"/>
  <c r="F173" i="33"/>
  <c r="F143" i="33"/>
  <c r="F74" i="33"/>
  <c r="F102" i="33"/>
  <c r="F46" i="33"/>
  <c r="F153" i="33"/>
  <c r="F19" i="33"/>
  <c r="F191" i="33"/>
  <c r="F87" i="33"/>
  <c r="T131" i="33"/>
  <c r="S131" i="33"/>
  <c r="P131" i="33" s="1"/>
  <c r="L131" i="33"/>
  <c r="H189" i="33" l="1"/>
  <c r="I190" i="33"/>
  <c r="G214" i="33"/>
  <c r="F138" i="33"/>
  <c r="F62" i="33"/>
  <c r="F61" i="33" s="1"/>
  <c r="F157" i="33"/>
  <c r="F214" i="33" s="1"/>
  <c r="F101" i="33"/>
  <c r="F100" i="33" s="1"/>
  <c r="F5" i="33"/>
  <c r="X131" i="33"/>
  <c r="I189" i="33" l="1"/>
  <c r="J190" i="33"/>
  <c r="H214" i="33"/>
  <c r="Q143" i="33"/>
  <c r="R149" i="33"/>
  <c r="R143" i="33" s="1"/>
  <c r="U149" i="33"/>
  <c r="V149" i="33"/>
  <c r="W149" i="33"/>
  <c r="U144" i="33"/>
  <c r="V144" i="33"/>
  <c r="T147" i="33"/>
  <c r="AA7" i="33"/>
  <c r="J189" i="33" l="1"/>
  <c r="K190" i="33"/>
  <c r="K189" i="33" s="1"/>
  <c r="I214" i="33"/>
  <c r="Y220" i="33"/>
  <c r="Y218" i="33"/>
  <c r="AA213" i="33"/>
  <c r="AA212" i="33"/>
  <c r="AA210" i="33"/>
  <c r="Y205" i="33"/>
  <c r="Y204" i="33"/>
  <c r="Y203" i="33"/>
  <c r="Y202" i="33"/>
  <c r="Y201" i="33"/>
  <c r="Z201" i="33"/>
  <c r="AA199" i="33"/>
  <c r="AA198" i="33"/>
  <c r="AA197" i="33"/>
  <c r="AA196" i="33"/>
  <c r="AA193" i="33"/>
  <c r="AA192" i="33"/>
  <c r="AA190" i="33"/>
  <c r="AA188" i="33"/>
  <c r="AA187" i="33"/>
  <c r="AA178" i="33" s="1"/>
  <c r="AA186" i="33"/>
  <c r="AA185" i="33"/>
  <c r="AA184" i="33"/>
  <c r="AA183" i="33"/>
  <c r="AA182" i="33"/>
  <c r="AA180" i="33"/>
  <c r="AA177" i="33"/>
  <c r="AA176" i="33"/>
  <c r="AA173" i="33" s="1"/>
  <c r="AA175" i="33"/>
  <c r="AA174" i="33"/>
  <c r="AA172" i="33"/>
  <c r="AA171" i="33"/>
  <c r="AA170" i="33"/>
  <c r="AA167" i="33"/>
  <c r="AA166" i="33"/>
  <c r="AA165" i="33"/>
  <c r="AA164" i="33"/>
  <c r="AA163" i="33"/>
  <c r="AA162" i="33"/>
  <c r="AA160" i="33"/>
  <c r="Y159" i="33"/>
  <c r="AA159" i="33"/>
  <c r="Y154" i="33"/>
  <c r="AA154" i="33"/>
  <c r="Y152" i="33"/>
  <c r="Y151" i="33"/>
  <c r="Y150" i="33"/>
  <c r="AA150" i="33"/>
  <c r="Y148" i="33"/>
  <c r="AA147" i="33"/>
  <c r="Y145" i="33"/>
  <c r="AA145" i="33"/>
  <c r="AA142" i="33"/>
  <c r="AA141" i="33"/>
  <c r="AA140" i="33"/>
  <c r="AA136" i="33"/>
  <c r="AA135" i="33"/>
  <c r="Y132" i="33"/>
  <c r="AA130" i="33"/>
  <c r="AA129" i="33"/>
  <c r="Y127" i="33"/>
  <c r="Y126" i="33"/>
  <c r="AA126" i="33"/>
  <c r="AA123" i="33"/>
  <c r="AA120" i="33"/>
  <c r="Y118" i="33"/>
  <c r="AA118" i="33"/>
  <c r="AA116" i="33"/>
  <c r="Y114" i="33"/>
  <c r="Y111" i="33"/>
  <c r="Y112" i="33"/>
  <c r="Y110" i="33"/>
  <c r="Y109" i="33"/>
  <c r="Y108" i="33"/>
  <c r="Y107" i="33"/>
  <c r="Y106" i="33"/>
  <c r="Y105" i="33"/>
  <c r="Y104" i="33"/>
  <c r="AA103" i="33"/>
  <c r="Y92" i="33"/>
  <c r="Y89" i="33"/>
  <c r="Y86" i="33"/>
  <c r="Y85" i="33"/>
  <c r="Y82" i="33"/>
  <c r="Y80" i="33"/>
  <c r="Y77" i="33"/>
  <c r="Y76" i="33"/>
  <c r="Y73" i="33"/>
  <c r="Y72" i="33"/>
  <c r="Y67" i="33"/>
  <c r="Y66" i="33"/>
  <c r="Z65" i="33"/>
  <c r="AA64" i="33"/>
  <c r="AA49" i="33"/>
  <c r="AA48" i="33"/>
  <c r="AA44" i="33"/>
  <c r="AA42" i="33"/>
  <c r="AA38" i="33"/>
  <c r="AA37" i="33"/>
  <c r="AA36" i="33"/>
  <c r="AA33" i="33"/>
  <c r="AA30" i="33"/>
  <c r="AA29" i="33"/>
  <c r="AA28" i="33"/>
  <c r="AA26" i="33"/>
  <c r="AA23" i="33"/>
  <c r="AA21" i="33"/>
  <c r="AA20" i="33"/>
  <c r="AA18" i="33"/>
  <c r="AA17" i="33"/>
  <c r="AA16" i="33"/>
  <c r="AA13" i="33"/>
  <c r="AA12" i="33"/>
  <c r="AA11" i="33"/>
  <c r="AA9" i="33"/>
  <c r="Y7" i="33"/>
  <c r="R219" i="33"/>
  <c r="S220" i="33"/>
  <c r="S219" i="33" s="1"/>
  <c r="S218" i="33"/>
  <c r="S217" i="33" s="1"/>
  <c r="Q211" i="33"/>
  <c r="R211" i="33"/>
  <c r="Q209" i="33"/>
  <c r="R209" i="33"/>
  <c r="Q200" i="33"/>
  <c r="R200" i="33"/>
  <c r="Q195" i="33"/>
  <c r="R195" i="33"/>
  <c r="Q191" i="33"/>
  <c r="R191" i="33"/>
  <c r="Q189" i="33"/>
  <c r="R189" i="33"/>
  <c r="Q179" i="33"/>
  <c r="R179" i="33"/>
  <c r="S167" i="33"/>
  <c r="S170" i="33"/>
  <c r="S171" i="33"/>
  <c r="S172" i="33"/>
  <c r="S174" i="33"/>
  <c r="S175" i="33"/>
  <c r="S176" i="33"/>
  <c r="S173" i="33" s="1"/>
  <c r="S177" i="33"/>
  <c r="S180" i="33"/>
  <c r="S179" i="33" s="1"/>
  <c r="S182" i="33"/>
  <c r="S183" i="33"/>
  <c r="S184" i="33"/>
  <c r="S185" i="33"/>
  <c r="S186" i="33"/>
  <c r="S187" i="33"/>
  <c r="S178" i="33" s="1"/>
  <c r="S188" i="33"/>
  <c r="S190" i="33"/>
  <c r="S189" i="33" s="1"/>
  <c r="S192" i="33"/>
  <c r="S193" i="33"/>
  <c r="S197" i="33"/>
  <c r="S198" i="33"/>
  <c r="S199" i="33"/>
  <c r="S201" i="33"/>
  <c r="S202" i="33"/>
  <c r="S203" i="33"/>
  <c r="S204" i="33"/>
  <c r="S205" i="33"/>
  <c r="S206" i="33"/>
  <c r="S207" i="33"/>
  <c r="S208" i="33"/>
  <c r="S210" i="33"/>
  <c r="S209" i="33" s="1"/>
  <c r="S212" i="33"/>
  <c r="S213" i="33"/>
  <c r="S160" i="33"/>
  <c r="S162" i="33"/>
  <c r="S163" i="33"/>
  <c r="P163" i="33" s="1"/>
  <c r="S164" i="33"/>
  <c r="P164" i="33" s="1"/>
  <c r="S165" i="33"/>
  <c r="P165" i="33" s="1"/>
  <c r="S166" i="33"/>
  <c r="P166" i="33" s="1"/>
  <c r="S159" i="33"/>
  <c r="S145" i="33"/>
  <c r="S147" i="33"/>
  <c r="P147" i="33" s="1"/>
  <c r="S148" i="33"/>
  <c r="S150" i="33"/>
  <c r="S151" i="33"/>
  <c r="S152" i="33"/>
  <c r="S154" i="33"/>
  <c r="S155" i="33"/>
  <c r="S141" i="33"/>
  <c r="S142" i="33"/>
  <c r="S140" i="33"/>
  <c r="S136" i="33"/>
  <c r="S135" i="33"/>
  <c r="S130" i="33"/>
  <c r="S132" i="33"/>
  <c r="S129" i="33"/>
  <c r="S126" i="33"/>
  <c r="S127" i="33"/>
  <c r="S125" i="33"/>
  <c r="S122" i="33"/>
  <c r="S120" i="33"/>
  <c r="S118" i="33"/>
  <c r="S104" i="33"/>
  <c r="S105" i="33"/>
  <c r="S106" i="33"/>
  <c r="S107" i="33"/>
  <c r="S108" i="33"/>
  <c r="S109" i="33"/>
  <c r="P109" i="33" s="1"/>
  <c r="S110" i="33"/>
  <c r="S111" i="33"/>
  <c r="S112" i="33"/>
  <c r="S113" i="33"/>
  <c r="S114" i="33"/>
  <c r="S116" i="33"/>
  <c r="P116" i="33" s="1"/>
  <c r="S103" i="33"/>
  <c r="S94" i="33"/>
  <c r="S93" i="33" s="1"/>
  <c r="S92" i="33"/>
  <c r="S91" i="33" s="1"/>
  <c r="S89" i="33"/>
  <c r="S90" i="33"/>
  <c r="S88" i="33"/>
  <c r="S85" i="33"/>
  <c r="S86" i="33"/>
  <c r="S84" i="33"/>
  <c r="S80" i="33"/>
  <c r="S82" i="33"/>
  <c r="S79" i="33"/>
  <c r="S76" i="33"/>
  <c r="S77" i="33"/>
  <c r="S75" i="33"/>
  <c r="Q74" i="33"/>
  <c r="R74" i="33"/>
  <c r="S72" i="33"/>
  <c r="S73" i="33"/>
  <c r="S71" i="33"/>
  <c r="Q70" i="33"/>
  <c r="R70" i="33"/>
  <c r="S65" i="33"/>
  <c r="S66" i="33"/>
  <c r="S67" i="33"/>
  <c r="S64" i="33"/>
  <c r="S48" i="33"/>
  <c r="S49" i="33"/>
  <c r="P49" i="33" s="1"/>
  <c r="S50" i="33"/>
  <c r="P50" i="33" s="1"/>
  <c r="S51" i="33"/>
  <c r="P51" i="33" s="1"/>
  <c r="S52" i="33"/>
  <c r="P52" i="33" s="1"/>
  <c r="S53" i="33"/>
  <c r="P53" i="33" s="1"/>
  <c r="S56" i="33"/>
  <c r="S59" i="33"/>
  <c r="P59" i="33" s="1"/>
  <c r="Q41" i="33"/>
  <c r="R41" i="33"/>
  <c r="Q43" i="33"/>
  <c r="R43" i="33"/>
  <c r="S44" i="33"/>
  <c r="S43" i="33" s="1"/>
  <c r="S41" i="33"/>
  <c r="P37" i="33"/>
  <c r="S38" i="33"/>
  <c r="S36" i="33"/>
  <c r="P36" i="33" s="1"/>
  <c r="Q35" i="33"/>
  <c r="R35" i="33"/>
  <c r="Q15" i="33"/>
  <c r="R15" i="33"/>
  <c r="Q27" i="33"/>
  <c r="R27" i="33"/>
  <c r="P16" i="33"/>
  <c r="P17" i="33"/>
  <c r="P18" i="33"/>
  <c r="S20" i="33"/>
  <c r="P20" i="33" s="1"/>
  <c r="S21" i="33"/>
  <c r="P21" i="33" s="1"/>
  <c r="S23" i="33"/>
  <c r="P23" i="33" s="1"/>
  <c r="S26" i="33"/>
  <c r="S24" i="33" s="1"/>
  <c r="S28" i="33"/>
  <c r="S29" i="33"/>
  <c r="P29" i="33" s="1"/>
  <c r="S30" i="33"/>
  <c r="P30" i="33" s="1"/>
  <c r="S33" i="33"/>
  <c r="P33" i="33" s="1"/>
  <c r="P32" i="33" s="1"/>
  <c r="P7" i="33"/>
  <c r="P6" i="33" s="1"/>
  <c r="D201" i="33"/>
  <c r="D207" i="33"/>
  <c r="T166" i="33"/>
  <c r="L166" i="33"/>
  <c r="T164" i="33"/>
  <c r="T165" i="33"/>
  <c r="L164" i="33"/>
  <c r="L165" i="33"/>
  <c r="L147" i="33"/>
  <c r="X147" i="33" s="1"/>
  <c r="D102" i="33"/>
  <c r="D117" i="33"/>
  <c r="T116" i="33"/>
  <c r="L116" i="33"/>
  <c r="E102" i="33"/>
  <c r="M102" i="33"/>
  <c r="N102" i="33"/>
  <c r="O102" i="33"/>
  <c r="Q102" i="33"/>
  <c r="R102" i="33"/>
  <c r="V102" i="33"/>
  <c r="W102" i="33"/>
  <c r="T109" i="33"/>
  <c r="L109" i="33"/>
  <c r="E24" i="33"/>
  <c r="D24" i="33"/>
  <c r="D6" i="33"/>
  <c r="T11" i="33"/>
  <c r="T12" i="33"/>
  <c r="T13" i="33"/>
  <c r="L11" i="33"/>
  <c r="L12" i="33"/>
  <c r="L13" i="33"/>
  <c r="T29" i="33"/>
  <c r="L29" i="33"/>
  <c r="Q217" i="33"/>
  <c r="R217" i="33"/>
  <c r="Q158" i="33"/>
  <c r="R158" i="33"/>
  <c r="Q139" i="33"/>
  <c r="R139" i="33"/>
  <c r="Q134" i="33"/>
  <c r="R134" i="33"/>
  <c r="Q122" i="33"/>
  <c r="R122" i="33"/>
  <c r="Q97" i="33"/>
  <c r="R97" i="33"/>
  <c r="S97" i="33"/>
  <c r="Q93" i="33"/>
  <c r="R93" i="33"/>
  <c r="Q91" i="33"/>
  <c r="R91" i="33"/>
  <c r="Q87" i="33"/>
  <c r="R87" i="33"/>
  <c r="Q83" i="33"/>
  <c r="R83" i="33"/>
  <c r="Q32" i="33"/>
  <c r="R32" i="33"/>
  <c r="V101" i="33" l="1"/>
  <c r="Q31" i="33"/>
  <c r="R31" i="33"/>
  <c r="S161" i="33"/>
  <c r="S169" i="33"/>
  <c r="S55" i="33"/>
  <c r="S47" i="33"/>
  <c r="S78" i="33"/>
  <c r="P56" i="33"/>
  <c r="P55" i="33" s="1"/>
  <c r="S128" i="33"/>
  <c r="S63" i="33"/>
  <c r="K214" i="33"/>
  <c r="J214" i="33"/>
  <c r="W101" i="33"/>
  <c r="S117" i="33"/>
  <c r="S153" i="33"/>
  <c r="R194" i="33"/>
  <c r="R216" i="33"/>
  <c r="S124" i="33"/>
  <c r="S144" i="33"/>
  <c r="Q46" i="33"/>
  <c r="R46" i="33"/>
  <c r="S139" i="33"/>
  <c r="Q138" i="33"/>
  <c r="S181" i="33"/>
  <c r="R62" i="33"/>
  <c r="R61" i="33" s="1"/>
  <c r="Q62" i="33"/>
  <c r="S40" i="33"/>
  <c r="Q40" i="33"/>
  <c r="R40" i="33"/>
  <c r="Q216" i="33"/>
  <c r="AA117" i="33"/>
  <c r="Y117" i="33"/>
  <c r="S149" i="33"/>
  <c r="AA148" i="33"/>
  <c r="O144" i="33"/>
  <c r="R101" i="33"/>
  <c r="R100" i="33" s="1"/>
  <c r="X166" i="33"/>
  <c r="S158" i="33"/>
  <c r="Q101" i="33"/>
  <c r="Q100" i="33" s="1"/>
  <c r="S70" i="33"/>
  <c r="S83" i="33"/>
  <c r="S35" i="33"/>
  <c r="P38" i="33"/>
  <c r="P35" i="33" s="1"/>
  <c r="Q157" i="33"/>
  <c r="X29" i="33"/>
  <c r="X13" i="33"/>
  <c r="X11" i="33"/>
  <c r="AA102" i="33"/>
  <c r="S74" i="33"/>
  <c r="S87" i="33"/>
  <c r="S102" i="33"/>
  <c r="S134" i="33"/>
  <c r="R157" i="33"/>
  <c r="S191" i="33"/>
  <c r="R138" i="33"/>
  <c r="X12" i="33"/>
  <c r="AA24" i="33"/>
  <c r="X109" i="33"/>
  <c r="X165" i="33"/>
  <c r="S27" i="33"/>
  <c r="Q5" i="33"/>
  <c r="S200" i="33"/>
  <c r="S195" i="33"/>
  <c r="X116" i="33"/>
  <c r="X164" i="33"/>
  <c r="R5" i="33"/>
  <c r="S211" i="33"/>
  <c r="S216" i="33"/>
  <c r="P28" i="33"/>
  <c r="P27" i="33" s="1"/>
  <c r="P26" i="33"/>
  <c r="P24" i="33" s="1"/>
  <c r="S15" i="33"/>
  <c r="P31" i="33"/>
  <c r="Q194" i="33"/>
  <c r="D101" i="33"/>
  <c r="P15" i="33"/>
  <c r="P159" i="33"/>
  <c r="P160" i="33"/>
  <c r="P162" i="33"/>
  <c r="P167" i="33"/>
  <c r="P170" i="33"/>
  <c r="P171" i="33"/>
  <c r="P172" i="33"/>
  <c r="P174" i="33"/>
  <c r="P175" i="33"/>
  <c r="P176" i="33"/>
  <c r="P173" i="33" s="1"/>
  <c r="P177" i="33"/>
  <c r="P180" i="33"/>
  <c r="P179" i="33" s="1"/>
  <c r="P182" i="33"/>
  <c r="P183" i="33"/>
  <c r="P184" i="33"/>
  <c r="P185" i="33"/>
  <c r="P186" i="33"/>
  <c r="P187" i="33"/>
  <c r="P178" i="33" s="1"/>
  <c r="P188" i="33"/>
  <c r="P190" i="33"/>
  <c r="P189" i="33" s="1"/>
  <c r="P192" i="33"/>
  <c r="P193" i="33"/>
  <c r="P196" i="33"/>
  <c r="P197" i="33"/>
  <c r="P198" i="33"/>
  <c r="P199" i="33"/>
  <c r="P201" i="33"/>
  <c r="P202" i="33"/>
  <c r="P203" i="33"/>
  <c r="P204" i="33"/>
  <c r="P205" i="33"/>
  <c r="P206" i="33"/>
  <c r="P207" i="33"/>
  <c r="P208" i="33"/>
  <c r="P210" i="33"/>
  <c r="P209" i="33" s="1"/>
  <c r="P212" i="33"/>
  <c r="P213" i="33"/>
  <c r="P218" i="33"/>
  <c r="P217" i="33" s="1"/>
  <c r="P220" i="33"/>
  <c r="P219" i="33" s="1"/>
  <c r="P140" i="33"/>
  <c r="P141" i="33"/>
  <c r="P142" i="33"/>
  <c r="P145" i="33"/>
  <c r="P148" i="33"/>
  <c r="P150" i="33"/>
  <c r="P151" i="33"/>
  <c r="P152" i="33"/>
  <c r="P154" i="33"/>
  <c r="P155" i="33"/>
  <c r="P103" i="33"/>
  <c r="P104" i="33"/>
  <c r="P105" i="33"/>
  <c r="P106" i="33"/>
  <c r="P107" i="33"/>
  <c r="P108" i="33"/>
  <c r="P110" i="33"/>
  <c r="P111" i="33"/>
  <c r="P112" i="33"/>
  <c r="P113" i="33"/>
  <c r="P114" i="33"/>
  <c r="P118" i="33"/>
  <c r="P120" i="33"/>
  <c r="P123" i="33"/>
  <c r="P122" i="33" s="1"/>
  <c r="P125" i="33"/>
  <c r="P126" i="33"/>
  <c r="P127" i="33"/>
  <c r="P129" i="33"/>
  <c r="P130" i="33"/>
  <c r="P132" i="33"/>
  <c r="P135" i="33"/>
  <c r="P136" i="33"/>
  <c r="P64" i="33"/>
  <c r="P65" i="33"/>
  <c r="P66" i="33"/>
  <c r="P67" i="33"/>
  <c r="P71" i="33"/>
  <c r="P72" i="33"/>
  <c r="P73" i="33"/>
  <c r="P75" i="33"/>
  <c r="P76" i="33"/>
  <c r="P77" i="33"/>
  <c r="P79" i="33"/>
  <c r="P80" i="33"/>
  <c r="P82" i="33"/>
  <c r="P84" i="33"/>
  <c r="P85" i="33"/>
  <c r="P86" i="33"/>
  <c r="P88" i="33"/>
  <c r="P89" i="33"/>
  <c r="P90" i="33"/>
  <c r="P92" i="33"/>
  <c r="P91" i="33" s="1"/>
  <c r="P94" i="33"/>
  <c r="P93" i="33" s="1"/>
  <c r="P98" i="33"/>
  <c r="P97" i="33" s="1"/>
  <c r="P95" i="33" s="1"/>
  <c r="P48" i="33"/>
  <c r="P47" i="33" s="1"/>
  <c r="P42" i="33"/>
  <c r="P41" i="33" s="1"/>
  <c r="P44" i="33"/>
  <c r="P43" i="33" s="1"/>
  <c r="P161" i="33" l="1"/>
  <c r="P169" i="33"/>
  <c r="P78" i="33"/>
  <c r="P128" i="33"/>
  <c r="P63" i="33"/>
  <c r="S46" i="33"/>
  <c r="P117" i="33"/>
  <c r="P153" i="33"/>
  <c r="P5" i="33"/>
  <c r="R214" i="33"/>
  <c r="S101" i="33"/>
  <c r="S100" i="33" s="1"/>
  <c r="P144" i="33"/>
  <c r="S143" i="33"/>
  <c r="S138" i="33" s="1"/>
  <c r="P124" i="33"/>
  <c r="P181" i="33"/>
  <c r="S62" i="33"/>
  <c r="S61" i="33" s="1"/>
  <c r="P40" i="33"/>
  <c r="P149" i="33"/>
  <c r="Q214" i="33"/>
  <c r="S157" i="33"/>
  <c r="S194" i="33"/>
  <c r="P191" i="33"/>
  <c r="S5" i="33"/>
  <c r="Q61" i="33"/>
  <c r="P102" i="33"/>
  <c r="P134" i="33"/>
  <c r="P195" i="33"/>
  <c r="P216" i="33"/>
  <c r="P211" i="33"/>
  <c r="P200" i="33"/>
  <c r="P158" i="33"/>
  <c r="P139" i="33"/>
  <c r="P87" i="33"/>
  <c r="P83" i="33"/>
  <c r="P74" i="33"/>
  <c r="P70" i="33"/>
  <c r="P46" i="33"/>
  <c r="E128" i="33"/>
  <c r="D128" i="33"/>
  <c r="T132" i="33"/>
  <c r="L132" i="33"/>
  <c r="T114" i="33"/>
  <c r="L114" i="33"/>
  <c r="E83" i="33"/>
  <c r="M83" i="33"/>
  <c r="N83" i="33"/>
  <c r="O83" i="33"/>
  <c r="U83" i="33"/>
  <c r="V83" i="33"/>
  <c r="W83" i="33"/>
  <c r="D83" i="33"/>
  <c r="L86" i="33"/>
  <c r="T86" i="33"/>
  <c r="E78" i="33"/>
  <c r="D78" i="33"/>
  <c r="T82" i="33"/>
  <c r="L82" i="33"/>
  <c r="E74" i="33"/>
  <c r="M74" i="33"/>
  <c r="N74" i="33"/>
  <c r="O74" i="33"/>
  <c r="U74" i="33"/>
  <c r="V74" i="33"/>
  <c r="W74" i="33"/>
  <c r="D74" i="33"/>
  <c r="L77" i="33"/>
  <c r="T77" i="33"/>
  <c r="E70" i="33"/>
  <c r="M70" i="33"/>
  <c r="N70" i="33"/>
  <c r="O70" i="33"/>
  <c r="U70" i="33"/>
  <c r="V70" i="33"/>
  <c r="W70" i="33"/>
  <c r="D70" i="33"/>
  <c r="T73" i="33"/>
  <c r="L73" i="33"/>
  <c r="T53" i="33"/>
  <c r="L53" i="33"/>
  <c r="AA70" i="33" l="1"/>
  <c r="AA74" i="33"/>
  <c r="AA83" i="33"/>
  <c r="P143" i="33"/>
  <c r="P138" i="33" s="1"/>
  <c r="P62" i="33"/>
  <c r="P61" i="33" s="1"/>
  <c r="S214" i="33"/>
  <c r="X82" i="33"/>
  <c r="X53" i="33"/>
  <c r="X73" i="33"/>
  <c r="X114" i="33"/>
  <c r="X132" i="33"/>
  <c r="AA128" i="33"/>
  <c r="Y128" i="33"/>
  <c r="Y70" i="33"/>
  <c r="X77" i="33"/>
  <c r="X86" i="33"/>
  <c r="P194" i="33"/>
  <c r="P157" i="33"/>
  <c r="P101" i="33"/>
  <c r="P100" i="33" s="1"/>
  <c r="P214" i="33" l="1"/>
  <c r="T220" i="33"/>
  <c r="U219" i="33"/>
  <c r="V219" i="33"/>
  <c r="W219" i="33"/>
  <c r="T218" i="33"/>
  <c r="O217" i="33"/>
  <c r="U217" i="33"/>
  <c r="V217" i="33"/>
  <c r="W217" i="33"/>
  <c r="T213" i="33"/>
  <c r="T212" i="33"/>
  <c r="U211" i="33"/>
  <c r="V211" i="33"/>
  <c r="W211" i="33"/>
  <c r="U209" i="33"/>
  <c r="V209" i="33"/>
  <c r="T202" i="33"/>
  <c r="T203" i="33"/>
  <c r="T204" i="33"/>
  <c r="T205" i="33"/>
  <c r="T206" i="33"/>
  <c r="T207" i="33"/>
  <c r="T208" i="33"/>
  <c r="T201" i="33"/>
  <c r="U200" i="33"/>
  <c r="V200" i="33"/>
  <c r="W200" i="33"/>
  <c r="U195" i="33"/>
  <c r="V195" i="33"/>
  <c r="W195" i="33"/>
  <c r="U191" i="33"/>
  <c r="V191" i="33"/>
  <c r="W191" i="33"/>
  <c r="U179" i="33"/>
  <c r="V179" i="33"/>
  <c r="W179" i="33"/>
  <c r="T175" i="33"/>
  <c r="T176" i="33"/>
  <c r="T173" i="33" s="1"/>
  <c r="T177" i="33"/>
  <c r="T174" i="33"/>
  <c r="U158" i="33"/>
  <c r="V158" i="33"/>
  <c r="W158" i="33"/>
  <c r="T145" i="33"/>
  <c r="T148" i="33"/>
  <c r="T150" i="33"/>
  <c r="T151" i="33"/>
  <c r="T152" i="33"/>
  <c r="N144" i="33"/>
  <c r="AA144" i="33"/>
  <c r="V143" i="33"/>
  <c r="T141" i="33"/>
  <c r="T142" i="33"/>
  <c r="T140" i="33"/>
  <c r="U139" i="33"/>
  <c r="V139" i="33"/>
  <c r="W139" i="33"/>
  <c r="U134" i="33"/>
  <c r="V134" i="33"/>
  <c r="W134" i="33"/>
  <c r="U124" i="33"/>
  <c r="V124" i="33"/>
  <c r="W124" i="33"/>
  <c r="U122" i="33"/>
  <c r="V122" i="33"/>
  <c r="W122" i="33"/>
  <c r="T120" i="33"/>
  <c r="T118" i="33"/>
  <c r="U97" i="33"/>
  <c r="V97" i="33"/>
  <c r="W97" i="33"/>
  <c r="U93" i="33"/>
  <c r="V93" i="33"/>
  <c r="W93" i="33"/>
  <c r="T92" i="33"/>
  <c r="U91" i="33"/>
  <c r="V91" i="33"/>
  <c r="W91" i="33"/>
  <c r="U87" i="33"/>
  <c r="V87" i="33"/>
  <c r="W87" i="33"/>
  <c r="T80" i="33"/>
  <c r="T79" i="33"/>
  <c r="T76" i="33"/>
  <c r="T84" i="33"/>
  <c r="T85" i="33"/>
  <c r="T88" i="33"/>
  <c r="T89" i="33"/>
  <c r="T90" i="33"/>
  <c r="T94" i="33"/>
  <c r="T98" i="33"/>
  <c r="T75" i="33"/>
  <c r="T48" i="33"/>
  <c r="T49" i="33"/>
  <c r="T51" i="33"/>
  <c r="V41" i="33"/>
  <c r="V43" i="33"/>
  <c r="V35" i="33"/>
  <c r="V32" i="33"/>
  <c r="T26" i="33"/>
  <c r="T24" i="33" s="1"/>
  <c r="V27" i="33"/>
  <c r="T47" i="33" l="1"/>
  <c r="T78" i="33"/>
  <c r="T117" i="33"/>
  <c r="W62" i="33"/>
  <c r="U62" i="33"/>
  <c r="AA217" i="33"/>
  <c r="V62" i="33"/>
  <c r="V40" i="33"/>
  <c r="T144" i="33"/>
  <c r="T149" i="33"/>
  <c r="V138" i="33"/>
  <c r="AA153" i="33"/>
  <c r="V216" i="33"/>
  <c r="T93" i="33"/>
  <c r="T91" i="33"/>
  <c r="T217" i="33"/>
  <c r="T97" i="33"/>
  <c r="T200" i="33"/>
  <c r="V157" i="33"/>
  <c r="V46" i="33"/>
  <c r="W216" i="33"/>
  <c r="T74" i="33"/>
  <c r="U216" i="33"/>
  <c r="T83" i="33"/>
  <c r="T219" i="33"/>
  <c r="T211" i="33"/>
  <c r="U194" i="33"/>
  <c r="V194" i="33"/>
  <c r="W157" i="33"/>
  <c r="U157" i="33"/>
  <c r="W143" i="33"/>
  <c r="U143" i="33"/>
  <c r="V100" i="33"/>
  <c r="T87" i="33"/>
  <c r="V31" i="33"/>
  <c r="T18" i="33"/>
  <c r="T9" i="33"/>
  <c r="V15" i="33"/>
  <c r="U27" i="33"/>
  <c r="W27" i="33"/>
  <c r="U15" i="33"/>
  <c r="W15" i="33"/>
  <c r="U32" i="33"/>
  <c r="W32" i="33"/>
  <c r="S32" i="33" l="1"/>
  <c r="T216" i="33"/>
  <c r="V214" i="33"/>
  <c r="V5" i="33"/>
  <c r="U5" i="33"/>
  <c r="W5" i="33"/>
  <c r="E219" i="33"/>
  <c r="M219" i="33"/>
  <c r="Y219" i="33" s="1"/>
  <c r="N219" i="33"/>
  <c r="O219" i="33"/>
  <c r="D219" i="33"/>
  <c r="X220" i="33"/>
  <c r="E217" i="33"/>
  <c r="M217" i="33"/>
  <c r="Y217" i="33" s="1"/>
  <c r="N217" i="33"/>
  <c r="D217" i="33"/>
  <c r="X218" i="33"/>
  <c r="E211" i="33"/>
  <c r="M211" i="33"/>
  <c r="N211" i="33"/>
  <c r="O211" i="33"/>
  <c r="D211" i="33"/>
  <c r="X213" i="33"/>
  <c r="E209" i="33"/>
  <c r="M209" i="33"/>
  <c r="Y209" i="33" s="1"/>
  <c r="N209" i="33"/>
  <c r="O209" i="33"/>
  <c r="D209" i="33"/>
  <c r="E200" i="33"/>
  <c r="M200" i="33"/>
  <c r="Y200" i="33" s="1"/>
  <c r="N200" i="33"/>
  <c r="Z200" i="33" s="1"/>
  <c r="O200" i="33"/>
  <c r="AA200" i="33" s="1"/>
  <c r="D200" i="33"/>
  <c r="X202" i="33"/>
  <c r="X203" i="33"/>
  <c r="X204" i="33"/>
  <c r="X205" i="33"/>
  <c r="X206" i="33"/>
  <c r="X207" i="33"/>
  <c r="X208" i="33"/>
  <c r="X201" i="33"/>
  <c r="E195" i="33"/>
  <c r="M195" i="33"/>
  <c r="N195" i="33"/>
  <c r="O195" i="33"/>
  <c r="AA195" i="33" s="1"/>
  <c r="D195" i="33"/>
  <c r="E191" i="33"/>
  <c r="M191" i="33"/>
  <c r="N191" i="33"/>
  <c r="O191" i="33"/>
  <c r="AA191" i="33" s="1"/>
  <c r="D191" i="33"/>
  <c r="E189" i="33"/>
  <c r="M189" i="33"/>
  <c r="N189" i="33"/>
  <c r="O189" i="33"/>
  <c r="D189" i="33"/>
  <c r="E181" i="33"/>
  <c r="AA181" i="33"/>
  <c r="D181" i="33"/>
  <c r="L183" i="33"/>
  <c r="L184" i="33"/>
  <c r="L185" i="33"/>
  <c r="L186" i="33"/>
  <c r="L187" i="33"/>
  <c r="L178" i="33" s="1"/>
  <c r="L188" i="33"/>
  <c r="L182" i="33"/>
  <c r="E179" i="33"/>
  <c r="M179" i="33"/>
  <c r="N179" i="33"/>
  <c r="O179" i="33"/>
  <c r="AA179" i="33" s="1"/>
  <c r="D179" i="33"/>
  <c r="E173" i="33"/>
  <c r="D173" i="33"/>
  <c r="L175" i="33"/>
  <c r="X175" i="33" s="1"/>
  <c r="E161" i="33"/>
  <c r="AA161" i="33"/>
  <c r="D161" i="33"/>
  <c r="L163" i="33"/>
  <c r="L167" i="33"/>
  <c r="L162" i="33"/>
  <c r="L161" i="33" l="1"/>
  <c r="L181" i="33"/>
  <c r="AA211" i="33"/>
  <c r="D178" i="33"/>
  <c r="O194" i="33"/>
  <c r="E178" i="33"/>
  <c r="M194" i="33"/>
  <c r="Y194" i="33" s="1"/>
  <c r="D216" i="33"/>
  <c r="L219" i="33"/>
  <c r="X219" i="33" s="1"/>
  <c r="E194" i="33"/>
  <c r="L217" i="33"/>
  <c r="X211" i="33"/>
  <c r="X212" i="33"/>
  <c r="D194" i="33"/>
  <c r="O216" i="33"/>
  <c r="AA216" i="33" s="1"/>
  <c r="M216" i="33"/>
  <c r="Y216" i="33" s="1"/>
  <c r="E216" i="33"/>
  <c r="N216" i="33"/>
  <c r="N194" i="33"/>
  <c r="Z194" i="33" s="1"/>
  <c r="X200" i="33"/>
  <c r="E158" i="33"/>
  <c r="M158" i="33"/>
  <c r="N158" i="33"/>
  <c r="O158" i="33"/>
  <c r="D158" i="33"/>
  <c r="D157" i="33" s="1"/>
  <c r="E149" i="33"/>
  <c r="M149" i="33"/>
  <c r="Y149" i="33" s="1"/>
  <c r="N149" i="33"/>
  <c r="O149" i="33"/>
  <c r="AA149" i="33" s="1"/>
  <c r="D149" i="33"/>
  <c r="L152" i="33"/>
  <c r="X152" i="33" s="1"/>
  <c r="L140" i="33"/>
  <c r="X140" i="33" s="1"/>
  <c r="E153" i="33"/>
  <c r="M153" i="33"/>
  <c r="Y153" i="33" s="1"/>
  <c r="N153" i="33"/>
  <c r="Z153" i="33" s="1"/>
  <c r="D153" i="33"/>
  <c r="L155" i="33"/>
  <c r="L154" i="33"/>
  <c r="L151" i="33"/>
  <c r="X151" i="33" s="1"/>
  <c r="L150" i="33"/>
  <c r="X150" i="33" s="1"/>
  <c r="E144" i="33"/>
  <c r="M144" i="33"/>
  <c r="Y144" i="33" s="1"/>
  <c r="D144" i="33"/>
  <c r="L148" i="33"/>
  <c r="X148" i="33" s="1"/>
  <c r="L145" i="33"/>
  <c r="X145" i="33" s="1"/>
  <c r="E139" i="33"/>
  <c r="M139" i="33"/>
  <c r="N139" i="33"/>
  <c r="O139" i="33"/>
  <c r="AA139" i="33" s="1"/>
  <c r="D139" i="33"/>
  <c r="L141" i="33"/>
  <c r="X141" i="33" s="1"/>
  <c r="L142" i="33"/>
  <c r="X142" i="33" s="1"/>
  <c r="E134" i="33"/>
  <c r="M134" i="33"/>
  <c r="N134" i="33"/>
  <c r="O134" i="33"/>
  <c r="AA134" i="33" s="1"/>
  <c r="D134" i="33"/>
  <c r="E124" i="33"/>
  <c r="M124" i="33"/>
  <c r="Y124" i="33" s="1"/>
  <c r="N124" i="33"/>
  <c r="O124" i="33"/>
  <c r="AA124" i="33" s="1"/>
  <c r="D124" i="33"/>
  <c r="E122" i="33"/>
  <c r="D122" i="33"/>
  <c r="E117" i="33"/>
  <c r="L120" i="33"/>
  <c r="X120" i="33" s="1"/>
  <c r="N157" i="33" l="1"/>
  <c r="N214" i="33" s="1"/>
  <c r="Z214" i="33" s="1"/>
  <c r="X217" i="33"/>
  <c r="L216" i="33"/>
  <c r="X216" i="33" s="1"/>
  <c r="X155" i="33"/>
  <c r="E157" i="33"/>
  <c r="E214" i="33" s="1"/>
  <c r="O157" i="33"/>
  <c r="AA157" i="33" s="1"/>
  <c r="AA158" i="33"/>
  <c r="M157" i="33"/>
  <c r="Y157" i="33" s="1"/>
  <c r="Y158" i="33"/>
  <c r="D100" i="33"/>
  <c r="D214" i="33"/>
  <c r="N143" i="33"/>
  <c r="O143" i="33"/>
  <c r="M143" i="33"/>
  <c r="Y143" i="33" s="1"/>
  <c r="L149" i="33"/>
  <c r="X149" i="33" s="1"/>
  <c r="L153" i="33"/>
  <c r="E143" i="33"/>
  <c r="E138" i="33" s="1"/>
  <c r="D143" i="33"/>
  <c r="D138" i="33" s="1"/>
  <c r="L144" i="33"/>
  <c r="X144" i="33" s="1"/>
  <c r="L139" i="33"/>
  <c r="O101" i="33"/>
  <c r="M101" i="33"/>
  <c r="N101" i="33"/>
  <c r="E101" i="33"/>
  <c r="E100" i="33" s="1"/>
  <c r="E97" i="33"/>
  <c r="M97" i="33"/>
  <c r="N97" i="33"/>
  <c r="O97" i="33"/>
  <c r="AA97" i="33" s="1"/>
  <c r="D97" i="33"/>
  <c r="L65" i="33"/>
  <c r="L66" i="33"/>
  <c r="L67" i="33"/>
  <c r="L64" i="33"/>
  <c r="E93" i="33"/>
  <c r="M93" i="33"/>
  <c r="N93" i="33"/>
  <c r="O93" i="33"/>
  <c r="AA93" i="33" s="1"/>
  <c r="D93" i="33"/>
  <c r="E91" i="33"/>
  <c r="M91" i="33"/>
  <c r="Y91" i="33" s="1"/>
  <c r="N91" i="33"/>
  <c r="O91" i="33"/>
  <c r="AA91" i="33" s="1"/>
  <c r="D91" i="33"/>
  <c r="L92" i="33"/>
  <c r="E87" i="33"/>
  <c r="M87" i="33"/>
  <c r="Y87" i="33" s="1"/>
  <c r="N87" i="33"/>
  <c r="O87" i="33"/>
  <c r="AA87" i="33" s="1"/>
  <c r="D87" i="33"/>
  <c r="L90" i="33"/>
  <c r="X90" i="33" s="1"/>
  <c r="L89" i="33"/>
  <c r="X89" i="33" s="1"/>
  <c r="L88" i="33"/>
  <c r="X88" i="33" s="1"/>
  <c r="Y83" i="33"/>
  <c r="L85" i="33"/>
  <c r="X85" i="33" s="1"/>
  <c r="L84" i="33"/>
  <c r="X84" i="33" s="1"/>
  <c r="L80" i="33"/>
  <c r="X80" i="33" s="1"/>
  <c r="L79" i="33"/>
  <c r="Y74" i="33"/>
  <c r="L76" i="33"/>
  <c r="X76" i="33" s="1"/>
  <c r="L75" i="33"/>
  <c r="E63" i="33"/>
  <c r="AA63" i="33"/>
  <c r="D63" i="33"/>
  <c r="N138" i="33" l="1"/>
  <c r="Z138" i="33" s="1"/>
  <c r="X79" i="33"/>
  <c r="L78" i="33"/>
  <c r="L63" i="33"/>
  <c r="M138" i="33"/>
  <c r="Z63" i="33"/>
  <c r="N62" i="33"/>
  <c r="N61" i="33" s="1"/>
  <c r="Y63" i="33"/>
  <c r="M62" i="33"/>
  <c r="M61" i="33" s="1"/>
  <c r="O62" i="33"/>
  <c r="O61" i="33" s="1"/>
  <c r="M214" i="33"/>
  <c r="O214" i="33"/>
  <c r="L74" i="33"/>
  <c r="X74" i="33" s="1"/>
  <c r="X75" i="33"/>
  <c r="L91" i="33"/>
  <c r="X91" i="33" s="1"/>
  <c r="X92" i="33"/>
  <c r="O138" i="33"/>
  <c r="AA143" i="33"/>
  <c r="L83" i="33"/>
  <c r="X83" i="33" s="1"/>
  <c r="X78" i="33"/>
  <c r="L143" i="33"/>
  <c r="L138" i="33" s="1"/>
  <c r="D62" i="33"/>
  <c r="D61" i="33" s="1"/>
  <c r="E62" i="33"/>
  <c r="E61" i="33" s="1"/>
  <c r="L87" i="33"/>
  <c r="L71" i="33"/>
  <c r="L72" i="33"/>
  <c r="L94" i="33"/>
  <c r="D55" i="33"/>
  <c r="E55" i="33"/>
  <c r="E47" i="33"/>
  <c r="D47" i="33"/>
  <c r="L48" i="33"/>
  <c r="X48" i="33" l="1"/>
  <c r="Y47" i="33"/>
  <c r="AA47" i="33"/>
  <c r="X87" i="33"/>
  <c r="Z62" i="33"/>
  <c r="L93" i="33"/>
  <c r="X93" i="33" s="1"/>
  <c r="X94" i="33"/>
  <c r="Y78" i="33"/>
  <c r="AA62" i="33"/>
  <c r="L70" i="33"/>
  <c r="D46" i="33"/>
  <c r="E46" i="33"/>
  <c r="E43" i="33"/>
  <c r="D43" i="33"/>
  <c r="E41" i="33"/>
  <c r="D41" i="33"/>
  <c r="E35" i="33"/>
  <c r="M35" i="33"/>
  <c r="N35" i="33"/>
  <c r="O35" i="33"/>
  <c r="U35" i="33"/>
  <c r="W35" i="33"/>
  <c r="D35" i="33"/>
  <c r="E32" i="33"/>
  <c r="D32" i="33"/>
  <c r="D27" i="33"/>
  <c r="E27" i="33"/>
  <c r="D19" i="33"/>
  <c r="E19" i="33"/>
  <c r="E15" i="33"/>
  <c r="M15" i="33"/>
  <c r="N15" i="33"/>
  <c r="O15" i="33"/>
  <c r="AA15" i="33" s="1"/>
  <c r="D15" i="33"/>
  <c r="L18" i="33"/>
  <c r="X18" i="33" s="1"/>
  <c r="E6" i="33"/>
  <c r="Y6" i="33"/>
  <c r="AA6" i="33"/>
  <c r="L9" i="33"/>
  <c r="X9" i="33" s="1"/>
  <c r="X8" i="33"/>
  <c r="N122" i="33"/>
  <c r="N43" i="33"/>
  <c r="N41" i="33"/>
  <c r="N32" i="33"/>
  <c r="N27" i="33"/>
  <c r="N100" i="33" l="1"/>
  <c r="Y35" i="33"/>
  <c r="X26" i="33"/>
  <c r="X24" i="33"/>
  <c r="L62" i="33"/>
  <c r="N40" i="33"/>
  <c r="AA35" i="33"/>
  <c r="Y62" i="33"/>
  <c r="E40" i="33"/>
  <c r="D40" i="33"/>
  <c r="N5" i="33"/>
  <c r="D31" i="33"/>
  <c r="D5" i="33"/>
  <c r="E5" i="33"/>
  <c r="N46" i="33"/>
  <c r="N31" i="33"/>
  <c r="F31" i="33" l="1"/>
  <c r="E31" i="33"/>
  <c r="W31" i="33"/>
  <c r="U31" i="33"/>
  <c r="S31" i="33" l="1"/>
  <c r="L33" i="33"/>
  <c r="L32" i="33" s="1"/>
  <c r="T193" i="33" l="1"/>
  <c r="U138" i="33" l="1"/>
  <c r="W138" i="33"/>
  <c r="M7" i="36"/>
  <c r="M6" i="36"/>
  <c r="Y138" i="33" l="1"/>
  <c r="AA138" i="33"/>
  <c r="L21" i="33"/>
  <c r="L50" i="33" l="1"/>
  <c r="X50" i="33" s="1"/>
  <c r="M32" i="33" l="1"/>
  <c r="O32" i="33"/>
  <c r="AA32" i="33" s="1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W209" i="33" l="1"/>
  <c r="T196" i="33"/>
  <c r="T197" i="33"/>
  <c r="T198" i="33"/>
  <c r="T199" i="33"/>
  <c r="T210" i="33"/>
  <c r="X198" i="33" l="1"/>
  <c r="X196" i="33"/>
  <c r="X199" i="33"/>
  <c r="X197" i="33"/>
  <c r="T209" i="33"/>
  <c r="X210" i="33"/>
  <c r="W194" i="33"/>
  <c r="AA209" i="33"/>
  <c r="T195" i="33"/>
  <c r="AA194" i="33" l="1"/>
  <c r="T194" i="33"/>
  <c r="X195" i="33"/>
  <c r="X209" i="33"/>
  <c r="O31" i="33" l="1"/>
  <c r="AA31" i="33" s="1"/>
  <c r="M31" i="33"/>
  <c r="Y31" i="33" s="1"/>
  <c r="T123" i="33" l="1"/>
  <c r="L123" i="33"/>
  <c r="M122" i="33"/>
  <c r="O122" i="33"/>
  <c r="M100" i="33" l="1"/>
  <c r="Y122" i="33"/>
  <c r="T122" i="33"/>
  <c r="X123" i="33"/>
  <c r="O100" i="33"/>
  <c r="AA122" i="33"/>
  <c r="L122" i="33"/>
  <c r="X122" i="33" l="1"/>
  <c r="L104" i="33"/>
  <c r="L105" i="33"/>
  <c r="L106" i="33"/>
  <c r="L107" i="33"/>
  <c r="L108" i="33"/>
  <c r="L110" i="33"/>
  <c r="L111" i="33"/>
  <c r="L112" i="33"/>
  <c r="L113" i="33"/>
  <c r="L118" i="33"/>
  <c r="L117" i="33" s="1"/>
  <c r="T184" i="33"/>
  <c r="T185" i="33"/>
  <c r="T186" i="33"/>
  <c r="T187" i="33"/>
  <c r="T178" i="33" s="1"/>
  <c r="T183" i="33"/>
  <c r="X188" i="33" l="1"/>
  <c r="X184" i="33"/>
  <c r="X186" i="33"/>
  <c r="X183" i="33"/>
  <c r="X187" i="33"/>
  <c r="X178" i="33" s="1"/>
  <c r="X185" i="33"/>
  <c r="X117" i="33"/>
  <c r="X118" i="33"/>
  <c r="T42" i="33"/>
  <c r="T143" i="33" l="1"/>
  <c r="L59" i="33"/>
  <c r="X143" i="33" l="1"/>
  <c r="T167" i="33"/>
  <c r="U41" i="33"/>
  <c r="W41" i="33"/>
  <c r="AA101" i="33" l="1"/>
  <c r="X167" i="33"/>
  <c r="U46" i="33" l="1"/>
  <c r="T7" i="33" l="1"/>
  <c r="T6" i="33" s="1"/>
  <c r="T162" i="33"/>
  <c r="T160" i="33"/>
  <c r="L160" i="33"/>
  <c r="X162" i="33" l="1"/>
  <c r="X160" i="33"/>
  <c r="T107" i="33"/>
  <c r="T106" i="33"/>
  <c r="T72" i="33"/>
  <c r="T71" i="33"/>
  <c r="T66" i="33"/>
  <c r="L52" i="33"/>
  <c r="L51" i="33"/>
  <c r="X51" i="33" s="1"/>
  <c r="X66" i="33" l="1"/>
  <c r="X72" i="33"/>
  <c r="X107" i="33"/>
  <c r="X106" i="33"/>
  <c r="X71" i="33"/>
  <c r="T70" i="33"/>
  <c r="X70" i="33" l="1"/>
  <c r="M27" i="33"/>
  <c r="O27" i="33"/>
  <c r="AA27" i="33" s="1"/>
  <c r="O5" i="33" l="1"/>
  <c r="M5" i="33"/>
  <c r="Y5" i="33" l="1"/>
  <c r="AA5" i="33"/>
  <c r="T67" i="33" l="1"/>
  <c r="X67" i="33" l="1"/>
  <c r="T136" i="33" l="1"/>
  <c r="T135" i="33"/>
  <c r="L136" i="33"/>
  <c r="L135" i="33"/>
  <c r="T130" i="33"/>
  <c r="T129" i="33"/>
  <c r="L130" i="33"/>
  <c r="L129" i="33"/>
  <c r="T126" i="33"/>
  <c r="T127" i="33"/>
  <c r="L127" i="33"/>
  <c r="L126" i="33"/>
  <c r="T125" i="33"/>
  <c r="L125" i="33"/>
  <c r="T108" i="33"/>
  <c r="T110" i="33"/>
  <c r="T111" i="33"/>
  <c r="T112" i="33"/>
  <c r="T113" i="33"/>
  <c r="T104" i="33"/>
  <c r="T105" i="33"/>
  <c r="T103" i="33"/>
  <c r="L103" i="33"/>
  <c r="L102" i="33" s="1"/>
  <c r="L101" i="33" s="1"/>
  <c r="T128" i="33" l="1"/>
  <c r="L128" i="33"/>
  <c r="X112" i="33"/>
  <c r="X110" i="33"/>
  <c r="X105" i="33"/>
  <c r="X104" i="33"/>
  <c r="X113" i="33"/>
  <c r="U102" i="33"/>
  <c r="T102" i="33"/>
  <c r="T101" i="33" s="1"/>
  <c r="X125" i="33"/>
  <c r="X126" i="33"/>
  <c r="X130" i="33"/>
  <c r="X136" i="33"/>
  <c r="X127" i="33"/>
  <c r="X129" i="33"/>
  <c r="X135" i="33"/>
  <c r="T134" i="33"/>
  <c r="T124" i="33"/>
  <c r="L134" i="33"/>
  <c r="L124" i="33"/>
  <c r="X111" i="33"/>
  <c r="X108" i="33"/>
  <c r="T192" i="33"/>
  <c r="X193" i="33"/>
  <c r="L192" i="33"/>
  <c r="U189" i="33"/>
  <c r="W189" i="33"/>
  <c r="T190" i="33"/>
  <c r="L190" i="33"/>
  <c r="T182" i="33"/>
  <c r="T180" i="33"/>
  <c r="L180" i="33"/>
  <c r="L176" i="33"/>
  <c r="L177" i="33"/>
  <c r="X177" i="33" s="1"/>
  <c r="L174" i="33"/>
  <c r="X174" i="33" s="1"/>
  <c r="T163" i="33"/>
  <c r="T161" i="33" s="1"/>
  <c r="T170" i="33"/>
  <c r="T171" i="33"/>
  <c r="T172" i="33"/>
  <c r="L170" i="33"/>
  <c r="L171" i="33"/>
  <c r="L172" i="33"/>
  <c r="T159" i="33"/>
  <c r="L159" i="33"/>
  <c r="L158" i="33" s="1"/>
  <c r="X176" i="33" l="1"/>
  <c r="X173" i="33" s="1"/>
  <c r="L173" i="33"/>
  <c r="U101" i="33"/>
  <c r="L169" i="33"/>
  <c r="T169" i="33"/>
  <c r="T181" i="33"/>
  <c r="X163" i="33"/>
  <c r="Y102" i="33"/>
  <c r="T158" i="33"/>
  <c r="X159" i="33"/>
  <c r="X182" i="33"/>
  <c r="X172" i="33"/>
  <c r="X170" i="33"/>
  <c r="X190" i="33"/>
  <c r="X128" i="33"/>
  <c r="X134" i="33"/>
  <c r="T179" i="33"/>
  <c r="X180" i="33"/>
  <c r="W214" i="33"/>
  <c r="AA189" i="33"/>
  <c r="T191" i="33"/>
  <c r="X192" i="33"/>
  <c r="X171" i="33"/>
  <c r="X124" i="33"/>
  <c r="L100" i="33"/>
  <c r="U214" i="33"/>
  <c r="X102" i="33"/>
  <c r="L191" i="33"/>
  <c r="L189" i="33"/>
  <c r="L179" i="33"/>
  <c r="L157" i="33"/>
  <c r="W100" i="33"/>
  <c r="T189" i="33"/>
  <c r="L98" i="33"/>
  <c r="X98" i="33" s="1"/>
  <c r="T59" i="33"/>
  <c r="T56" i="33"/>
  <c r="Y55" i="33"/>
  <c r="X169" i="33" l="1"/>
  <c r="T55" i="33"/>
  <c r="T63" i="33"/>
  <c r="AA100" i="33"/>
  <c r="AA55" i="33"/>
  <c r="AA214" i="33"/>
  <c r="L214" i="33"/>
  <c r="X65" i="33"/>
  <c r="X59" i="33"/>
  <c r="X64" i="33"/>
  <c r="X181" i="33"/>
  <c r="X158" i="33"/>
  <c r="Y101" i="33"/>
  <c r="U100" i="33"/>
  <c r="Y214" i="33"/>
  <c r="X154" i="33"/>
  <c r="X179" i="33"/>
  <c r="T157" i="33"/>
  <c r="L97" i="33"/>
  <c r="X191" i="33"/>
  <c r="X189" i="33"/>
  <c r="X161" i="33"/>
  <c r="M46" i="33"/>
  <c r="Y46" i="33" s="1"/>
  <c r="O46" i="33"/>
  <c r="L56" i="33"/>
  <c r="L55" i="33" s="1"/>
  <c r="L49" i="33"/>
  <c r="M43" i="33"/>
  <c r="O43" i="33"/>
  <c r="U43" i="33"/>
  <c r="W43" i="33"/>
  <c r="W40" i="33" s="1"/>
  <c r="M41" i="33"/>
  <c r="O41" i="33"/>
  <c r="T44" i="33"/>
  <c r="X42" i="33"/>
  <c r="L44" i="33"/>
  <c r="T37" i="33"/>
  <c r="T38" i="33"/>
  <c r="T36" i="33"/>
  <c r="L37" i="33"/>
  <c r="L38" i="33"/>
  <c r="L36" i="33"/>
  <c r="M40" i="33" l="1"/>
  <c r="X56" i="33"/>
  <c r="X55" i="33"/>
  <c r="X49" i="33"/>
  <c r="L47" i="33"/>
  <c r="U40" i="33"/>
  <c r="T62" i="33"/>
  <c r="AA41" i="33"/>
  <c r="O40" i="33"/>
  <c r="X153" i="33"/>
  <c r="Y100" i="33"/>
  <c r="L35" i="33"/>
  <c r="T214" i="33"/>
  <c r="X157" i="33"/>
  <c r="X38" i="33"/>
  <c r="X44" i="33"/>
  <c r="AA43" i="33"/>
  <c r="L61" i="33"/>
  <c r="X97" i="33"/>
  <c r="X63" i="33"/>
  <c r="X36" i="33"/>
  <c r="X37" i="33"/>
  <c r="T35" i="33"/>
  <c r="T43" i="33"/>
  <c r="T41" i="33"/>
  <c r="X194" i="33"/>
  <c r="L43" i="33"/>
  <c r="L41" i="33"/>
  <c r="W46" i="33"/>
  <c r="AA46" i="33" l="1"/>
  <c r="L40" i="33"/>
  <c r="T40" i="33"/>
  <c r="X214" i="33"/>
  <c r="X62" i="33"/>
  <c r="X41" i="33"/>
  <c r="X43" i="33"/>
  <c r="X35" i="33"/>
  <c r="AA40" i="33"/>
  <c r="L46" i="33"/>
  <c r="T33" i="33"/>
  <c r="T30" i="33"/>
  <c r="T28" i="33"/>
  <c r="L30" i="33"/>
  <c r="L28" i="33"/>
  <c r="X28" i="33" l="1"/>
  <c r="X30" i="33"/>
  <c r="T32" i="33"/>
  <c r="X33" i="33"/>
  <c r="L31" i="33"/>
  <c r="T27" i="33"/>
  <c r="L27" i="33"/>
  <c r="T21" i="33"/>
  <c r="T23" i="33"/>
  <c r="T20" i="33"/>
  <c r="L23" i="33"/>
  <c r="L20" i="33"/>
  <c r="L17" i="33"/>
  <c r="T17" i="33"/>
  <c r="T16" i="33"/>
  <c r="L16" i="33"/>
  <c r="L7" i="33"/>
  <c r="L6" i="33" s="1"/>
  <c r="X6" i="33" s="1"/>
  <c r="T31" i="33" l="1"/>
  <c r="X31" i="33" s="1"/>
  <c r="X32" i="33"/>
  <c r="X7" i="33"/>
  <c r="X21" i="33"/>
  <c r="X16" i="33"/>
  <c r="X27" i="33"/>
  <c r="X17" i="33"/>
  <c r="X20" i="33"/>
  <c r="X23" i="33"/>
  <c r="T15" i="33"/>
  <c r="L15" i="33"/>
  <c r="X15" i="33" l="1"/>
  <c r="L5" i="33"/>
  <c r="X103" i="33" l="1"/>
  <c r="T5" i="33" l="1"/>
  <c r="X5" i="33" s="1"/>
  <c r="X40" i="33" l="1"/>
  <c r="V61" i="33"/>
  <c r="W61" i="33"/>
  <c r="T61" i="33"/>
  <c r="U61" i="33"/>
  <c r="Z61" i="33" l="1"/>
  <c r="X61" i="33"/>
  <c r="Y61" i="33"/>
  <c r="AA61" i="33"/>
  <c r="T100" i="33" l="1"/>
  <c r="X101" i="33"/>
  <c r="X100" i="33" l="1"/>
  <c r="T139" i="33"/>
  <c r="X139" i="33" l="1"/>
  <c r="T138" i="33"/>
  <c r="X138" i="33" l="1"/>
  <c r="X52" i="33"/>
  <c r="X47" i="33"/>
  <c r="T46" i="33" l="1"/>
  <c r="X46" i="33" l="1"/>
</calcChain>
</file>

<file path=xl/sharedStrings.xml><?xml version="1.0" encoding="utf-8"?>
<sst xmlns="http://schemas.openxmlformats.org/spreadsheetml/2006/main" count="695" uniqueCount="401">
  <si>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</si>
  <si>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</si>
  <si>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</si>
  <si>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</si>
  <si>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</si>
  <si>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</si>
  <si>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</si>
  <si>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</si>
  <si>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</si>
  <si>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</si>
  <si>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</si>
  <si>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</si>
  <si>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</si>
  <si>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</si>
  <si>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</si>
  <si>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</si>
  <si>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</si>
  <si>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</si>
  <si>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</si>
  <si>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</si>
  <si>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</si>
  <si>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</si>
  <si>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</si>
  <si>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</si>
  <si>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</si>
  <si>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</si>
  <si>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</si>
  <si>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</si>
  <si>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</si>
  <si>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</si>
  <si>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</si>
  <si>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</si>
  <si>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</si>
  <si>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</si>
  <si>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</si>
  <si>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</si>
  <si>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</si>
  <si>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</si>
  <si>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</si>
  <si>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</si>
  <si>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</si>
  <si>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</si>
  <si>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</si>
  <si>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</si>
  <si>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</si>
  <si>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</si>
  <si>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</si>
  <si>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</si>
  <si>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</si>
  <si>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</si>
  <si>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</si>
  <si>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</si>
  <si>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</si>
  <si>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</si>
  <si>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</si>
  <si>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</si>
  <si>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</si>
  <si>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1.1.4</t>
  </si>
  <si>
    <t>Возмещение затрат реализ сжиж газа насел Нефтеюганскгаз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</si>
  <si>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</si>
  <si>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</si>
  <si>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</si>
  <si>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</si>
  <si>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</si>
  <si>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</si>
  <si>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</si>
  <si>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</si>
  <si>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</si>
  <si>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</si>
  <si>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</si>
  <si>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</si>
  <si>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</si>
  <si>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</si>
  <si>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</si>
  <si>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</si>
  <si>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</si>
  <si>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</si>
  <si>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</si>
  <si>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</si>
  <si>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</si>
  <si>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</si>
  <si>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</si>
  <si>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</si>
  <si>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</si>
  <si>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</si>
  <si>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</si>
  <si>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</si>
  <si>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</si>
  <si>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</si>
  <si>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</si>
  <si>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</si>
  <si>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</si>
  <si>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</si>
  <si>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</si>
  <si>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</si>
  <si>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</si>
  <si>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</si>
  <si>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</si>
  <si>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</si>
  <si>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</si>
  <si>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</si>
  <si>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</si>
  <si>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</si>
  <si>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</si>
  <si>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</si>
  <si>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</si>
  <si>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</si>
  <si>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</si>
  <si>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</si>
  <si>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</si>
  <si>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</si>
  <si>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</si>
  <si>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4.2</t>
  </si>
  <si>
    <t>4.2.1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</si>
  <si>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</si>
  <si>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</si>
  <si>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</si>
  <si>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</si>
  <si>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</si>
  <si>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</si>
  <si>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</si>
  <si>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</si>
  <si>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</si>
  <si>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</si>
  <si>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</si>
  <si>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</si>
  <si>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</si>
  <si>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</si>
  <si>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</si>
  <si>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</si>
  <si>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8.1.4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</si>
  <si>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</si>
  <si>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</si>
  <si>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</si>
  <si>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</si>
  <si>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</si>
  <si>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</si>
  <si>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</si>
  <si>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</si>
  <si>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</si>
  <si>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</si>
  <si>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</si>
  <si>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</si>
  <si>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</si>
  <si>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</si>
  <si>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</si>
  <si>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</si>
  <si>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</si>
  <si>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</si>
  <si>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</si>
  <si>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</si>
  <si>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</si>
  <si>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</si>
  <si>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</si>
  <si>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</si>
  <si>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</si>
  <si>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</si>
  <si>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</si>
  <si>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</si>
  <si>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</si>
  <si>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</si>
  <si>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</si>
  <si>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</si>
  <si>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</si>
  <si>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</si>
  <si>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</si>
  <si>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</si>
  <si>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</si>
  <si>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</si>
  <si>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</si>
  <si>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</si>
  <si>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</si>
  <si>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</si>
  <si>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</si>
  <si>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</si>
  <si>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</si>
  <si>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</si>
  <si>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</si>
  <si>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</si>
  <si>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</si>
  <si>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</si>
  <si>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</si>
  <si>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5.1.7</t>
  </si>
  <si>
    <t xml:space="preserve">Обеспечение мероприятий по капитальному ремонту многоквартирных домов </t>
  </si>
  <si>
    <t>Улицы и внутриквартальные проезды микрорайона 11 г.Нефтеюганска (ул. Коммунальная)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</si>
  <si>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</si>
  <si>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</si>
  <si>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</si>
  <si>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</si>
  <si>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</si>
  <si>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</si>
  <si>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</si>
  <si>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</si>
  <si>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</si>
  <si>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</si>
  <si>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9.2.5</t>
  </si>
  <si>
    <t>Мероприятия  по поддержке технического состояния жилищного фонда</t>
  </si>
  <si>
    <t>ПЛАН  на 2016 год (рублей)</t>
  </si>
  <si>
    <t>1 квартал</t>
  </si>
  <si>
    <t>2 квартал</t>
  </si>
  <si>
    <t>федеральный бюджет</t>
  </si>
  <si>
    <t>Капитальный ремонт объекта «Сети теплоснабжения», расположенные по адресу: г.Нефтеюганск, по ул.Нефтяников, от МК 4-4 Неф. до МК 12-9 Неф. (участок от МК 3-8 Неф до МК12-9 Неф).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</si>
  <si>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</si>
  <si>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</si>
  <si>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</si>
  <si>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</si>
  <si>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</si>
  <si>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</si>
  <si>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</si>
  <si>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</si>
  <si>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</si>
  <si>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</si>
  <si>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6.1.1.4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</si>
  <si>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</si>
  <si>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</si>
  <si>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</si>
  <si>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</si>
  <si>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</si>
  <si>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</si>
  <si>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</si>
  <si>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</si>
  <si>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</si>
  <si>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</si>
  <si>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</si>
  <si>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</si>
  <si>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</si>
  <si>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</si>
  <si>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</si>
  <si>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</si>
  <si>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</si>
  <si>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</si>
  <si>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</si>
  <si>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</si>
  <si>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</si>
  <si>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</si>
  <si>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</si>
  <si>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</si>
  <si>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</si>
  <si>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</si>
  <si>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</si>
  <si>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Устройство скатной кровли здания НГ МБОУ ДОД Детская школа искусств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</si>
  <si>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</si>
  <si>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</si>
  <si>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</si>
  <si>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реализацию основных общеобразовательных программ</t>
  </si>
  <si>
    <t>Осуществление переданных полномочий на реализацию дошкольными образовательными организациями основных общеобразовательных программ дошкольного образования</t>
  </si>
  <si>
    <t>Субвенция по информационному обеспечению общеобразовательных учреждений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</si>
  <si>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</si>
  <si>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</si>
  <si>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</si>
  <si>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</si>
  <si>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</si>
  <si>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</si>
  <si>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</si>
  <si>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</si>
  <si>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</si>
  <si>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</si>
  <si>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</si>
  <si>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7.1.1.10</t>
  </si>
  <si>
    <t>Развитие материально-технической базы образовательных организаций</t>
  </si>
  <si>
    <t>7.1.2.1</t>
  </si>
  <si>
    <t>7.1.2.2</t>
  </si>
  <si>
    <t>Развитие системы оценки качества образования и информационной прозрачности системы образования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</si>
  <si>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</si>
  <si>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</si>
  <si>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</si>
  <si>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Сети тепловодоснабжения и канализации в микрорайоне 11б с КНС. Сети тепловодоснабжения и канализации в микрорайоне 11 (I этап) (14 этап строительства)</t>
  </si>
  <si>
    <t>КНС с коллектором по ул. Пойменная, ул. Набережная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</si>
  <si>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</si>
  <si>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</si>
  <si>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</si>
  <si>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</si>
  <si>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</si>
  <si>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</si>
  <si>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</si>
  <si>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</si>
  <si>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</si>
  <si>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</si>
  <si>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</si>
  <si>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</si>
  <si>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</si>
  <si>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</si>
  <si>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</si>
  <si>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</si>
  <si>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</si>
  <si>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</si>
  <si>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</si>
  <si>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</si>
  <si>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</si>
  <si>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</si>
  <si>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</si>
  <si>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</si>
  <si>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</si>
  <si>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</si>
  <si>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</si>
  <si>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</si>
  <si>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</si>
  <si>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</si>
  <si>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</si>
  <si>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</si>
  <si>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</si>
  <si>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</si>
  <si>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</si>
  <si>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</si>
  <si>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</si>
  <si>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</si>
  <si>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</si>
  <si>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</si>
  <si>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</si>
  <si>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</si>
  <si>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</si>
  <si>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</si>
  <si>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</si>
  <si>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5.1.8</t>
  </si>
  <si>
    <t>6.1.2.3</t>
  </si>
  <si>
    <t>6.1.3.3</t>
  </si>
  <si>
    <t>6.1.4.3</t>
  </si>
  <si>
    <t>6.1.5.3</t>
  </si>
  <si>
    <t>7.1.1.11</t>
  </si>
  <si>
    <t>7.4.5</t>
  </si>
  <si>
    <t>Средства на предосталение учащимся муниц общеобразов учреждений завтраков и обедов</t>
  </si>
  <si>
    <t>1.5.3</t>
  </si>
  <si>
    <t>1.1.5</t>
  </si>
  <si>
    <t>1.1.6</t>
  </si>
  <si>
    <t>1.1.7</t>
  </si>
  <si>
    <t>Канализационно-очистные сооружения производительностью 50 000 м3/сутки в городе Нефтеюганске</t>
  </si>
  <si>
    <t>Станция обезжелезивания 7 мкр.57/7 реестр.№ 522074</t>
  </si>
  <si>
    <t>Инженерное обеспечение 5 микрорайона г.Нефтеюганска</t>
  </si>
  <si>
    <t>7.1.1.12</t>
  </si>
  <si>
    <t>Осуществление переданных полномочий на социальную поддержку отдельных категорий обучающихся в муниципальных 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</si>
  <si>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7.1.1.13</t>
  </si>
  <si>
    <t>7.1.1.14</t>
  </si>
  <si>
    <t>Инженерное обеспечение территории в районе СУ-62 г.Нефтеюганска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</si>
  <si>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</si>
  <si>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</si>
  <si>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</si>
  <si>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</si>
  <si>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</si>
  <si>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Администрация города Нефтеюганска</t>
  </si>
  <si>
    <t>Прочие расходные материалы предметов снабжения</t>
  </si>
  <si>
    <t>5.2.2</t>
  </si>
  <si>
    <t>5.2.3</t>
  </si>
  <si>
    <t>Ремонт заезда и парковки лыжной базы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</si>
  <si>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</si>
  <si>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</si>
  <si>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6.1.9.1</t>
  </si>
  <si>
    <t>Иные межбюджетные трансферты в рамках наказов избирателей депутатам Думы ХМАО-Югры за счет средств автономного округа</t>
  </si>
  <si>
    <t>8.2.2</t>
  </si>
  <si>
    <t>% исполнения  к плану 2016 года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</si>
  <si>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</si>
  <si>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</si>
  <si>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 xml:space="preserve">Всего 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</si>
  <si>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</si>
  <si>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</si>
  <si>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</si>
  <si>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</si>
  <si>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</si>
  <si>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</si>
  <si>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</si>
  <si>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</si>
  <si>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</si>
  <si>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</si>
  <si>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</si>
  <si>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</si>
  <si>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</si>
  <si>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</si>
  <si>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</si>
  <si>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</si>
  <si>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23</t>
  </si>
  <si>
    <t>Развитие транспортной системы в городе Нефтеюганске на 2014-2020 годы</t>
  </si>
  <si>
    <t>Кассовый расход на 01.07.2016</t>
  </si>
  <si>
    <t>Профинансировано на 01.07.2016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</si>
  <si>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</si>
  <si>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</si>
  <si>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</si>
  <si>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</si>
  <si>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</si>
  <si>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6.1.1.5</t>
  </si>
  <si>
    <t>7.4.6</t>
  </si>
  <si>
    <t>Иные межбюджетные трансферты на организацию деятельности молодёжных отрядов</t>
  </si>
  <si>
    <t>Сети тепловодоснабжения и канализации в микрорайоне 11Б с КНС, сети тепловодоснабжения и канализации в микрорайоне 11. 1 этап (15 этап строительства)</t>
  </si>
  <si>
    <t>14.4</t>
  </si>
  <si>
    <t>14.4.1</t>
  </si>
  <si>
    <t>ПЛАН на 9 месяцев 2016 год (рублей)</t>
  </si>
  <si>
    <t>Субсидии на возмещение затрат юридическим лицам, индивидуальным предпринимателям (за исключением муниципальных учреждений) по электрической энергии, тепловой энергии, расходных материалов на объект «Канализационно-очистные сооружения производительностью 50 000 м3/сутки (1 очередь 25000 м3/сутки)»</t>
  </si>
  <si>
    <t>1.1.2</t>
  </si>
  <si>
    <t>Реализация мероприятий на развитие общественной инфраструктуры и реализация приоритетных направлений</t>
  </si>
  <si>
    <t>6.1.1.6</t>
  </si>
  <si>
    <t>6.1.4.4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</si>
  <si>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</si>
  <si>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</si>
  <si>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5.2.5</t>
  </si>
  <si>
    <t>Приобретение оборудования</t>
  </si>
  <si>
    <t>9.2.9</t>
  </si>
  <si>
    <t>Установка дорожных знаков и восстановление искусственных дорожных неровностей</t>
  </si>
  <si>
    <t>1.1.8</t>
  </si>
  <si>
    <t>Субсидии из бюджета города Нефтеюганска на финансовое обеспечение затрат юридическим лицам (за исключением муниципальных учреждений), осуществляющим свою деятельность в сфере теплоснабжения и оказывающих коммунальные услуги населению города Нефтеюганска, связанных с погашением задолженности за потребленные топливно-энергетические ресурсы</t>
  </si>
  <si>
    <t>Асфальтирование по объектам</t>
  </si>
  <si>
    <t>Кассовый расход по 01.11.2016  (рублей)</t>
  </si>
  <si>
    <t>Профинансировано  на 01.11.2016  (рублей)</t>
  </si>
  <si>
    <t>Отчет об исполнении сетевого плана-графика на 01 ноября 2016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</si>
</sst>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  <numFmt numFmtId="168" formatCode="#,##0.00&quot;р.&quot;"/>
  </numFmts>
  <fonts count="1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86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5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/>
    <xf numFmtId="4" fontId="13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top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2" fillId="4" borderId="1" xfId="0" applyNumberFormat="1" applyFont="1" applyFill="1" applyBorder="1" applyAlignment="1">
      <alignment horizontal="center" vertical="center" wrapText="1"/>
    </xf>
    <xf numFmtId="167" fontId="12" fillId="4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left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0" fillId="0" borderId="0" xfId="0" applyFill="1"/>
    <xf numFmtId="167" fontId="12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1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left" vertical="center" wrapText="1"/>
    </xf>
    <xf numFmtId="10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left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" fontId="3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left" vertical="center" wrapText="1"/>
    </xf>
    <xf numFmtId="2" fontId="6" fillId="2" borderId="5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6"/>
  <sheetViews>
    <sheetView tabSelected="1" view="pageBreakPreview" topLeftCell="A156" zoomScale="50" zoomScaleNormal="46" zoomScaleSheetLayoutView="50" workbookViewId="0">
      <selection activeCell="B182" sqref="B182:B188"/>
    </sheetView>
  </sheetViews>
  <sheetFormatPr defaultColWidth="9.140625" defaultRowHeight="18.75" x14ac:dyDescent="0.3"/>
  <cols>
    <col min="1" max="1" width="10" style="14" customWidth="1"/>
    <col min="2" max="2" width="54.85546875" style="10" customWidth="1"/>
    <col min="3" max="3" width="13.140625" style="10" customWidth="1"/>
    <col min="4" max="11" width="23.28515625" style="10" hidden="1" customWidth="1"/>
    <col min="12" max="14" width="23.28515625" style="10" customWidth="1"/>
    <col min="15" max="15" width="23" style="10" customWidth="1"/>
    <col min="16" max="16" width="22.140625" style="10" customWidth="1"/>
    <col min="17" max="17" width="22.5703125" style="10" customWidth="1"/>
    <col min="18" max="19" width="22" style="10" customWidth="1"/>
    <col min="20" max="21" width="24.42578125" style="12" customWidth="1"/>
    <col min="22" max="22" width="22" style="12" customWidth="1"/>
    <col min="23" max="23" width="23.140625" style="12" customWidth="1"/>
    <col min="24" max="24" width="17.140625" style="13" customWidth="1"/>
    <col min="25" max="26" width="14.140625" style="13" customWidth="1"/>
    <col min="27" max="27" width="13.7109375" style="13" customWidth="1"/>
    <col min="28" max="16384" width="9.140625" style="10"/>
  </cols>
  <sheetData>
    <row r="1" spans="1:27" s="6" customFormat="1" ht="62.25" customHeight="1" x14ac:dyDescent="0.3">
      <c r="A1" s="125" t="s">
        <v>400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</row>
    <row r="2" spans="1:27" s="7" customFormat="1" ht="75" customHeight="1" x14ac:dyDescent="0.3">
      <c r="A2" s="127" t="s">
        <v>0</v>
      </c>
      <c r="B2" s="4" t="s">
        <v>1</v>
      </c>
      <c r="C2" s="128" t="s">
        <v>55</v>
      </c>
      <c r="D2" s="134" t="s">
        <v>198</v>
      </c>
      <c r="E2" s="134" t="s">
        <v>199</v>
      </c>
      <c r="F2" s="44" t="s">
        <v>383</v>
      </c>
      <c r="G2" s="61"/>
      <c r="H2" s="61"/>
      <c r="I2" s="61"/>
      <c r="J2" s="61"/>
      <c r="K2" s="62"/>
      <c r="L2" s="129" t="s">
        <v>197</v>
      </c>
      <c r="M2" s="129"/>
      <c r="N2" s="129"/>
      <c r="O2" s="129"/>
      <c r="P2" s="130" t="s">
        <v>399</v>
      </c>
      <c r="Q2" s="130"/>
      <c r="R2" s="130"/>
      <c r="S2" s="130"/>
      <c r="T2" s="130" t="s">
        <v>398</v>
      </c>
      <c r="U2" s="130"/>
      <c r="V2" s="130"/>
      <c r="W2" s="130"/>
      <c r="X2" s="131" t="s">
        <v>348</v>
      </c>
      <c r="Y2" s="132"/>
      <c r="Z2" s="132"/>
      <c r="AA2" s="133"/>
    </row>
    <row r="3" spans="1:27" s="7" customFormat="1" ht="65.25" customHeight="1" x14ac:dyDescent="0.3">
      <c r="A3" s="127"/>
      <c r="B3" s="82" t="s">
        <v>2</v>
      </c>
      <c r="C3" s="128"/>
      <c r="D3" s="135"/>
      <c r="E3" s="135"/>
      <c r="F3" s="82" t="s">
        <v>351</v>
      </c>
      <c r="G3" s="84"/>
      <c r="H3" s="84"/>
      <c r="I3" s="83" t="s">
        <v>102</v>
      </c>
      <c r="J3" s="83" t="s">
        <v>200</v>
      </c>
      <c r="K3" s="83" t="s">
        <v>103</v>
      </c>
      <c r="L3" s="83" t="s">
        <v>101</v>
      </c>
      <c r="M3" s="83" t="s">
        <v>102</v>
      </c>
      <c r="N3" s="83" t="s">
        <v>200</v>
      </c>
      <c r="O3" s="83" t="s">
        <v>103</v>
      </c>
      <c r="P3" s="83" t="s">
        <v>101</v>
      </c>
      <c r="Q3" s="83" t="s">
        <v>102</v>
      </c>
      <c r="R3" s="83" t="s">
        <v>200</v>
      </c>
      <c r="S3" s="83" t="s">
        <v>103</v>
      </c>
      <c r="T3" s="83" t="s">
        <v>101</v>
      </c>
      <c r="U3" s="83" t="s">
        <v>102</v>
      </c>
      <c r="V3" s="83" t="s">
        <v>200</v>
      </c>
      <c r="W3" s="83" t="s">
        <v>103</v>
      </c>
      <c r="X3" s="5" t="s">
        <v>101</v>
      </c>
      <c r="Y3" s="5" t="s">
        <v>102</v>
      </c>
      <c r="Z3" s="5" t="s">
        <v>200</v>
      </c>
      <c r="AA3" s="5" t="s">
        <v>103</v>
      </c>
    </row>
    <row r="4" spans="1:27" s="7" customFormat="1" ht="21.75" customHeight="1" x14ac:dyDescent="0.3">
      <c r="A4" s="80" t="s">
        <v>9</v>
      </c>
      <c r="B4" s="81" t="s">
        <v>44</v>
      </c>
      <c r="C4" s="81" t="s">
        <v>105</v>
      </c>
      <c r="D4" s="81" t="s">
        <v>109</v>
      </c>
      <c r="E4" s="81" t="s">
        <v>52</v>
      </c>
      <c r="F4" s="81" t="s">
        <v>109</v>
      </c>
      <c r="G4" s="81" t="s">
        <v>163</v>
      </c>
      <c r="H4" s="81" t="s">
        <v>53</v>
      </c>
      <c r="I4" s="81" t="s">
        <v>132</v>
      </c>
      <c r="J4" s="81" t="s">
        <v>142</v>
      </c>
      <c r="K4" s="81" t="s">
        <v>144</v>
      </c>
      <c r="L4" s="81" t="s">
        <v>52</v>
      </c>
      <c r="M4" s="81" t="s">
        <v>120</v>
      </c>
      <c r="N4" s="81" t="s">
        <v>163</v>
      </c>
      <c r="O4" s="81" t="s">
        <v>53</v>
      </c>
      <c r="P4" s="81" t="s">
        <v>132</v>
      </c>
      <c r="Q4" s="81" t="s">
        <v>142</v>
      </c>
      <c r="R4" s="81" t="s">
        <v>144</v>
      </c>
      <c r="S4" s="81" t="s">
        <v>149</v>
      </c>
      <c r="T4" s="81" t="s">
        <v>151</v>
      </c>
      <c r="U4" s="81" t="s">
        <v>152</v>
      </c>
      <c r="V4" s="81" t="s">
        <v>160</v>
      </c>
      <c r="W4" s="81" t="s">
        <v>352</v>
      </c>
      <c r="X4" s="80" t="s">
        <v>353</v>
      </c>
      <c r="Y4" s="94" t="s">
        <v>354</v>
      </c>
      <c r="Z4" s="94" t="s">
        <v>355</v>
      </c>
      <c r="AA4" s="94" t="s">
        <v>356</v>
      </c>
    </row>
    <row r="5" spans="1:27" s="8" customFormat="1" ht="45" hidden="1" customHeight="1" x14ac:dyDescent="0.3">
      <c r="A5" s="95">
        <v>1</v>
      </c>
      <c r="B5" s="152" t="s">
        <v>26</v>
      </c>
      <c r="C5" s="152"/>
      <c r="D5" s="96">
        <f t="shared" ref="D5:W5" si="0">D6+D15+D19+D27+D24</f>
        <v>69110094</v>
      </c>
      <c r="E5" s="96">
        <f t="shared" si="0"/>
        <v>68850864</v>
      </c>
      <c r="F5" s="96">
        <f t="shared" si="0"/>
        <v>537687979</v>
      </c>
      <c r="G5" s="96">
        <f t="shared" si="0"/>
        <v>77087290</v>
      </c>
      <c r="H5" s="96">
        <f t="shared" si="0"/>
        <v>102449129</v>
      </c>
      <c r="I5" s="96">
        <f t="shared" si="0"/>
        <v>25176041</v>
      </c>
      <c r="J5" s="96">
        <f t="shared" si="0"/>
        <v>0</v>
      </c>
      <c r="K5" s="96">
        <f t="shared" si="0"/>
        <v>166664611</v>
      </c>
      <c r="L5" s="96">
        <f t="shared" si="0"/>
        <v>891173738</v>
      </c>
      <c r="M5" s="96">
        <f t="shared" si="0"/>
        <v>191881597</v>
      </c>
      <c r="N5" s="96">
        <f t="shared" si="0"/>
        <v>0</v>
      </c>
      <c r="O5" s="96">
        <f t="shared" si="0"/>
        <v>699292141</v>
      </c>
      <c r="P5" s="96">
        <f t="shared" si="0"/>
        <v>504743816.37999994</v>
      </c>
      <c r="Q5" s="96">
        <f t="shared" si="0"/>
        <v>107982886.63</v>
      </c>
      <c r="R5" s="96">
        <f t="shared" si="0"/>
        <v>0</v>
      </c>
      <c r="S5" s="96">
        <f t="shared" si="0"/>
        <v>452425429.75</v>
      </c>
      <c r="T5" s="96">
        <f t="shared" si="0"/>
        <v>504572745.64999998</v>
      </c>
      <c r="U5" s="96">
        <f t="shared" si="0"/>
        <v>52147315.900000006</v>
      </c>
      <c r="V5" s="96">
        <f t="shared" si="0"/>
        <v>0</v>
      </c>
      <c r="W5" s="96">
        <f t="shared" si="0"/>
        <v>452425429.75</v>
      </c>
      <c r="X5" s="97">
        <f>T5/L5*100</f>
        <v>56.618897543185895</v>
      </c>
      <c r="Y5" s="2">
        <f t="shared" ref="X5:Y8" si="1">U5/M5*100</f>
        <v>27.17681982811515</v>
      </c>
      <c r="Z5" s="2">
        <v>0</v>
      </c>
      <c r="AA5" s="2">
        <f>W5/O5*100</f>
        <v>64.697628247762623</v>
      </c>
    </row>
    <row r="6" spans="1:27" s="7" customFormat="1" ht="60.75" hidden="1" customHeight="1" x14ac:dyDescent="0.3">
      <c r="A6" s="95" t="s">
        <v>14</v>
      </c>
      <c r="B6" s="98" t="s">
        <v>56</v>
      </c>
      <c r="C6" s="99"/>
      <c r="D6" s="97">
        <f>SUM(D7:D13)</f>
        <v>10650603</v>
      </c>
      <c r="E6" s="97">
        <f>SUM(E7:E9)</f>
        <v>1945123</v>
      </c>
      <c r="F6" s="97">
        <f>SUM(F7:F13)</f>
        <v>129778383</v>
      </c>
      <c r="G6" s="97">
        <f t="shared" ref="G6:K6" si="2">SUM(G7:G13)</f>
        <v>17532439</v>
      </c>
      <c r="H6" s="97">
        <f t="shared" si="2"/>
        <v>38838582</v>
      </c>
      <c r="I6" s="97">
        <f t="shared" si="2"/>
        <v>25176041</v>
      </c>
      <c r="J6" s="97">
        <f t="shared" si="2"/>
        <v>0</v>
      </c>
      <c r="K6" s="97">
        <f t="shared" si="2"/>
        <v>39584912</v>
      </c>
      <c r="L6" s="97">
        <f>SUM(L7:L14)</f>
        <v>235010972</v>
      </c>
      <c r="M6" s="97">
        <f t="shared" ref="M6:W6" si="3">SUM(M7:M14)</f>
        <v>152607297</v>
      </c>
      <c r="N6" s="97">
        <f t="shared" si="3"/>
        <v>0</v>
      </c>
      <c r="O6" s="97">
        <f t="shared" si="3"/>
        <v>82403675</v>
      </c>
      <c r="P6" s="97">
        <f t="shared" si="3"/>
        <v>115456867.23999998</v>
      </c>
      <c r="Q6" s="97">
        <f t="shared" si="3"/>
        <v>107982886.63</v>
      </c>
      <c r="R6" s="97">
        <f t="shared" si="3"/>
        <v>0</v>
      </c>
      <c r="S6" s="97">
        <f t="shared" si="3"/>
        <v>63138480.609999999</v>
      </c>
      <c r="T6" s="97">
        <f t="shared" si="3"/>
        <v>115285796.50999999</v>
      </c>
      <c r="U6" s="97">
        <f t="shared" si="3"/>
        <v>52147315.900000006</v>
      </c>
      <c r="V6" s="97">
        <f t="shared" si="3"/>
        <v>0</v>
      </c>
      <c r="W6" s="97">
        <f t="shared" si="3"/>
        <v>63138480.609999999</v>
      </c>
      <c r="X6" s="97">
        <f>T6/L6*100</f>
        <v>49.055495379168931</v>
      </c>
      <c r="Y6" s="2">
        <f t="shared" si="1"/>
        <v>34.170919035411529</v>
      </c>
      <c r="Z6" s="2">
        <v>0</v>
      </c>
      <c r="AA6" s="2">
        <f>W6/O6*100</f>
        <v>76.620952415047029</v>
      </c>
    </row>
    <row r="7" spans="1:27" s="7" customFormat="1" ht="93.75" hidden="1" x14ac:dyDescent="0.3">
      <c r="A7" s="77" t="s">
        <v>40</v>
      </c>
      <c r="B7" s="86" t="s">
        <v>201</v>
      </c>
      <c r="C7" s="33" t="s">
        <v>3</v>
      </c>
      <c r="D7" s="41">
        <v>0</v>
      </c>
      <c r="E7" s="41">
        <v>0</v>
      </c>
      <c r="F7" s="30">
        <v>54523800</v>
      </c>
      <c r="G7" s="41">
        <v>15540000</v>
      </c>
      <c r="H7" s="41">
        <v>36257600</v>
      </c>
      <c r="I7" s="41">
        <v>12827476</v>
      </c>
      <c r="J7" s="41">
        <v>0</v>
      </c>
      <c r="K7" s="41">
        <v>675131</v>
      </c>
      <c r="L7" s="31">
        <f t="shared" ref="L7:L14" si="4">M7+O7</f>
        <v>54523800</v>
      </c>
      <c r="M7" s="31">
        <v>51797600</v>
      </c>
      <c r="N7" s="31">
        <v>0</v>
      </c>
      <c r="O7" s="31">
        <v>2726200</v>
      </c>
      <c r="P7" s="31">
        <f t="shared" ref="P7:P13" si="5">Q7+R7+S7</f>
        <v>54523775.389999993</v>
      </c>
      <c r="Q7" s="31">
        <v>51797586.629999995</v>
      </c>
      <c r="R7" s="31">
        <v>0</v>
      </c>
      <c r="S7" s="31">
        <f>W7</f>
        <v>2726188.76</v>
      </c>
      <c r="T7" s="31">
        <f t="shared" ref="T7:T14" si="6">U7+W7</f>
        <v>54523775.390000001</v>
      </c>
      <c r="U7" s="31">
        <v>51797586.630000003</v>
      </c>
      <c r="V7" s="31">
        <v>0</v>
      </c>
      <c r="W7" s="31">
        <v>2726188.76</v>
      </c>
      <c r="X7" s="31">
        <f t="shared" si="1"/>
        <v>99.999954863747575</v>
      </c>
      <c r="Y7" s="31">
        <f t="shared" si="1"/>
        <v>99.999974187993274</v>
      </c>
      <c r="Z7" s="31">
        <v>0</v>
      </c>
      <c r="AA7" s="31">
        <f>W7/O7*100</f>
        <v>99.999587704497088</v>
      </c>
    </row>
    <row r="8" spans="1:27" s="7" customFormat="1" ht="42" hidden="1" customHeight="1" x14ac:dyDescent="0.3">
      <c r="A8" s="101" t="s">
        <v>385</v>
      </c>
      <c r="B8" s="102" t="s">
        <v>58</v>
      </c>
      <c r="C8" s="103" t="s">
        <v>4</v>
      </c>
      <c r="D8" s="107">
        <v>165022</v>
      </c>
      <c r="E8" s="107">
        <v>165022</v>
      </c>
      <c r="F8" s="104">
        <v>542382</v>
      </c>
      <c r="G8" s="107">
        <v>212338</v>
      </c>
      <c r="H8" s="107">
        <v>207518</v>
      </c>
      <c r="I8" s="107">
        <v>330044</v>
      </c>
      <c r="J8" s="107">
        <v>0</v>
      </c>
      <c r="K8" s="107">
        <v>0</v>
      </c>
      <c r="L8" s="100">
        <f t="shared" si="4"/>
        <v>628700</v>
      </c>
      <c r="M8" s="100">
        <v>628700</v>
      </c>
      <c r="N8" s="100">
        <v>0</v>
      </c>
      <c r="O8" s="100">
        <v>0</v>
      </c>
      <c r="P8" s="100">
        <f t="shared" si="5"/>
        <v>520800</v>
      </c>
      <c r="Q8" s="100">
        <v>520800</v>
      </c>
      <c r="R8" s="100">
        <v>0</v>
      </c>
      <c r="S8" s="100">
        <f t="shared" ref="S8:S14" si="7">W8</f>
        <v>0</v>
      </c>
      <c r="T8" s="100">
        <f t="shared" si="6"/>
        <v>349729.27</v>
      </c>
      <c r="U8" s="100">
        <v>349729.27</v>
      </c>
      <c r="V8" s="100">
        <v>0</v>
      </c>
      <c r="W8" s="100">
        <v>0</v>
      </c>
      <c r="X8" s="100">
        <f t="shared" si="1"/>
        <v>55.627369174487043</v>
      </c>
      <c r="Y8" s="31">
        <f>U8/M8*100</f>
        <v>55.627369174487043</v>
      </c>
      <c r="Z8" s="31">
        <v>0</v>
      </c>
      <c r="AA8" s="31"/>
    </row>
    <row r="9" spans="1:27" s="7" customFormat="1" ht="78.75" hidden="1" customHeight="1" x14ac:dyDescent="0.3">
      <c r="A9" s="101" t="s">
        <v>41</v>
      </c>
      <c r="B9" s="102" t="s">
        <v>202</v>
      </c>
      <c r="C9" s="103" t="s">
        <v>4</v>
      </c>
      <c r="D9" s="107">
        <v>1186734</v>
      </c>
      <c r="E9" s="107">
        <v>1780101</v>
      </c>
      <c r="F9" s="104">
        <v>5681936</v>
      </c>
      <c r="G9" s="107">
        <v>1780101</v>
      </c>
      <c r="H9" s="107">
        <v>2373464</v>
      </c>
      <c r="I9" s="107">
        <v>0</v>
      </c>
      <c r="J9" s="107">
        <v>0</v>
      </c>
      <c r="K9" s="107">
        <v>3901835</v>
      </c>
      <c r="L9" s="100">
        <f t="shared" si="4"/>
        <v>7120400</v>
      </c>
      <c r="M9" s="100">
        <v>0</v>
      </c>
      <c r="N9" s="100">
        <v>0</v>
      </c>
      <c r="O9" s="100">
        <v>7120400</v>
      </c>
      <c r="P9" s="100">
        <f t="shared" si="5"/>
        <v>4883818.78</v>
      </c>
      <c r="Q9" s="100">
        <v>0</v>
      </c>
      <c r="R9" s="100">
        <v>0</v>
      </c>
      <c r="S9" s="100">
        <f t="shared" si="7"/>
        <v>4883818.78</v>
      </c>
      <c r="T9" s="100">
        <f t="shared" si="6"/>
        <v>4883818.78</v>
      </c>
      <c r="U9" s="100">
        <v>0</v>
      </c>
      <c r="V9" s="100">
        <v>0</v>
      </c>
      <c r="W9" s="100">
        <v>4883818.78</v>
      </c>
      <c r="X9" s="100">
        <f t="shared" ref="X9:X33" si="8">T9/L9*100</f>
        <v>68.589107072636367</v>
      </c>
      <c r="Y9" s="31"/>
      <c r="Z9" s="31">
        <v>0</v>
      </c>
      <c r="AA9" s="31">
        <f t="shared" ref="AA9:AA33" si="9">W9/O9*100</f>
        <v>68.589107072636367</v>
      </c>
    </row>
    <row r="10" spans="1:27" s="7" customFormat="1" ht="159" hidden="1" customHeight="1" x14ac:dyDescent="0.3">
      <c r="A10" s="101" t="s">
        <v>57</v>
      </c>
      <c r="B10" s="109" t="s">
        <v>384</v>
      </c>
      <c r="C10" s="103" t="s">
        <v>4</v>
      </c>
      <c r="D10" s="107"/>
      <c r="E10" s="107"/>
      <c r="F10" s="104">
        <v>10318679</v>
      </c>
      <c r="G10" s="107"/>
      <c r="H10" s="107"/>
      <c r="I10" s="107"/>
      <c r="J10" s="107"/>
      <c r="K10" s="107"/>
      <c r="L10" s="100">
        <f t="shared" si="4"/>
        <v>10318679</v>
      </c>
      <c r="M10" s="100">
        <v>0</v>
      </c>
      <c r="N10" s="100">
        <v>0</v>
      </c>
      <c r="O10" s="100">
        <v>10318679</v>
      </c>
      <c r="P10" s="100">
        <f t="shared" si="5"/>
        <v>0</v>
      </c>
      <c r="Q10" s="100">
        <v>0</v>
      </c>
      <c r="R10" s="100">
        <v>0</v>
      </c>
      <c r="S10" s="100">
        <f>W10</f>
        <v>0</v>
      </c>
      <c r="T10" s="100">
        <f t="shared" si="6"/>
        <v>0</v>
      </c>
      <c r="U10" s="100">
        <v>0</v>
      </c>
      <c r="V10" s="100">
        <v>0</v>
      </c>
      <c r="W10" s="100">
        <v>0</v>
      </c>
      <c r="X10" s="100">
        <f t="shared" si="8"/>
        <v>0</v>
      </c>
      <c r="Y10" s="31"/>
      <c r="Z10" s="31">
        <v>0</v>
      </c>
      <c r="AA10" s="31">
        <f t="shared" si="9"/>
        <v>0</v>
      </c>
    </row>
    <row r="11" spans="1:27" s="7" customFormat="1" ht="65.25" hidden="1" customHeight="1" x14ac:dyDescent="0.3">
      <c r="A11" s="77" t="s">
        <v>322</v>
      </c>
      <c r="B11" s="86" t="s">
        <v>325</v>
      </c>
      <c r="C11" s="33" t="s">
        <v>3</v>
      </c>
      <c r="D11" s="41">
        <v>8640838</v>
      </c>
      <c r="E11" s="41"/>
      <c r="F11" s="30">
        <v>8640953</v>
      </c>
      <c r="G11" s="41"/>
      <c r="H11" s="41"/>
      <c r="I11" s="41">
        <v>0</v>
      </c>
      <c r="J11" s="41">
        <v>0</v>
      </c>
      <c r="K11" s="41">
        <v>8640953</v>
      </c>
      <c r="L11" s="31">
        <f t="shared" si="4"/>
        <v>8640953</v>
      </c>
      <c r="M11" s="31">
        <v>0</v>
      </c>
      <c r="N11" s="31">
        <v>0</v>
      </c>
      <c r="O11" s="31">
        <v>8640953</v>
      </c>
      <c r="P11" s="31">
        <f t="shared" si="5"/>
        <v>8416558.7300000004</v>
      </c>
      <c r="Q11" s="31">
        <v>0</v>
      </c>
      <c r="R11" s="31">
        <v>0</v>
      </c>
      <c r="S11" s="31">
        <f t="shared" si="7"/>
        <v>8416558.7300000004</v>
      </c>
      <c r="T11" s="31">
        <f t="shared" si="6"/>
        <v>8416558.7300000004</v>
      </c>
      <c r="U11" s="31">
        <v>0</v>
      </c>
      <c r="V11" s="31">
        <v>0</v>
      </c>
      <c r="W11" s="31">
        <v>8416558.7300000004</v>
      </c>
      <c r="X11" s="31">
        <f t="shared" si="8"/>
        <v>97.403130534328795</v>
      </c>
      <c r="Y11" s="31"/>
      <c r="Z11" s="31">
        <v>0</v>
      </c>
      <c r="AA11" s="31">
        <f t="shared" si="9"/>
        <v>97.403130534328795</v>
      </c>
    </row>
    <row r="12" spans="1:27" s="7" customFormat="1" ht="37.5" hidden="1" x14ac:dyDescent="0.3">
      <c r="A12" s="101" t="s">
        <v>323</v>
      </c>
      <c r="B12" s="102" t="s">
        <v>326</v>
      </c>
      <c r="C12" s="103" t="s">
        <v>3</v>
      </c>
      <c r="D12" s="107">
        <v>658009</v>
      </c>
      <c r="E12" s="107"/>
      <c r="F12" s="104">
        <v>13358213</v>
      </c>
      <c r="G12" s="107"/>
      <c r="H12" s="107"/>
      <c r="I12" s="107">
        <v>12018521</v>
      </c>
      <c r="J12" s="107">
        <v>0</v>
      </c>
      <c r="K12" s="107">
        <v>11682023</v>
      </c>
      <c r="L12" s="100">
        <f t="shared" si="4"/>
        <v>41731020</v>
      </c>
      <c r="M12" s="100">
        <v>24845997</v>
      </c>
      <c r="N12" s="100">
        <v>0</v>
      </c>
      <c r="O12" s="100">
        <v>16885023</v>
      </c>
      <c r="P12" s="100">
        <f t="shared" si="5"/>
        <v>10399494.77</v>
      </c>
      <c r="Q12" s="100">
        <v>0</v>
      </c>
      <c r="R12" s="100">
        <v>0</v>
      </c>
      <c r="S12" s="100">
        <f t="shared" si="7"/>
        <v>10399494.77</v>
      </c>
      <c r="T12" s="100">
        <f t="shared" si="6"/>
        <v>10399494.77</v>
      </c>
      <c r="U12" s="100">
        <v>0</v>
      </c>
      <c r="V12" s="100">
        <v>0</v>
      </c>
      <c r="W12" s="100">
        <v>10399494.77</v>
      </c>
      <c r="X12" s="100">
        <f t="shared" si="8"/>
        <v>24.920298545302749</v>
      </c>
      <c r="Y12" s="31">
        <f>U12/M12*100</f>
        <v>0</v>
      </c>
      <c r="Z12" s="31">
        <v>0</v>
      </c>
      <c r="AA12" s="31">
        <f t="shared" si="9"/>
        <v>61.590053919381695</v>
      </c>
    </row>
    <row r="13" spans="1:27" s="7" customFormat="1" ht="37.5" hidden="1" x14ac:dyDescent="0.3">
      <c r="A13" s="77" t="s">
        <v>324</v>
      </c>
      <c r="B13" s="86" t="s">
        <v>327</v>
      </c>
      <c r="C13" s="33" t="s">
        <v>3</v>
      </c>
      <c r="D13" s="41">
        <v>0</v>
      </c>
      <c r="E13" s="41"/>
      <c r="F13" s="30">
        <v>36712420</v>
      </c>
      <c r="G13" s="41"/>
      <c r="H13" s="41"/>
      <c r="I13" s="41">
        <v>0</v>
      </c>
      <c r="J13" s="41">
        <v>0</v>
      </c>
      <c r="K13" s="41">
        <v>14684970</v>
      </c>
      <c r="L13" s="31">
        <f t="shared" si="4"/>
        <v>36712420</v>
      </c>
      <c r="M13" s="31">
        <v>0</v>
      </c>
      <c r="N13" s="31">
        <v>0</v>
      </c>
      <c r="O13" s="31">
        <v>36712420</v>
      </c>
      <c r="P13" s="31">
        <f t="shared" si="5"/>
        <v>36712419.57</v>
      </c>
      <c r="Q13" s="31">
        <v>0</v>
      </c>
      <c r="R13" s="31">
        <v>0</v>
      </c>
      <c r="S13" s="31">
        <f t="shared" si="7"/>
        <v>36712419.57</v>
      </c>
      <c r="T13" s="31">
        <f t="shared" si="6"/>
        <v>36712419.57</v>
      </c>
      <c r="U13" s="31">
        <v>0</v>
      </c>
      <c r="V13" s="31">
        <v>0</v>
      </c>
      <c r="W13" s="31">
        <v>36712419.57</v>
      </c>
      <c r="X13" s="31">
        <f t="shared" si="8"/>
        <v>99.999998828734263</v>
      </c>
      <c r="Y13" s="31"/>
      <c r="Z13" s="31">
        <v>0</v>
      </c>
      <c r="AA13" s="31">
        <f t="shared" si="9"/>
        <v>99.999998828734263</v>
      </c>
    </row>
    <row r="14" spans="1:27" s="7" customFormat="1" ht="206.25" hidden="1" x14ac:dyDescent="0.3">
      <c r="A14" s="101" t="s">
        <v>395</v>
      </c>
      <c r="B14" s="108" t="s">
        <v>396</v>
      </c>
      <c r="C14" s="103" t="s">
        <v>4</v>
      </c>
      <c r="D14" s="107"/>
      <c r="E14" s="107"/>
      <c r="F14" s="104"/>
      <c r="G14" s="107"/>
      <c r="H14" s="107"/>
      <c r="I14" s="107"/>
      <c r="J14" s="107"/>
      <c r="K14" s="107"/>
      <c r="L14" s="100">
        <f t="shared" si="4"/>
        <v>75335000</v>
      </c>
      <c r="M14" s="100">
        <v>75335000</v>
      </c>
      <c r="N14" s="100">
        <v>0</v>
      </c>
      <c r="O14" s="100">
        <v>0</v>
      </c>
      <c r="P14" s="100"/>
      <c r="Q14" s="100">
        <v>55664500</v>
      </c>
      <c r="R14" s="100"/>
      <c r="S14" s="100">
        <f t="shared" si="7"/>
        <v>0</v>
      </c>
      <c r="T14" s="100">
        <f t="shared" si="6"/>
        <v>0</v>
      </c>
      <c r="U14" s="100">
        <v>0</v>
      </c>
      <c r="V14" s="100">
        <v>0</v>
      </c>
      <c r="W14" s="100">
        <v>0</v>
      </c>
      <c r="X14" s="100">
        <f t="shared" si="8"/>
        <v>0</v>
      </c>
      <c r="Y14" s="31">
        <f t="shared" ref="Y14" si="10">U14/M14*100</f>
        <v>0</v>
      </c>
      <c r="Z14" s="31">
        <v>0</v>
      </c>
      <c r="AA14" s="31"/>
    </row>
    <row r="15" spans="1:27" s="8" customFormat="1" ht="62.25" hidden="1" customHeight="1" x14ac:dyDescent="0.3">
      <c r="A15" s="95" t="s">
        <v>15</v>
      </c>
      <c r="B15" s="98" t="s">
        <v>59</v>
      </c>
      <c r="C15" s="99"/>
      <c r="D15" s="97">
        <f>SUM(D16:D18)</f>
        <v>3871938</v>
      </c>
      <c r="E15" s="97">
        <f t="shared" ref="E15:W15" si="11">SUM(E16:E18)</f>
        <v>12007394</v>
      </c>
      <c r="F15" s="97">
        <f t="shared" si="11"/>
        <v>29570743</v>
      </c>
      <c r="G15" s="97">
        <f t="shared" si="11"/>
        <v>11788588</v>
      </c>
      <c r="H15" s="97">
        <f t="shared" si="11"/>
        <v>13505848</v>
      </c>
      <c r="I15" s="97">
        <f t="shared" si="11"/>
        <v>0</v>
      </c>
      <c r="J15" s="97">
        <f t="shared" si="11"/>
        <v>0</v>
      </c>
      <c r="K15" s="97">
        <f t="shared" si="11"/>
        <v>15694430</v>
      </c>
      <c r="L15" s="97">
        <f>SUM(L16:L18)</f>
        <v>51579280</v>
      </c>
      <c r="M15" s="97">
        <f>SUM(M16:M18)</f>
        <v>0</v>
      </c>
      <c r="N15" s="97">
        <f>SUM(N16:N18)</f>
        <v>0</v>
      </c>
      <c r="O15" s="97">
        <f>SUM(O16:O18)</f>
        <v>51579280</v>
      </c>
      <c r="P15" s="97">
        <f t="shared" si="11"/>
        <v>15952316.880000001</v>
      </c>
      <c r="Q15" s="97">
        <f t="shared" si="11"/>
        <v>0</v>
      </c>
      <c r="R15" s="97">
        <f t="shared" si="11"/>
        <v>0</v>
      </c>
      <c r="S15" s="97">
        <f t="shared" si="11"/>
        <v>15952316.880000001</v>
      </c>
      <c r="T15" s="97">
        <f t="shared" si="11"/>
        <v>15952316.880000001</v>
      </c>
      <c r="U15" s="97">
        <f t="shared" si="11"/>
        <v>0</v>
      </c>
      <c r="V15" s="97">
        <f t="shared" si="11"/>
        <v>0</v>
      </c>
      <c r="W15" s="97">
        <f t="shared" si="11"/>
        <v>15952316.880000001</v>
      </c>
      <c r="X15" s="97">
        <f t="shared" si="8"/>
        <v>30.927761845454221</v>
      </c>
      <c r="Y15" s="31"/>
      <c r="Z15" s="31">
        <v>0</v>
      </c>
      <c r="AA15" s="2">
        <f t="shared" si="9"/>
        <v>30.927761845454221</v>
      </c>
    </row>
    <row r="16" spans="1:27" s="7" customFormat="1" ht="48.75" hidden="1" customHeight="1" x14ac:dyDescent="0.3">
      <c r="A16" s="101" t="s">
        <v>42</v>
      </c>
      <c r="B16" s="102" t="s">
        <v>196</v>
      </c>
      <c r="C16" s="103" t="s">
        <v>4</v>
      </c>
      <c r="D16" s="104">
        <v>1371300</v>
      </c>
      <c r="E16" s="104">
        <v>5256950</v>
      </c>
      <c r="F16" s="104">
        <v>14753704</v>
      </c>
      <c r="G16" s="104">
        <v>7656950</v>
      </c>
      <c r="H16" s="104">
        <v>11005211</v>
      </c>
      <c r="I16" s="104">
        <v>0</v>
      </c>
      <c r="J16" s="104">
        <v>0</v>
      </c>
      <c r="K16" s="104">
        <v>6541348</v>
      </c>
      <c r="L16" s="100">
        <f>M16+O16</f>
        <v>34296823</v>
      </c>
      <c r="M16" s="100">
        <v>0</v>
      </c>
      <c r="N16" s="100">
        <v>0</v>
      </c>
      <c r="O16" s="100">
        <v>34296823</v>
      </c>
      <c r="P16" s="100">
        <f t="shared" ref="P16:P17" si="12">Q16+R16+S16</f>
        <v>3747833.06</v>
      </c>
      <c r="Q16" s="100">
        <v>0</v>
      </c>
      <c r="R16" s="100">
        <v>0</v>
      </c>
      <c r="S16" s="100">
        <f>W16</f>
        <v>3747833.06</v>
      </c>
      <c r="T16" s="100">
        <f>U16+W16</f>
        <v>3747833.06</v>
      </c>
      <c r="U16" s="100">
        <v>0</v>
      </c>
      <c r="V16" s="100">
        <v>0</v>
      </c>
      <c r="W16" s="100">
        <v>3747833.06</v>
      </c>
      <c r="X16" s="100">
        <f t="shared" si="8"/>
        <v>10.927639157714404</v>
      </c>
      <c r="Y16" s="31"/>
      <c r="Z16" s="31">
        <v>0</v>
      </c>
      <c r="AA16" s="31">
        <f t="shared" si="9"/>
        <v>10.927639157714404</v>
      </c>
    </row>
    <row r="17" spans="1:27" s="7" customFormat="1" ht="41.25" hidden="1" customHeight="1" x14ac:dyDescent="0.3">
      <c r="A17" s="78" t="s">
        <v>43</v>
      </c>
      <c r="B17" s="43" t="s">
        <v>183</v>
      </c>
      <c r="C17" s="33" t="s">
        <v>4</v>
      </c>
      <c r="D17" s="30">
        <v>2500638</v>
      </c>
      <c r="E17" s="30">
        <v>4750444</v>
      </c>
      <c r="F17" s="30">
        <v>11186039</v>
      </c>
      <c r="G17" s="30">
        <v>2500638</v>
      </c>
      <c r="H17" s="30">
        <v>2500637</v>
      </c>
      <c r="I17" s="30">
        <v>0</v>
      </c>
      <c r="J17" s="30">
        <v>0</v>
      </c>
      <c r="K17" s="30">
        <v>7153082</v>
      </c>
      <c r="L17" s="31">
        <f>M17+O17</f>
        <v>13651457</v>
      </c>
      <c r="M17" s="31">
        <v>0</v>
      </c>
      <c r="N17" s="31">
        <v>0</v>
      </c>
      <c r="O17" s="31">
        <v>13651457</v>
      </c>
      <c r="P17" s="31">
        <f t="shared" si="12"/>
        <v>11419905.439999999</v>
      </c>
      <c r="Q17" s="31">
        <v>0</v>
      </c>
      <c r="R17" s="31">
        <v>0</v>
      </c>
      <c r="S17" s="31">
        <f t="shared" ref="S17:S18" si="13">W17</f>
        <v>11419905.439999999</v>
      </c>
      <c r="T17" s="31">
        <f t="shared" ref="T17:T18" si="14">U17+W17</f>
        <v>11419905.439999999</v>
      </c>
      <c r="U17" s="31">
        <v>0</v>
      </c>
      <c r="V17" s="31">
        <v>0</v>
      </c>
      <c r="W17" s="31">
        <v>11419905.439999999</v>
      </c>
      <c r="X17" s="31">
        <f t="shared" si="8"/>
        <v>83.653381759910317</v>
      </c>
      <c r="Y17" s="31"/>
      <c r="Z17" s="31">
        <v>0</v>
      </c>
      <c r="AA17" s="31">
        <f t="shared" si="9"/>
        <v>83.653381759910317</v>
      </c>
    </row>
    <row r="18" spans="1:27" s="7" customFormat="1" ht="21" hidden="1" customHeight="1" x14ac:dyDescent="0.3">
      <c r="A18" s="105" t="s">
        <v>203</v>
      </c>
      <c r="B18" s="106" t="s">
        <v>204</v>
      </c>
      <c r="C18" s="103" t="s">
        <v>4</v>
      </c>
      <c r="D18" s="104">
        <v>0</v>
      </c>
      <c r="E18" s="104">
        <v>2000000</v>
      </c>
      <c r="F18" s="104">
        <v>3631000</v>
      </c>
      <c r="G18" s="104">
        <v>1631000</v>
      </c>
      <c r="H18" s="104">
        <v>0</v>
      </c>
      <c r="I18" s="104">
        <v>0</v>
      </c>
      <c r="J18" s="104">
        <v>0</v>
      </c>
      <c r="K18" s="104">
        <v>2000000</v>
      </c>
      <c r="L18" s="100">
        <f>M18+O18</f>
        <v>3631000</v>
      </c>
      <c r="M18" s="100">
        <v>0</v>
      </c>
      <c r="N18" s="100">
        <v>0</v>
      </c>
      <c r="O18" s="100">
        <v>3631000</v>
      </c>
      <c r="P18" s="100">
        <f>Q18+R18+S18</f>
        <v>784578.38</v>
      </c>
      <c r="Q18" s="100">
        <v>0</v>
      </c>
      <c r="R18" s="100">
        <v>0</v>
      </c>
      <c r="S18" s="100">
        <f t="shared" si="13"/>
        <v>784578.38</v>
      </c>
      <c r="T18" s="100">
        <f t="shared" si="14"/>
        <v>784578.38</v>
      </c>
      <c r="U18" s="100">
        <v>0</v>
      </c>
      <c r="V18" s="100">
        <v>0</v>
      </c>
      <c r="W18" s="100">
        <v>784578.38</v>
      </c>
      <c r="X18" s="100">
        <f t="shared" si="8"/>
        <v>21.607776920958415</v>
      </c>
      <c r="Y18" s="31"/>
      <c r="Z18" s="31">
        <v>0</v>
      </c>
      <c r="AA18" s="31">
        <f t="shared" si="9"/>
        <v>21.607776920958415</v>
      </c>
    </row>
    <row r="19" spans="1:27" s="8" customFormat="1" ht="56.25" x14ac:dyDescent="0.3">
      <c r="A19" s="1" t="s">
        <v>16</v>
      </c>
      <c r="B19" s="90" t="s">
        <v>62</v>
      </c>
      <c r="C19" s="16"/>
      <c r="D19" s="2">
        <f t="shared" ref="D19:K19" si="15">SUM(D20:D23)</f>
        <v>3849999</v>
      </c>
      <c r="E19" s="2">
        <f t="shared" si="15"/>
        <v>1825000</v>
      </c>
      <c r="F19" s="2">
        <f t="shared" si="15"/>
        <v>7070076</v>
      </c>
      <c r="G19" s="2">
        <f t="shared" si="15"/>
        <v>1175000</v>
      </c>
      <c r="H19" s="2">
        <f t="shared" si="15"/>
        <v>450000</v>
      </c>
      <c r="I19" s="2">
        <f t="shared" si="15"/>
        <v>0</v>
      </c>
      <c r="J19" s="2">
        <f t="shared" si="15"/>
        <v>0</v>
      </c>
      <c r="K19" s="2">
        <f t="shared" si="15"/>
        <v>5764999</v>
      </c>
      <c r="L19" s="2">
        <f>L22</f>
        <v>400000</v>
      </c>
      <c r="M19" s="2">
        <f t="shared" ref="M19:AA19" si="16">M22</f>
        <v>0</v>
      </c>
      <c r="N19" s="2">
        <f t="shared" si="16"/>
        <v>0</v>
      </c>
      <c r="O19" s="2">
        <f t="shared" si="16"/>
        <v>400000</v>
      </c>
      <c r="P19" s="2">
        <f t="shared" si="16"/>
        <v>400000</v>
      </c>
      <c r="Q19" s="2">
        <f t="shared" si="16"/>
        <v>0</v>
      </c>
      <c r="R19" s="2">
        <f t="shared" si="16"/>
        <v>0</v>
      </c>
      <c r="S19" s="2">
        <f t="shared" si="16"/>
        <v>400000</v>
      </c>
      <c r="T19" s="2">
        <f t="shared" si="16"/>
        <v>400000</v>
      </c>
      <c r="U19" s="2">
        <f t="shared" si="16"/>
        <v>0</v>
      </c>
      <c r="V19" s="2">
        <f t="shared" si="16"/>
        <v>0</v>
      </c>
      <c r="W19" s="2">
        <f t="shared" si="16"/>
        <v>400000</v>
      </c>
      <c r="X19" s="2">
        <f t="shared" si="16"/>
        <v>100</v>
      </c>
      <c r="Y19" s="2">
        <f t="shared" si="16"/>
        <v>0</v>
      </c>
      <c r="Z19" s="2">
        <f t="shared" si="16"/>
        <v>0</v>
      </c>
      <c r="AA19" s="2">
        <f t="shared" si="16"/>
        <v>100</v>
      </c>
    </row>
    <row r="20" spans="1:27" s="7" customFormat="1" ht="35.25" hidden="1" customHeight="1" x14ac:dyDescent="0.3">
      <c r="A20" s="140" t="s">
        <v>61</v>
      </c>
      <c r="B20" s="139" t="s">
        <v>205</v>
      </c>
      <c r="C20" s="103" t="s">
        <v>4</v>
      </c>
      <c r="D20" s="104">
        <v>1989999</v>
      </c>
      <c r="E20" s="104">
        <v>0</v>
      </c>
      <c r="F20" s="104">
        <v>2576596</v>
      </c>
      <c r="G20" s="104">
        <v>800000</v>
      </c>
      <c r="H20" s="104">
        <v>450000</v>
      </c>
      <c r="I20" s="104">
        <v>0</v>
      </c>
      <c r="J20" s="104">
        <v>0</v>
      </c>
      <c r="K20" s="104">
        <v>1989999</v>
      </c>
      <c r="L20" s="100">
        <f t="shared" ref="L20:L23" si="17">M20+O20</f>
        <v>3026596</v>
      </c>
      <c r="M20" s="100">
        <v>0</v>
      </c>
      <c r="N20" s="100">
        <v>0</v>
      </c>
      <c r="O20" s="100">
        <v>3026596</v>
      </c>
      <c r="P20" s="100">
        <f t="shared" ref="P20:P22" si="18">Q20+R20+S20</f>
        <v>2086595.36</v>
      </c>
      <c r="Q20" s="100">
        <v>0</v>
      </c>
      <c r="R20" s="100">
        <v>0</v>
      </c>
      <c r="S20" s="100">
        <f t="shared" ref="S20:S33" si="19">W20</f>
        <v>2086595.36</v>
      </c>
      <c r="T20" s="100">
        <f>U20+W20</f>
        <v>2086595.36</v>
      </c>
      <c r="U20" s="100">
        <v>0</v>
      </c>
      <c r="V20" s="100">
        <v>0</v>
      </c>
      <c r="W20" s="100">
        <v>2086595.36</v>
      </c>
      <c r="X20" s="100">
        <f t="shared" si="8"/>
        <v>68.941984989076843</v>
      </c>
      <c r="Y20" s="31"/>
      <c r="Z20" s="31">
        <v>0</v>
      </c>
      <c r="AA20" s="31">
        <f t="shared" si="9"/>
        <v>68.941984989076843</v>
      </c>
    </row>
    <row r="21" spans="1:27" s="7" customFormat="1" ht="26.25" hidden="1" customHeight="1" x14ac:dyDescent="0.3">
      <c r="A21" s="140"/>
      <c r="B21" s="139"/>
      <c r="C21" s="33" t="s">
        <v>8</v>
      </c>
      <c r="D21" s="30">
        <v>150000</v>
      </c>
      <c r="E21" s="30">
        <v>425000</v>
      </c>
      <c r="F21" s="30">
        <v>700000</v>
      </c>
      <c r="G21" s="30">
        <v>125000</v>
      </c>
      <c r="H21" s="30">
        <v>0</v>
      </c>
      <c r="I21" s="30">
        <v>0</v>
      </c>
      <c r="J21" s="30">
        <v>0</v>
      </c>
      <c r="K21" s="30">
        <v>575000</v>
      </c>
      <c r="L21" s="31">
        <f t="shared" si="17"/>
        <v>700000</v>
      </c>
      <c r="M21" s="31">
        <v>0</v>
      </c>
      <c r="N21" s="31">
        <v>0</v>
      </c>
      <c r="O21" s="31">
        <v>700000</v>
      </c>
      <c r="P21" s="31">
        <f t="shared" si="18"/>
        <v>698999.84</v>
      </c>
      <c r="Q21" s="31">
        <v>0</v>
      </c>
      <c r="R21" s="31">
        <v>0</v>
      </c>
      <c r="S21" s="31">
        <f t="shared" si="19"/>
        <v>698999.84</v>
      </c>
      <c r="T21" s="31">
        <f t="shared" ref="T21:T23" si="20">U21+W21</f>
        <v>698999.84</v>
      </c>
      <c r="U21" s="31">
        <v>0</v>
      </c>
      <c r="V21" s="31">
        <v>0</v>
      </c>
      <c r="W21" s="31">
        <v>698999.84</v>
      </c>
      <c r="X21" s="31">
        <f t="shared" si="8"/>
        <v>99.857119999999995</v>
      </c>
      <c r="Y21" s="31"/>
      <c r="Z21" s="31">
        <v>0</v>
      </c>
      <c r="AA21" s="31">
        <f t="shared" si="9"/>
        <v>99.857119999999995</v>
      </c>
    </row>
    <row r="22" spans="1:27" s="7" customFormat="1" ht="71.25" customHeight="1" x14ac:dyDescent="0.3">
      <c r="A22" s="140"/>
      <c r="B22" s="139"/>
      <c r="C22" s="33" t="s">
        <v>27</v>
      </c>
      <c r="D22" s="30">
        <v>0</v>
      </c>
      <c r="E22" s="30">
        <v>150000</v>
      </c>
      <c r="F22" s="30">
        <v>400000</v>
      </c>
      <c r="G22" s="30">
        <v>250000</v>
      </c>
      <c r="H22" s="30">
        <v>0</v>
      </c>
      <c r="I22" s="30">
        <v>0</v>
      </c>
      <c r="J22" s="30">
        <v>0</v>
      </c>
      <c r="K22" s="30">
        <v>150000</v>
      </c>
      <c r="L22" s="31">
        <f t="shared" si="17"/>
        <v>400000</v>
      </c>
      <c r="M22" s="31">
        <v>0</v>
      </c>
      <c r="N22" s="31">
        <v>0</v>
      </c>
      <c r="O22" s="31">
        <v>400000</v>
      </c>
      <c r="P22" s="31">
        <f t="shared" si="18"/>
        <v>400000</v>
      </c>
      <c r="Q22" s="31">
        <v>0</v>
      </c>
      <c r="R22" s="31">
        <v>0</v>
      </c>
      <c r="S22" s="31">
        <f t="shared" si="19"/>
        <v>400000</v>
      </c>
      <c r="T22" s="31">
        <f t="shared" si="20"/>
        <v>400000</v>
      </c>
      <c r="U22" s="31">
        <v>0</v>
      </c>
      <c r="V22" s="31">
        <v>0</v>
      </c>
      <c r="W22" s="31">
        <v>400000</v>
      </c>
      <c r="X22" s="31">
        <f t="shared" si="8"/>
        <v>100</v>
      </c>
      <c r="Y22" s="31"/>
      <c r="Z22" s="31">
        <v>0</v>
      </c>
      <c r="AA22" s="31">
        <f t="shared" si="9"/>
        <v>100</v>
      </c>
    </row>
    <row r="23" spans="1:27" s="7" customFormat="1" ht="30.75" hidden="1" customHeight="1" x14ac:dyDescent="0.3">
      <c r="A23" s="140"/>
      <c r="B23" s="139"/>
      <c r="C23" s="33" t="s">
        <v>7</v>
      </c>
      <c r="D23" s="30">
        <v>1710000</v>
      </c>
      <c r="E23" s="30">
        <v>1250000</v>
      </c>
      <c r="F23" s="30">
        <v>3393480</v>
      </c>
      <c r="G23" s="30">
        <v>0</v>
      </c>
      <c r="H23" s="30">
        <v>0</v>
      </c>
      <c r="I23" s="30">
        <v>0</v>
      </c>
      <c r="J23" s="30">
        <v>0</v>
      </c>
      <c r="K23" s="30">
        <v>3050000</v>
      </c>
      <c r="L23" s="31">
        <f t="shared" si="17"/>
        <v>3447645</v>
      </c>
      <c r="M23" s="31">
        <v>0</v>
      </c>
      <c r="N23" s="31">
        <v>0</v>
      </c>
      <c r="O23" s="31">
        <v>3447645</v>
      </c>
      <c r="P23" s="31">
        <f>Q23+R23+S23</f>
        <v>3447645</v>
      </c>
      <c r="Q23" s="31">
        <v>0</v>
      </c>
      <c r="R23" s="31">
        <v>0</v>
      </c>
      <c r="S23" s="31">
        <f t="shared" si="19"/>
        <v>3447645</v>
      </c>
      <c r="T23" s="31">
        <f t="shared" si="20"/>
        <v>3447645</v>
      </c>
      <c r="U23" s="31">
        <v>0</v>
      </c>
      <c r="V23" s="31">
        <v>0</v>
      </c>
      <c r="W23" s="31">
        <v>3447645</v>
      </c>
      <c r="X23" s="31">
        <f t="shared" si="8"/>
        <v>100</v>
      </c>
      <c r="Y23" s="31"/>
      <c r="Z23" s="31">
        <v>0</v>
      </c>
      <c r="AA23" s="31">
        <f t="shared" si="9"/>
        <v>100</v>
      </c>
    </row>
    <row r="24" spans="1:27" s="7" customFormat="1" ht="45" hidden="1" customHeight="1" x14ac:dyDescent="0.3">
      <c r="A24" s="1" t="s">
        <v>17</v>
      </c>
      <c r="B24" s="90" t="s">
        <v>60</v>
      </c>
      <c r="C24" s="16"/>
      <c r="D24" s="29">
        <f>SUM(D26:D26)</f>
        <v>590000</v>
      </c>
      <c r="E24" s="29">
        <f>SUM(E26:E26)</f>
        <v>890000</v>
      </c>
      <c r="F24" s="29">
        <f t="shared" ref="F24:W24" si="21">SUM(F25:F26)</f>
        <v>216912032</v>
      </c>
      <c r="G24" s="29">
        <f t="shared" si="21"/>
        <v>880000</v>
      </c>
      <c r="H24" s="29">
        <f t="shared" si="21"/>
        <v>1249332</v>
      </c>
      <c r="I24" s="29">
        <f t="shared" si="21"/>
        <v>0</v>
      </c>
      <c r="J24" s="29">
        <f t="shared" si="21"/>
        <v>0</v>
      </c>
      <c r="K24" s="29">
        <f t="shared" si="21"/>
        <v>1443200</v>
      </c>
      <c r="L24" s="29">
        <f t="shared" si="21"/>
        <v>405445604</v>
      </c>
      <c r="M24" s="29">
        <f t="shared" si="21"/>
        <v>39274300</v>
      </c>
      <c r="N24" s="29">
        <f t="shared" si="21"/>
        <v>0</v>
      </c>
      <c r="O24" s="29">
        <f t="shared" si="21"/>
        <v>366171304</v>
      </c>
      <c r="P24" s="29">
        <f t="shared" si="21"/>
        <v>214794320.81999999</v>
      </c>
      <c r="Q24" s="29">
        <f t="shared" si="21"/>
        <v>0</v>
      </c>
      <c r="R24" s="29">
        <f t="shared" si="21"/>
        <v>0</v>
      </c>
      <c r="S24" s="29">
        <f t="shared" si="21"/>
        <v>214794320.81999999</v>
      </c>
      <c r="T24" s="29">
        <f t="shared" si="21"/>
        <v>214794320.81999999</v>
      </c>
      <c r="U24" s="29">
        <f t="shared" si="21"/>
        <v>0</v>
      </c>
      <c r="V24" s="29">
        <f t="shared" si="21"/>
        <v>0</v>
      </c>
      <c r="W24" s="29">
        <f t="shared" si="21"/>
        <v>214794320.81999999</v>
      </c>
      <c r="X24" s="2">
        <f t="shared" si="8"/>
        <v>52.977346085616951</v>
      </c>
      <c r="Y24" s="2">
        <f>U24/M24*100</f>
        <v>0</v>
      </c>
      <c r="Z24" s="2">
        <v>0</v>
      </c>
      <c r="AA24" s="2">
        <f t="shared" si="9"/>
        <v>58.659517683013199</v>
      </c>
    </row>
    <row r="25" spans="1:27" s="7" customFormat="1" ht="45" hidden="1" customHeight="1" x14ac:dyDescent="0.3">
      <c r="A25" s="101" t="s">
        <v>63</v>
      </c>
      <c r="B25" s="102" t="s">
        <v>372</v>
      </c>
      <c r="C25" s="103" t="s">
        <v>4</v>
      </c>
      <c r="D25" s="96"/>
      <c r="E25" s="96"/>
      <c r="F25" s="104">
        <v>94590962</v>
      </c>
      <c r="G25" s="104"/>
      <c r="H25" s="104"/>
      <c r="I25" s="104"/>
      <c r="J25" s="104"/>
      <c r="K25" s="104"/>
      <c r="L25" s="100">
        <f>SUM(M25:O25)</f>
        <v>137234708</v>
      </c>
      <c r="M25" s="104">
        <v>0</v>
      </c>
      <c r="N25" s="104">
        <v>0</v>
      </c>
      <c r="O25" s="104">
        <v>137234708</v>
      </c>
      <c r="P25" s="100">
        <f t="shared" ref="P25:P26" si="22">Q25+R25+S25</f>
        <v>93167741.730000004</v>
      </c>
      <c r="Q25" s="104">
        <v>0</v>
      </c>
      <c r="R25" s="104">
        <v>0</v>
      </c>
      <c r="S25" s="104">
        <f>W25</f>
        <v>93167741.730000004</v>
      </c>
      <c r="T25" s="100">
        <f>SUM(U25:W25)</f>
        <v>93167741.730000004</v>
      </c>
      <c r="U25" s="104">
        <v>0</v>
      </c>
      <c r="V25" s="104">
        <v>0</v>
      </c>
      <c r="W25" s="104">
        <v>93167741.730000004</v>
      </c>
      <c r="X25" s="100">
        <f t="shared" si="8"/>
        <v>67.88934307347381</v>
      </c>
      <c r="Y25" s="31"/>
      <c r="Z25" s="31">
        <v>0</v>
      </c>
      <c r="AA25" s="31">
        <f t="shared" si="9"/>
        <v>67.88934307347381</v>
      </c>
    </row>
    <row r="26" spans="1:27" s="7" customFormat="1" ht="29.25" hidden="1" customHeight="1" x14ac:dyDescent="0.3">
      <c r="A26" s="101" t="s">
        <v>64</v>
      </c>
      <c r="B26" s="102" t="s">
        <v>373</v>
      </c>
      <c r="C26" s="103" t="s">
        <v>37</v>
      </c>
      <c r="D26" s="104">
        <v>590000</v>
      </c>
      <c r="E26" s="104">
        <v>890000</v>
      </c>
      <c r="F26" s="104">
        <v>122321070</v>
      </c>
      <c r="G26" s="104">
        <v>880000</v>
      </c>
      <c r="H26" s="104">
        <v>1249332</v>
      </c>
      <c r="I26" s="104">
        <v>0</v>
      </c>
      <c r="J26" s="104">
        <v>0</v>
      </c>
      <c r="K26" s="104">
        <v>1443200</v>
      </c>
      <c r="L26" s="100">
        <f>SUM(M26:O26)</f>
        <v>268210896</v>
      </c>
      <c r="M26" s="100">
        <v>39274300</v>
      </c>
      <c r="N26" s="100">
        <v>0</v>
      </c>
      <c r="O26" s="100">
        <v>228936596</v>
      </c>
      <c r="P26" s="100">
        <f t="shared" si="22"/>
        <v>121626579.09</v>
      </c>
      <c r="Q26" s="100">
        <v>0</v>
      </c>
      <c r="R26" s="100">
        <v>0</v>
      </c>
      <c r="S26" s="100">
        <f t="shared" si="19"/>
        <v>121626579.09</v>
      </c>
      <c r="T26" s="100">
        <f>SUM(U26:W26)</f>
        <v>121626579.09</v>
      </c>
      <c r="U26" s="100">
        <v>0</v>
      </c>
      <c r="V26" s="100">
        <v>0</v>
      </c>
      <c r="W26" s="100">
        <v>121626579.09</v>
      </c>
      <c r="X26" s="100">
        <f t="shared" si="8"/>
        <v>45.347366905630857</v>
      </c>
      <c r="Y26" s="31">
        <f>U26/M26*100</f>
        <v>0</v>
      </c>
      <c r="Z26" s="31">
        <v>0</v>
      </c>
      <c r="AA26" s="31">
        <f t="shared" si="9"/>
        <v>53.12675265338531</v>
      </c>
    </row>
    <row r="27" spans="1:27" s="7" customFormat="1" ht="44.25" hidden="1" customHeight="1" x14ac:dyDescent="0.3">
      <c r="A27" s="1" t="s">
        <v>18</v>
      </c>
      <c r="B27" s="90" t="s">
        <v>65</v>
      </c>
      <c r="C27" s="16"/>
      <c r="D27" s="2">
        <f t="shared" ref="D27:W27" si="23">SUM(D28:D30)</f>
        <v>50147554</v>
      </c>
      <c r="E27" s="2">
        <f t="shared" si="23"/>
        <v>52183347</v>
      </c>
      <c r="F27" s="2">
        <f t="shared" si="23"/>
        <v>154356745</v>
      </c>
      <c r="G27" s="2">
        <f t="shared" si="23"/>
        <v>45711263</v>
      </c>
      <c r="H27" s="2">
        <f t="shared" si="23"/>
        <v>48405367</v>
      </c>
      <c r="I27" s="2">
        <f t="shared" si="23"/>
        <v>0</v>
      </c>
      <c r="J27" s="2">
        <f t="shared" si="23"/>
        <v>0</v>
      </c>
      <c r="K27" s="2">
        <f t="shared" si="23"/>
        <v>104177070</v>
      </c>
      <c r="L27" s="2">
        <f>SUM(L28:L30)</f>
        <v>198737882</v>
      </c>
      <c r="M27" s="2">
        <f>SUM(M28:M30)</f>
        <v>0</v>
      </c>
      <c r="N27" s="2">
        <f>SUM(N28:N30)</f>
        <v>0</v>
      </c>
      <c r="O27" s="2">
        <f>SUM(O28:O30)</f>
        <v>198737882</v>
      </c>
      <c r="P27" s="2">
        <f t="shared" si="23"/>
        <v>158140311.44</v>
      </c>
      <c r="Q27" s="2">
        <f t="shared" si="23"/>
        <v>0</v>
      </c>
      <c r="R27" s="2">
        <f t="shared" si="23"/>
        <v>0</v>
      </c>
      <c r="S27" s="2">
        <f t="shared" si="23"/>
        <v>158140311.44</v>
      </c>
      <c r="T27" s="2">
        <f t="shared" si="23"/>
        <v>158140311.44</v>
      </c>
      <c r="U27" s="2">
        <f t="shared" si="23"/>
        <v>0</v>
      </c>
      <c r="V27" s="2">
        <f t="shared" si="23"/>
        <v>0</v>
      </c>
      <c r="W27" s="2">
        <f t="shared" si="23"/>
        <v>158140311.44</v>
      </c>
      <c r="X27" s="2">
        <f t="shared" si="8"/>
        <v>79.572303905301752</v>
      </c>
      <c r="Y27" s="2"/>
      <c r="Z27" s="2">
        <v>0</v>
      </c>
      <c r="AA27" s="2">
        <f t="shared" si="9"/>
        <v>79.572303905301752</v>
      </c>
    </row>
    <row r="28" spans="1:27" s="7" customFormat="1" ht="56.25" hidden="1" x14ac:dyDescent="0.3">
      <c r="A28" s="77" t="s">
        <v>66</v>
      </c>
      <c r="B28" s="86" t="s">
        <v>68</v>
      </c>
      <c r="C28" s="33" t="s">
        <v>4</v>
      </c>
      <c r="D28" s="30">
        <v>31322202</v>
      </c>
      <c r="E28" s="30">
        <v>39099048</v>
      </c>
      <c r="F28" s="30">
        <v>108819968</v>
      </c>
      <c r="G28" s="30">
        <v>35340468</v>
      </c>
      <c r="H28" s="30">
        <v>33225213</v>
      </c>
      <c r="I28" s="30">
        <v>0</v>
      </c>
      <c r="J28" s="30">
        <v>0</v>
      </c>
      <c r="K28" s="30">
        <v>71838584</v>
      </c>
      <c r="L28" s="31">
        <f t="shared" ref="L28:L30" si="24">M28+O28</f>
        <v>139595282</v>
      </c>
      <c r="M28" s="31">
        <v>0</v>
      </c>
      <c r="N28" s="31">
        <v>0</v>
      </c>
      <c r="O28" s="31">
        <v>139595282</v>
      </c>
      <c r="P28" s="31">
        <f t="shared" ref="P28:P29" si="25">Q28+R28+S28</f>
        <v>109759648.95</v>
      </c>
      <c r="Q28" s="31">
        <v>0</v>
      </c>
      <c r="R28" s="31">
        <v>0</v>
      </c>
      <c r="S28" s="31">
        <f t="shared" si="19"/>
        <v>109759648.95</v>
      </c>
      <c r="T28" s="31">
        <f>U28+W28</f>
        <v>109759648.95</v>
      </c>
      <c r="U28" s="31">
        <v>0</v>
      </c>
      <c r="V28" s="31">
        <v>0</v>
      </c>
      <c r="W28" s="31">
        <v>109759648.95</v>
      </c>
      <c r="X28" s="31">
        <f t="shared" si="8"/>
        <v>78.627047689190533</v>
      </c>
      <c r="Y28" s="31"/>
      <c r="Z28" s="31">
        <v>0</v>
      </c>
      <c r="AA28" s="31">
        <f t="shared" si="9"/>
        <v>78.627047689190533</v>
      </c>
    </row>
    <row r="29" spans="1:27" s="7" customFormat="1" ht="37.5" hidden="1" x14ac:dyDescent="0.3">
      <c r="A29" s="101" t="s">
        <v>67</v>
      </c>
      <c r="B29" s="102" t="s">
        <v>280</v>
      </c>
      <c r="C29" s="103" t="s">
        <v>4</v>
      </c>
      <c r="D29" s="104">
        <v>145000</v>
      </c>
      <c r="E29" s="104"/>
      <c r="F29" s="104">
        <v>383000</v>
      </c>
      <c r="G29" s="104"/>
      <c r="H29" s="104"/>
      <c r="I29" s="104">
        <v>0</v>
      </c>
      <c r="J29" s="104">
        <v>0</v>
      </c>
      <c r="K29" s="104">
        <v>32095486</v>
      </c>
      <c r="L29" s="100">
        <f t="shared" si="24"/>
        <v>1827000</v>
      </c>
      <c r="M29" s="100">
        <v>0</v>
      </c>
      <c r="N29" s="100">
        <v>0</v>
      </c>
      <c r="O29" s="100">
        <v>1827000</v>
      </c>
      <c r="P29" s="100">
        <f t="shared" si="25"/>
        <v>348800</v>
      </c>
      <c r="Q29" s="100">
        <v>0</v>
      </c>
      <c r="R29" s="100">
        <v>0</v>
      </c>
      <c r="S29" s="100">
        <f t="shared" si="19"/>
        <v>348800</v>
      </c>
      <c r="T29" s="100">
        <f>U29+W29</f>
        <v>348800</v>
      </c>
      <c r="U29" s="100">
        <v>0</v>
      </c>
      <c r="V29" s="100">
        <v>0</v>
      </c>
      <c r="W29" s="100">
        <v>348800</v>
      </c>
      <c r="X29" s="100">
        <f t="shared" si="8"/>
        <v>19.091406677613573</v>
      </c>
      <c r="Y29" s="31"/>
      <c r="Z29" s="31">
        <v>0</v>
      </c>
      <c r="AA29" s="31">
        <f t="shared" si="9"/>
        <v>19.091406677613573</v>
      </c>
    </row>
    <row r="30" spans="1:27" s="7" customFormat="1" ht="45" hidden="1" customHeight="1" x14ac:dyDescent="0.3">
      <c r="A30" s="77" t="s">
        <v>321</v>
      </c>
      <c r="B30" s="86" t="s">
        <v>69</v>
      </c>
      <c r="C30" s="33" t="s">
        <v>4</v>
      </c>
      <c r="D30" s="30">
        <v>18680352</v>
      </c>
      <c r="E30" s="30">
        <v>13084299</v>
      </c>
      <c r="F30" s="30">
        <v>45153777</v>
      </c>
      <c r="G30" s="30">
        <v>10370795</v>
      </c>
      <c r="H30" s="30">
        <v>15180154</v>
      </c>
      <c r="I30" s="30">
        <v>0</v>
      </c>
      <c r="J30" s="30">
        <v>0</v>
      </c>
      <c r="K30" s="30">
        <v>243000</v>
      </c>
      <c r="L30" s="31">
        <f t="shared" si="24"/>
        <v>57315600</v>
      </c>
      <c r="M30" s="31">
        <v>0</v>
      </c>
      <c r="N30" s="31">
        <v>0</v>
      </c>
      <c r="O30" s="31">
        <v>57315600</v>
      </c>
      <c r="P30" s="31">
        <f>Q30+R30+S30</f>
        <v>48031862.490000002</v>
      </c>
      <c r="Q30" s="31">
        <v>0</v>
      </c>
      <c r="R30" s="31">
        <v>0</v>
      </c>
      <c r="S30" s="31">
        <f t="shared" si="19"/>
        <v>48031862.490000002</v>
      </c>
      <c r="T30" s="31">
        <f t="shared" ref="T30" si="26">U30+W30</f>
        <v>48031862.490000002</v>
      </c>
      <c r="U30" s="31">
        <v>0</v>
      </c>
      <c r="V30" s="31">
        <v>0</v>
      </c>
      <c r="W30" s="31">
        <v>48031862.490000002</v>
      </c>
      <c r="X30" s="31">
        <f t="shared" si="8"/>
        <v>83.802424627850016</v>
      </c>
      <c r="Y30" s="31"/>
      <c r="Z30" s="31">
        <v>0</v>
      </c>
      <c r="AA30" s="31">
        <f t="shared" si="9"/>
        <v>83.802424627850016</v>
      </c>
    </row>
    <row r="31" spans="1:27" s="7" customFormat="1" ht="51.75" hidden="1" customHeight="1" x14ac:dyDescent="0.3">
      <c r="A31" s="1" t="s">
        <v>44</v>
      </c>
      <c r="B31" s="138" t="s">
        <v>33</v>
      </c>
      <c r="C31" s="138"/>
      <c r="D31" s="3" t="e">
        <f>D32+#REF!</f>
        <v>#REF!</v>
      </c>
      <c r="E31" s="3" t="e">
        <f>E32+#REF!</f>
        <v>#REF!</v>
      </c>
      <c r="F31" s="3" t="e">
        <f>F32+#REF!</f>
        <v>#REF!</v>
      </c>
      <c r="G31" s="3" t="e">
        <f>G32+#REF!</f>
        <v>#REF!</v>
      </c>
      <c r="H31" s="3" t="e">
        <f>H32+#REF!</f>
        <v>#REF!</v>
      </c>
      <c r="I31" s="3" t="e">
        <f>I32+#REF!</f>
        <v>#REF!</v>
      </c>
      <c r="J31" s="3" t="e">
        <f>J32+#REF!</f>
        <v>#REF!</v>
      </c>
      <c r="K31" s="3" t="e">
        <f>K32+#REF!</f>
        <v>#REF!</v>
      </c>
      <c r="L31" s="3" t="e">
        <f>L32+#REF!</f>
        <v>#REF!</v>
      </c>
      <c r="M31" s="3" t="e">
        <f>M32+#REF!</f>
        <v>#REF!</v>
      </c>
      <c r="N31" s="3" t="e">
        <f>N32+#REF!</f>
        <v>#REF!</v>
      </c>
      <c r="O31" s="3" t="e">
        <f>O32+#REF!</f>
        <v>#REF!</v>
      </c>
      <c r="P31" s="3" t="e">
        <f>P32+#REF!</f>
        <v>#REF!</v>
      </c>
      <c r="Q31" s="3" t="e">
        <f>Q32+#REF!</f>
        <v>#REF!</v>
      </c>
      <c r="R31" s="3" t="e">
        <f>R32+#REF!</f>
        <v>#REF!</v>
      </c>
      <c r="S31" s="2" t="e">
        <f t="shared" si="19"/>
        <v>#REF!</v>
      </c>
      <c r="T31" s="3" t="e">
        <f>T32+#REF!</f>
        <v>#REF!</v>
      </c>
      <c r="U31" s="3" t="e">
        <f>U32+#REF!</f>
        <v>#REF!</v>
      </c>
      <c r="V31" s="3" t="e">
        <f>V32+#REF!</f>
        <v>#REF!</v>
      </c>
      <c r="W31" s="3" t="e">
        <f>W32+#REF!</f>
        <v>#REF!</v>
      </c>
      <c r="X31" s="2" t="e">
        <f t="shared" si="8"/>
        <v>#REF!</v>
      </c>
      <c r="Y31" s="2" t="e">
        <f>U31/M31*100</f>
        <v>#REF!</v>
      </c>
      <c r="Z31" s="31">
        <v>0</v>
      </c>
      <c r="AA31" s="2" t="e">
        <f t="shared" si="9"/>
        <v>#REF!</v>
      </c>
    </row>
    <row r="32" spans="1:27" s="8" customFormat="1" ht="31.5" hidden="1" customHeight="1" x14ac:dyDescent="0.3">
      <c r="A32" s="1" t="s">
        <v>19</v>
      </c>
      <c r="B32" s="90" t="s">
        <v>70</v>
      </c>
      <c r="C32" s="16"/>
      <c r="D32" s="2">
        <f>D33</f>
        <v>33240560</v>
      </c>
      <c r="E32" s="2">
        <f t="shared" ref="E32:K32" si="27">E33</f>
        <v>49860850</v>
      </c>
      <c r="F32" s="2">
        <f t="shared" si="27"/>
        <v>145483617</v>
      </c>
      <c r="G32" s="2">
        <f t="shared" si="27"/>
        <v>49860840</v>
      </c>
      <c r="H32" s="2">
        <f t="shared" si="27"/>
        <v>18289750</v>
      </c>
      <c r="I32" s="2">
        <f t="shared" si="27"/>
        <v>0</v>
      </c>
      <c r="J32" s="2">
        <f t="shared" si="27"/>
        <v>0</v>
      </c>
      <c r="K32" s="2">
        <f t="shared" si="27"/>
        <v>86494410</v>
      </c>
      <c r="L32" s="2">
        <f>L33</f>
        <v>160280810</v>
      </c>
      <c r="M32" s="2">
        <f>M33</f>
        <v>0</v>
      </c>
      <c r="N32" s="2">
        <f>N33</f>
        <v>0</v>
      </c>
      <c r="O32" s="2">
        <f>O33</f>
        <v>160280810</v>
      </c>
      <c r="P32" s="2">
        <f t="shared" ref="P32:R32" si="28">P33</f>
        <v>123912792</v>
      </c>
      <c r="Q32" s="2">
        <f t="shared" si="28"/>
        <v>0</v>
      </c>
      <c r="R32" s="2">
        <f t="shared" si="28"/>
        <v>0</v>
      </c>
      <c r="S32" s="2">
        <f t="shared" si="19"/>
        <v>123912792</v>
      </c>
      <c r="T32" s="2">
        <f t="shared" ref="T32:W32" si="29">T33</f>
        <v>123912792</v>
      </c>
      <c r="U32" s="2">
        <f t="shared" si="29"/>
        <v>0</v>
      </c>
      <c r="V32" s="2">
        <f t="shared" si="29"/>
        <v>0</v>
      </c>
      <c r="W32" s="2">
        <f t="shared" si="29"/>
        <v>123912792</v>
      </c>
      <c r="X32" s="2">
        <f t="shared" si="8"/>
        <v>77.309811449043707</v>
      </c>
      <c r="Y32" s="2"/>
      <c r="Z32" s="31">
        <v>0</v>
      </c>
      <c r="AA32" s="2">
        <f t="shared" si="9"/>
        <v>77.309811449043707</v>
      </c>
    </row>
    <row r="33" spans="1:27" s="7" customFormat="1" ht="37.5" hidden="1" customHeight="1" x14ac:dyDescent="0.3">
      <c r="A33" s="77" t="s">
        <v>45</v>
      </c>
      <c r="B33" s="86" t="s">
        <v>71</v>
      </c>
      <c r="C33" s="33" t="s">
        <v>4</v>
      </c>
      <c r="D33" s="30">
        <v>33240560</v>
      </c>
      <c r="E33" s="30">
        <v>49860850</v>
      </c>
      <c r="F33" s="30">
        <v>145483617</v>
      </c>
      <c r="G33" s="30">
        <v>49860840</v>
      </c>
      <c r="H33" s="30">
        <v>18289750</v>
      </c>
      <c r="I33" s="30">
        <v>0</v>
      </c>
      <c r="J33" s="30">
        <v>0</v>
      </c>
      <c r="K33" s="30">
        <v>86494410</v>
      </c>
      <c r="L33" s="31">
        <f>M33+O33</f>
        <v>160280810</v>
      </c>
      <c r="M33" s="31">
        <v>0</v>
      </c>
      <c r="N33" s="31">
        <v>0</v>
      </c>
      <c r="O33" s="31">
        <v>160280810</v>
      </c>
      <c r="P33" s="31">
        <f t="shared" ref="P33" si="30">Q33+R33+S33</f>
        <v>123912792</v>
      </c>
      <c r="Q33" s="31">
        <v>0</v>
      </c>
      <c r="R33" s="31">
        <v>0</v>
      </c>
      <c r="S33" s="31">
        <f t="shared" si="19"/>
        <v>123912792</v>
      </c>
      <c r="T33" s="31">
        <f>U33+W33</f>
        <v>123912792</v>
      </c>
      <c r="U33" s="31">
        <v>0</v>
      </c>
      <c r="V33" s="31">
        <v>0</v>
      </c>
      <c r="W33" s="31">
        <v>123912792</v>
      </c>
      <c r="X33" s="31">
        <f t="shared" si="8"/>
        <v>77.309811449043707</v>
      </c>
      <c r="Y33" s="31"/>
      <c r="Z33" s="31">
        <v>0</v>
      </c>
      <c r="AA33" s="31">
        <f t="shared" si="9"/>
        <v>77.309811449043707</v>
      </c>
    </row>
    <row r="34" spans="1:27" s="8" customFormat="1" ht="35.25" hidden="1" customHeight="1" x14ac:dyDescent="0.3">
      <c r="A34" s="143" t="s">
        <v>12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</row>
    <row r="35" spans="1:27" s="8" customFormat="1" ht="45.75" hidden="1" customHeight="1" x14ac:dyDescent="0.3">
      <c r="A35" s="1" t="s">
        <v>105</v>
      </c>
      <c r="B35" s="141" t="s">
        <v>28</v>
      </c>
      <c r="C35" s="142"/>
      <c r="D35" s="29">
        <f t="shared" ref="D35:W35" si="31">SUM(D36:D38)</f>
        <v>25060830</v>
      </c>
      <c r="E35" s="29">
        <f t="shared" si="31"/>
        <v>17270400</v>
      </c>
      <c r="F35" s="29">
        <f t="shared" si="31"/>
        <v>102256936</v>
      </c>
      <c r="G35" s="29">
        <f t="shared" si="31"/>
        <v>16824430</v>
      </c>
      <c r="H35" s="29">
        <f t="shared" si="31"/>
        <v>13315250</v>
      </c>
      <c r="I35" s="29">
        <f t="shared" si="31"/>
        <v>0</v>
      </c>
      <c r="J35" s="29">
        <f t="shared" si="31"/>
        <v>0</v>
      </c>
      <c r="K35" s="29">
        <f t="shared" si="31"/>
        <v>42325876</v>
      </c>
      <c r="L35" s="29">
        <f t="shared" si="31"/>
        <v>118716929</v>
      </c>
      <c r="M35" s="29">
        <f t="shared" si="31"/>
        <v>1598951</v>
      </c>
      <c r="N35" s="29">
        <f t="shared" si="31"/>
        <v>0</v>
      </c>
      <c r="O35" s="29">
        <f t="shared" si="31"/>
        <v>117117978</v>
      </c>
      <c r="P35" s="29">
        <f t="shared" si="31"/>
        <v>97558022.449999988</v>
      </c>
      <c r="Q35" s="29">
        <f t="shared" si="31"/>
        <v>1598950.21</v>
      </c>
      <c r="R35" s="29">
        <f t="shared" si="31"/>
        <v>0</v>
      </c>
      <c r="S35" s="29">
        <f t="shared" si="31"/>
        <v>95959072.239999995</v>
      </c>
      <c r="T35" s="29">
        <f t="shared" si="31"/>
        <v>95959072.239999995</v>
      </c>
      <c r="U35" s="29">
        <f t="shared" si="31"/>
        <v>0</v>
      </c>
      <c r="V35" s="29">
        <f t="shared" si="31"/>
        <v>0</v>
      </c>
      <c r="W35" s="29">
        <f t="shared" si="31"/>
        <v>95959072.239999995</v>
      </c>
      <c r="X35" s="2">
        <f>T35/L35*100</f>
        <v>80.830150382343518</v>
      </c>
      <c r="Y35" s="2">
        <f>U35/M35*100</f>
        <v>0</v>
      </c>
      <c r="Z35" s="2"/>
      <c r="AA35" s="2">
        <f>W35/O35*100</f>
        <v>81.933682495782151</v>
      </c>
    </row>
    <row r="36" spans="1:27" s="8" customFormat="1" ht="42" hidden="1" customHeight="1" x14ac:dyDescent="0.3">
      <c r="A36" s="77" t="s">
        <v>106</v>
      </c>
      <c r="B36" s="86" t="s">
        <v>374</v>
      </c>
      <c r="C36" s="63" t="s">
        <v>6</v>
      </c>
      <c r="D36" s="32">
        <v>24910070</v>
      </c>
      <c r="E36" s="32">
        <v>15670400</v>
      </c>
      <c r="F36" s="30">
        <v>34626689</v>
      </c>
      <c r="G36" s="32">
        <v>14524430</v>
      </c>
      <c r="H36" s="32">
        <v>12539650</v>
      </c>
      <c r="I36" s="32">
        <v>0</v>
      </c>
      <c r="J36" s="32">
        <v>0</v>
      </c>
      <c r="K36" s="32">
        <v>40628728</v>
      </c>
      <c r="L36" s="30">
        <f t="shared" ref="L36:L38" si="32">M36+O36</f>
        <v>35485921</v>
      </c>
      <c r="M36" s="30">
        <v>0</v>
      </c>
      <c r="N36" s="30">
        <v>0</v>
      </c>
      <c r="O36" s="31">
        <v>35485921</v>
      </c>
      <c r="P36" s="31">
        <f>Q36+R36+S36</f>
        <v>32930031.41</v>
      </c>
      <c r="Q36" s="30">
        <v>0</v>
      </c>
      <c r="R36" s="30">
        <v>0</v>
      </c>
      <c r="S36" s="30">
        <f>W36</f>
        <v>32930031.41</v>
      </c>
      <c r="T36" s="30">
        <f>U36+W36</f>
        <v>32930031.41</v>
      </c>
      <c r="U36" s="30">
        <v>0</v>
      </c>
      <c r="V36" s="30">
        <v>0</v>
      </c>
      <c r="W36" s="30">
        <v>32930031.41</v>
      </c>
      <c r="X36" s="31">
        <f>T36/L36*100</f>
        <v>92.797454545423804</v>
      </c>
      <c r="Y36" s="31"/>
      <c r="Z36" s="31"/>
      <c r="AA36" s="31">
        <f>W36/O36*100</f>
        <v>92.797454545423804</v>
      </c>
    </row>
    <row r="37" spans="1:27" s="8" customFormat="1" ht="37.5" hidden="1" x14ac:dyDescent="0.3">
      <c r="A37" s="77" t="s">
        <v>107</v>
      </c>
      <c r="B37" s="86" t="s">
        <v>375</v>
      </c>
      <c r="C37" s="63" t="s">
        <v>6</v>
      </c>
      <c r="D37" s="32">
        <v>100000</v>
      </c>
      <c r="E37" s="32">
        <v>600000</v>
      </c>
      <c r="F37" s="30">
        <v>55620630</v>
      </c>
      <c r="G37" s="32">
        <v>1300000</v>
      </c>
      <c r="H37" s="32">
        <v>638100</v>
      </c>
      <c r="I37" s="32">
        <v>0</v>
      </c>
      <c r="J37" s="32">
        <v>0</v>
      </c>
      <c r="K37" s="32">
        <v>697148</v>
      </c>
      <c r="L37" s="30">
        <f t="shared" si="32"/>
        <v>67907252</v>
      </c>
      <c r="M37" s="30">
        <v>0</v>
      </c>
      <c r="N37" s="30">
        <v>0</v>
      </c>
      <c r="O37" s="31">
        <v>67907252</v>
      </c>
      <c r="P37" s="31">
        <f t="shared" ref="P37:P38" si="33">Q37+R37+S37</f>
        <v>54270254.689999998</v>
      </c>
      <c r="Q37" s="30">
        <v>0</v>
      </c>
      <c r="R37" s="30">
        <v>0</v>
      </c>
      <c r="S37" s="30">
        <f t="shared" ref="S37:S38" si="34">W37</f>
        <v>54270254.689999998</v>
      </c>
      <c r="T37" s="30">
        <f t="shared" ref="T37:T38" si="35">U37+W37</f>
        <v>54270254.689999998</v>
      </c>
      <c r="U37" s="30">
        <v>0</v>
      </c>
      <c r="V37" s="30">
        <v>0</v>
      </c>
      <c r="W37" s="30">
        <v>54270254.689999998</v>
      </c>
      <c r="X37" s="31">
        <f>T37/L37*100</f>
        <v>79.918201799713529</v>
      </c>
      <c r="Y37" s="31"/>
      <c r="Z37" s="31"/>
      <c r="AA37" s="31">
        <f>W37/O37*100</f>
        <v>79.918201799713529</v>
      </c>
    </row>
    <row r="38" spans="1:27" s="8" customFormat="1" ht="75" hidden="1" x14ac:dyDescent="0.3">
      <c r="A38" s="101" t="s">
        <v>108</v>
      </c>
      <c r="B38" s="102" t="s">
        <v>376</v>
      </c>
      <c r="C38" s="110" t="s">
        <v>3</v>
      </c>
      <c r="D38" s="111">
        <v>50760</v>
      </c>
      <c r="E38" s="111">
        <v>1000000</v>
      </c>
      <c r="F38" s="104">
        <v>12009617</v>
      </c>
      <c r="G38" s="111">
        <v>1000000</v>
      </c>
      <c r="H38" s="111">
        <v>137500</v>
      </c>
      <c r="I38" s="111">
        <v>0</v>
      </c>
      <c r="J38" s="111">
        <v>0</v>
      </c>
      <c r="K38" s="111">
        <v>1000000</v>
      </c>
      <c r="L38" s="104">
        <f t="shared" si="32"/>
        <v>15323756</v>
      </c>
      <c r="M38" s="104">
        <v>1598951</v>
      </c>
      <c r="N38" s="104">
        <v>0</v>
      </c>
      <c r="O38" s="100">
        <v>13724805</v>
      </c>
      <c r="P38" s="100">
        <f t="shared" si="33"/>
        <v>10357736.350000001</v>
      </c>
      <c r="Q38" s="104">
        <v>1598950.21</v>
      </c>
      <c r="R38" s="104">
        <v>0</v>
      </c>
      <c r="S38" s="104">
        <f t="shared" si="34"/>
        <v>8758786.1400000006</v>
      </c>
      <c r="T38" s="104">
        <f t="shared" si="35"/>
        <v>8758786.1400000006</v>
      </c>
      <c r="U38" s="104">
        <v>0</v>
      </c>
      <c r="V38" s="104">
        <v>0</v>
      </c>
      <c r="W38" s="104">
        <v>8758786.1400000006</v>
      </c>
      <c r="X38" s="100">
        <f>T38/L38*100</f>
        <v>57.158219825478817</v>
      </c>
      <c r="Y38" s="31">
        <f t="shared" ref="Y38" si="36">U38/M38*100</f>
        <v>0</v>
      </c>
      <c r="Z38" s="31"/>
      <c r="AA38" s="31">
        <f>W38/O38*100</f>
        <v>63.817199151463356</v>
      </c>
    </row>
    <row r="39" spans="1:27" s="8" customFormat="1" ht="31.5" hidden="1" customHeight="1" x14ac:dyDescent="0.3">
      <c r="A39" s="143" t="s">
        <v>11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</row>
    <row r="40" spans="1:27" s="8" customFormat="1" ht="48" hidden="1" customHeight="1" x14ac:dyDescent="0.3">
      <c r="A40" s="1" t="s">
        <v>109</v>
      </c>
      <c r="B40" s="138" t="s">
        <v>29</v>
      </c>
      <c r="C40" s="138"/>
      <c r="D40" s="29" t="e">
        <f>D41+D43+#REF!</f>
        <v>#REF!</v>
      </c>
      <c r="E40" s="29" t="e">
        <f>E41+E43+#REF!</f>
        <v>#REF!</v>
      </c>
      <c r="F40" s="29">
        <f t="shared" ref="F40:K40" si="37">F41+F43</f>
        <v>45697950</v>
      </c>
      <c r="G40" s="29">
        <f t="shared" si="37"/>
        <v>13771650</v>
      </c>
      <c r="H40" s="29">
        <f t="shared" si="37"/>
        <v>17146050</v>
      </c>
      <c r="I40" s="29">
        <f t="shared" si="37"/>
        <v>0</v>
      </c>
      <c r="J40" s="29">
        <f t="shared" si="37"/>
        <v>0</v>
      </c>
      <c r="K40" s="29">
        <f t="shared" si="37"/>
        <v>33415906</v>
      </c>
      <c r="L40" s="29">
        <f>L41+L43</f>
        <v>59160629</v>
      </c>
      <c r="M40" s="29">
        <f>M41+M43</f>
        <v>0</v>
      </c>
      <c r="N40" s="29">
        <f>N41+N43</f>
        <v>0</v>
      </c>
      <c r="O40" s="29">
        <f>O41+O43</f>
        <v>59160629</v>
      </c>
      <c r="P40" s="29">
        <f t="shared" ref="P40:W40" si="38">P41+P43</f>
        <v>42030016.920000002</v>
      </c>
      <c r="Q40" s="29">
        <f t="shared" si="38"/>
        <v>0</v>
      </c>
      <c r="R40" s="29">
        <f t="shared" si="38"/>
        <v>0</v>
      </c>
      <c r="S40" s="29">
        <f t="shared" si="38"/>
        <v>42030016.920000002</v>
      </c>
      <c r="T40" s="29">
        <f t="shared" si="38"/>
        <v>48408538.350000001</v>
      </c>
      <c r="U40" s="29">
        <f t="shared" si="38"/>
        <v>0</v>
      </c>
      <c r="V40" s="29">
        <f t="shared" si="38"/>
        <v>0</v>
      </c>
      <c r="W40" s="29">
        <f t="shared" si="38"/>
        <v>48408538.350000001</v>
      </c>
      <c r="X40" s="2">
        <f>T40/L40*100</f>
        <v>81.825597814384295</v>
      </c>
      <c r="Y40" s="2"/>
      <c r="Z40" s="2"/>
      <c r="AA40" s="2">
        <f>W40/O40*100</f>
        <v>81.825597814384295</v>
      </c>
    </row>
    <row r="41" spans="1:27" s="8" customFormat="1" ht="48.75" hidden="1" customHeight="1" x14ac:dyDescent="0.3">
      <c r="A41" s="1" t="s">
        <v>110</v>
      </c>
      <c r="B41" s="85" t="s">
        <v>72</v>
      </c>
      <c r="C41" s="63"/>
      <c r="D41" s="3">
        <f>D42</f>
        <v>19403390</v>
      </c>
      <c r="E41" s="3">
        <f t="shared" ref="E41:K41" si="39">E42</f>
        <v>15358800</v>
      </c>
      <c r="F41" s="29">
        <f t="shared" si="39"/>
        <v>45697950</v>
      </c>
      <c r="G41" s="29">
        <f t="shared" si="39"/>
        <v>13771650</v>
      </c>
      <c r="H41" s="29">
        <f t="shared" si="39"/>
        <v>13546050</v>
      </c>
      <c r="I41" s="29">
        <f t="shared" si="39"/>
        <v>0</v>
      </c>
      <c r="J41" s="29">
        <f t="shared" si="39"/>
        <v>0</v>
      </c>
      <c r="K41" s="29">
        <f t="shared" si="39"/>
        <v>33415906</v>
      </c>
      <c r="L41" s="29">
        <f>L42</f>
        <v>57660629</v>
      </c>
      <c r="M41" s="29">
        <f t="shared" ref="M41:O41" si="40">M42</f>
        <v>0</v>
      </c>
      <c r="N41" s="29">
        <f t="shared" si="40"/>
        <v>0</v>
      </c>
      <c r="O41" s="29">
        <f t="shared" si="40"/>
        <v>57660629</v>
      </c>
      <c r="P41" s="29">
        <f>P42</f>
        <v>41480016.920000002</v>
      </c>
      <c r="Q41" s="29">
        <f t="shared" ref="Q41:S41" si="41">Q42</f>
        <v>0</v>
      </c>
      <c r="R41" s="29">
        <f t="shared" si="41"/>
        <v>0</v>
      </c>
      <c r="S41" s="29">
        <f t="shared" si="41"/>
        <v>41480016.920000002</v>
      </c>
      <c r="T41" s="29">
        <f t="shared" ref="T41:W41" si="42">T42</f>
        <v>47858538.350000001</v>
      </c>
      <c r="U41" s="29">
        <f t="shared" si="42"/>
        <v>0</v>
      </c>
      <c r="V41" s="29">
        <f t="shared" si="42"/>
        <v>0</v>
      </c>
      <c r="W41" s="29">
        <f t="shared" si="42"/>
        <v>47858538.350000001</v>
      </c>
      <c r="X41" s="2">
        <f>T41/L41*100</f>
        <v>83.00037509129497</v>
      </c>
      <c r="Y41" s="2"/>
      <c r="Z41" s="2"/>
      <c r="AA41" s="2">
        <f>W41/O41*100</f>
        <v>83.00037509129497</v>
      </c>
    </row>
    <row r="42" spans="1:27" s="8" customFormat="1" ht="51.75" hidden="1" customHeight="1" x14ac:dyDescent="0.3">
      <c r="A42" s="77" t="s">
        <v>111</v>
      </c>
      <c r="B42" s="87" t="s">
        <v>69</v>
      </c>
      <c r="C42" s="63" t="s">
        <v>5</v>
      </c>
      <c r="D42" s="32">
        <v>19403390</v>
      </c>
      <c r="E42" s="32">
        <v>15358800</v>
      </c>
      <c r="F42" s="30">
        <v>45697950</v>
      </c>
      <c r="G42" s="32">
        <v>13771650</v>
      </c>
      <c r="H42" s="32">
        <v>13546050</v>
      </c>
      <c r="I42" s="32">
        <v>0</v>
      </c>
      <c r="J42" s="32">
        <v>0</v>
      </c>
      <c r="K42" s="30">
        <v>33415906</v>
      </c>
      <c r="L42" s="30">
        <f>M42+O42</f>
        <v>57660629</v>
      </c>
      <c r="M42" s="30">
        <v>0</v>
      </c>
      <c r="N42" s="30">
        <v>0</v>
      </c>
      <c r="O42" s="30">
        <v>57660629</v>
      </c>
      <c r="P42" s="31">
        <f t="shared" ref="P42:P60" si="43">Q42+R42+S42</f>
        <v>41480016.920000002</v>
      </c>
      <c r="Q42" s="30">
        <v>0</v>
      </c>
      <c r="R42" s="30">
        <v>0</v>
      </c>
      <c r="S42" s="30">
        <v>41480016.920000002</v>
      </c>
      <c r="T42" s="30">
        <f t="shared" ref="T42:T44" si="44">U42+W42</f>
        <v>47858538.350000001</v>
      </c>
      <c r="U42" s="30">
        <v>0</v>
      </c>
      <c r="V42" s="30">
        <v>0</v>
      </c>
      <c r="W42" s="30">
        <v>47858538.350000001</v>
      </c>
      <c r="X42" s="31">
        <f>T42/L42*100</f>
        <v>83.00037509129497</v>
      </c>
      <c r="Y42" s="31"/>
      <c r="Z42" s="31"/>
      <c r="AA42" s="31">
        <f>W42/O42*100</f>
        <v>83.00037509129497</v>
      </c>
    </row>
    <row r="43" spans="1:27" s="8" customFormat="1" ht="77.25" hidden="1" customHeight="1" x14ac:dyDescent="0.3">
      <c r="A43" s="1" t="s">
        <v>112</v>
      </c>
      <c r="B43" s="85" t="s">
        <v>75</v>
      </c>
      <c r="C43" s="64"/>
      <c r="D43" s="3">
        <f>D44</f>
        <v>0</v>
      </c>
      <c r="E43" s="3">
        <f t="shared" ref="E43:K43" si="45">E44</f>
        <v>0</v>
      </c>
      <c r="F43" s="29">
        <f t="shared" si="45"/>
        <v>0</v>
      </c>
      <c r="G43" s="29">
        <f t="shared" si="45"/>
        <v>0</v>
      </c>
      <c r="H43" s="29">
        <f t="shared" si="45"/>
        <v>3600000</v>
      </c>
      <c r="I43" s="29">
        <f t="shared" si="45"/>
        <v>0</v>
      </c>
      <c r="J43" s="29">
        <f t="shared" si="45"/>
        <v>0</v>
      </c>
      <c r="K43" s="29">
        <f t="shared" si="45"/>
        <v>0</v>
      </c>
      <c r="L43" s="29">
        <f>L44</f>
        <v>1500000</v>
      </c>
      <c r="M43" s="29">
        <f>M44</f>
        <v>0</v>
      </c>
      <c r="N43" s="29">
        <f>N44</f>
        <v>0</v>
      </c>
      <c r="O43" s="29">
        <f>O44</f>
        <v>1500000</v>
      </c>
      <c r="P43" s="29">
        <f t="shared" ref="P43:W43" si="46">P44</f>
        <v>550000</v>
      </c>
      <c r="Q43" s="29">
        <f t="shared" si="46"/>
        <v>0</v>
      </c>
      <c r="R43" s="29">
        <f t="shared" si="46"/>
        <v>0</v>
      </c>
      <c r="S43" s="29">
        <f t="shared" si="46"/>
        <v>550000</v>
      </c>
      <c r="T43" s="29">
        <f t="shared" si="46"/>
        <v>550000</v>
      </c>
      <c r="U43" s="29">
        <f t="shared" si="46"/>
        <v>0</v>
      </c>
      <c r="V43" s="29">
        <f t="shared" si="46"/>
        <v>0</v>
      </c>
      <c r="W43" s="29">
        <f t="shared" si="46"/>
        <v>550000</v>
      </c>
      <c r="X43" s="2">
        <f>T43/L43*100</f>
        <v>36.666666666666664</v>
      </c>
      <c r="Y43" s="2"/>
      <c r="Z43" s="2"/>
      <c r="AA43" s="2">
        <f>W43/O43*100</f>
        <v>36.666666666666664</v>
      </c>
    </row>
    <row r="44" spans="1:27" s="8" customFormat="1" ht="43.5" hidden="1" customHeight="1" x14ac:dyDescent="0.3">
      <c r="A44" s="101" t="s">
        <v>113</v>
      </c>
      <c r="B44" s="112" t="s">
        <v>76</v>
      </c>
      <c r="C44" s="110" t="s">
        <v>5</v>
      </c>
      <c r="D44" s="111">
        <v>0</v>
      </c>
      <c r="E44" s="111">
        <v>0</v>
      </c>
      <c r="F44" s="104">
        <f t="shared" ref="F44" si="47">D44+E44</f>
        <v>0</v>
      </c>
      <c r="G44" s="111">
        <v>0</v>
      </c>
      <c r="H44" s="111">
        <v>3600000</v>
      </c>
      <c r="I44" s="111">
        <v>0</v>
      </c>
      <c r="J44" s="111">
        <v>0</v>
      </c>
      <c r="K44" s="111">
        <v>0</v>
      </c>
      <c r="L44" s="104">
        <f>M44+O44</f>
        <v>1500000</v>
      </c>
      <c r="M44" s="104">
        <v>0</v>
      </c>
      <c r="N44" s="104">
        <v>0</v>
      </c>
      <c r="O44" s="104">
        <v>1500000</v>
      </c>
      <c r="P44" s="100">
        <f t="shared" si="43"/>
        <v>550000</v>
      </c>
      <c r="Q44" s="104">
        <v>0</v>
      </c>
      <c r="R44" s="104">
        <v>0</v>
      </c>
      <c r="S44" s="104">
        <f t="shared" ref="S44" si="48">W44</f>
        <v>550000</v>
      </c>
      <c r="T44" s="104">
        <f t="shared" si="44"/>
        <v>550000</v>
      </c>
      <c r="U44" s="100">
        <v>0</v>
      </c>
      <c r="V44" s="100">
        <v>0</v>
      </c>
      <c r="W44" s="100">
        <v>550000</v>
      </c>
      <c r="X44" s="100">
        <f>T44/L44*100</f>
        <v>36.666666666666664</v>
      </c>
      <c r="Y44" s="31"/>
      <c r="Z44" s="31"/>
      <c r="AA44" s="31">
        <f>W44/O44*100</f>
        <v>36.666666666666664</v>
      </c>
    </row>
    <row r="45" spans="1:27" s="9" customFormat="1" ht="35.25" hidden="1" customHeight="1" x14ac:dyDescent="0.3">
      <c r="A45" s="143" t="s">
        <v>13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</row>
    <row r="46" spans="1:27" s="7" customFormat="1" ht="47.25" hidden="1" customHeight="1" x14ac:dyDescent="0.3">
      <c r="A46" s="1" t="s">
        <v>52</v>
      </c>
      <c r="B46" s="138" t="s">
        <v>30</v>
      </c>
      <c r="C46" s="138"/>
      <c r="D46" s="3">
        <f t="shared" ref="D46:W46" si="49">D47+D55</f>
        <v>101413490</v>
      </c>
      <c r="E46" s="3">
        <f t="shared" si="49"/>
        <v>149238908</v>
      </c>
      <c r="F46" s="3">
        <f t="shared" si="49"/>
        <v>381430601</v>
      </c>
      <c r="G46" s="3">
        <f t="shared" si="49"/>
        <v>111955614</v>
      </c>
      <c r="H46" s="3">
        <f t="shared" si="49"/>
        <v>162585441</v>
      </c>
      <c r="I46" s="3">
        <f t="shared" si="49"/>
        <v>6081118</v>
      </c>
      <c r="J46" s="3">
        <f t="shared" si="49"/>
        <v>0</v>
      </c>
      <c r="K46" s="3">
        <f t="shared" si="49"/>
        <v>242030309</v>
      </c>
      <c r="L46" s="3">
        <f t="shared" si="49"/>
        <v>530343813</v>
      </c>
      <c r="M46" s="3">
        <f t="shared" si="49"/>
        <v>66275297</v>
      </c>
      <c r="N46" s="3">
        <f t="shared" si="49"/>
        <v>0</v>
      </c>
      <c r="O46" s="3">
        <f t="shared" si="49"/>
        <v>464068516</v>
      </c>
      <c r="P46" s="3">
        <f t="shared" si="49"/>
        <v>408801876.44999999</v>
      </c>
      <c r="Q46" s="3">
        <f t="shared" si="49"/>
        <v>36363854.880000003</v>
      </c>
      <c r="R46" s="3">
        <f t="shared" si="49"/>
        <v>0</v>
      </c>
      <c r="S46" s="3">
        <f t="shared" si="49"/>
        <v>372438021.56999999</v>
      </c>
      <c r="T46" s="3">
        <f t="shared" si="49"/>
        <v>397295847.57999998</v>
      </c>
      <c r="U46" s="3">
        <f t="shared" si="49"/>
        <v>24857826.009999998</v>
      </c>
      <c r="V46" s="3">
        <f t="shared" si="49"/>
        <v>0</v>
      </c>
      <c r="W46" s="3">
        <f t="shared" si="49"/>
        <v>372438021.56999999</v>
      </c>
      <c r="X46" s="2">
        <f t="shared" ref="X46:Y47" si="50">T46/L46*100</f>
        <v>74.912884404668262</v>
      </c>
      <c r="Y46" s="2">
        <f t="shared" si="50"/>
        <v>37.506925106650222</v>
      </c>
      <c r="Z46" s="2"/>
      <c r="AA46" s="2">
        <f t="shared" ref="AA46:AA52" si="51">W46/O46*100</f>
        <v>80.254964241099259</v>
      </c>
    </row>
    <row r="47" spans="1:27" s="7" customFormat="1" ht="78.75" hidden="1" customHeight="1" x14ac:dyDescent="0.3">
      <c r="A47" s="1" t="s">
        <v>21</v>
      </c>
      <c r="B47" s="85" t="s">
        <v>77</v>
      </c>
      <c r="C47" s="85"/>
      <c r="D47" s="3">
        <f>SUM(D48:D54)</f>
        <v>95546500</v>
      </c>
      <c r="E47" s="3">
        <f>SUM(E48:E54)</f>
        <v>145272708</v>
      </c>
      <c r="F47" s="3">
        <f>SUM(F48:F54)</f>
        <v>351271591</v>
      </c>
      <c r="G47" s="3">
        <f t="shared" ref="G47:W47" si="52">SUM(G48:G54)</f>
        <v>107162134</v>
      </c>
      <c r="H47" s="3">
        <f t="shared" si="52"/>
        <v>120072921</v>
      </c>
      <c r="I47" s="3">
        <f t="shared" si="52"/>
        <v>6081118</v>
      </c>
      <c r="J47" s="3">
        <f t="shared" si="52"/>
        <v>0</v>
      </c>
      <c r="K47" s="3">
        <f t="shared" si="52"/>
        <v>232151864</v>
      </c>
      <c r="L47" s="3">
        <f t="shared" si="52"/>
        <v>458501276</v>
      </c>
      <c r="M47" s="3">
        <f t="shared" si="52"/>
        <v>19481897</v>
      </c>
      <c r="N47" s="3">
        <f t="shared" si="52"/>
        <v>0</v>
      </c>
      <c r="O47" s="3">
        <f t="shared" si="52"/>
        <v>439019379</v>
      </c>
      <c r="P47" s="3">
        <f t="shared" si="52"/>
        <v>365119204.32999998</v>
      </c>
      <c r="Q47" s="3">
        <f t="shared" si="52"/>
        <v>11833997</v>
      </c>
      <c r="R47" s="3">
        <f t="shared" si="52"/>
        <v>0</v>
      </c>
      <c r="S47" s="3">
        <f t="shared" si="52"/>
        <v>353285207.32999998</v>
      </c>
      <c r="T47" s="3">
        <f t="shared" si="52"/>
        <v>364768355.19999999</v>
      </c>
      <c r="U47" s="3">
        <f t="shared" si="52"/>
        <v>11483147.869999999</v>
      </c>
      <c r="V47" s="3">
        <f t="shared" si="52"/>
        <v>0</v>
      </c>
      <c r="W47" s="3">
        <f t="shared" si="52"/>
        <v>353285207.32999998</v>
      </c>
      <c r="X47" s="2">
        <f t="shared" si="50"/>
        <v>79.556671768128297</v>
      </c>
      <c r="Y47" s="2">
        <f t="shared" si="50"/>
        <v>58.942657740157436</v>
      </c>
      <c r="Z47" s="2"/>
      <c r="AA47" s="2">
        <f t="shared" si="51"/>
        <v>80.471437988617808</v>
      </c>
    </row>
    <row r="48" spans="1:27" s="7" customFormat="1" ht="92.25" hidden="1" customHeight="1" x14ac:dyDescent="0.3">
      <c r="A48" s="79" t="s">
        <v>114</v>
      </c>
      <c r="B48" s="88" t="s">
        <v>206</v>
      </c>
      <c r="C48" s="33" t="s">
        <v>7</v>
      </c>
      <c r="D48" s="30">
        <v>54400</v>
      </c>
      <c r="E48" s="30">
        <v>69300</v>
      </c>
      <c r="F48" s="32">
        <v>283570</v>
      </c>
      <c r="G48" s="30">
        <v>159870</v>
      </c>
      <c r="H48" s="30">
        <v>15600</v>
      </c>
      <c r="I48" s="30">
        <v>0</v>
      </c>
      <c r="J48" s="30">
        <v>0</v>
      </c>
      <c r="K48" s="30">
        <v>123700</v>
      </c>
      <c r="L48" s="30">
        <f t="shared" ref="L48:L54" si="53">M48+O48</f>
        <v>299170</v>
      </c>
      <c r="M48" s="30">
        <v>0</v>
      </c>
      <c r="N48" s="30">
        <v>0</v>
      </c>
      <c r="O48" s="30">
        <v>299170</v>
      </c>
      <c r="P48" s="31">
        <f t="shared" si="43"/>
        <v>278121</v>
      </c>
      <c r="Q48" s="30">
        <v>0</v>
      </c>
      <c r="R48" s="30">
        <v>0</v>
      </c>
      <c r="S48" s="30">
        <f t="shared" ref="S48:S54" si="54">W48</f>
        <v>278121</v>
      </c>
      <c r="T48" s="31">
        <f t="shared" ref="T48:T54" si="55">SUM(U48:W48)</f>
        <v>278121</v>
      </c>
      <c r="U48" s="31">
        <v>0</v>
      </c>
      <c r="V48" s="31">
        <v>0</v>
      </c>
      <c r="W48" s="31">
        <v>278121</v>
      </c>
      <c r="X48" s="31">
        <f t="shared" ref="X48:X54" si="56">T48/L48*100</f>
        <v>92.9642009559782</v>
      </c>
      <c r="Y48" s="31"/>
      <c r="Z48" s="31"/>
      <c r="AA48" s="31">
        <f t="shared" si="51"/>
        <v>92.9642009559782</v>
      </c>
    </row>
    <row r="49" spans="1:27" s="7" customFormat="1" ht="37.5" hidden="1" x14ac:dyDescent="0.3">
      <c r="A49" s="77" t="s">
        <v>115</v>
      </c>
      <c r="B49" s="87" t="s">
        <v>78</v>
      </c>
      <c r="C49" s="33" t="s">
        <v>8</v>
      </c>
      <c r="D49" s="30">
        <v>0</v>
      </c>
      <c r="E49" s="30">
        <v>222520</v>
      </c>
      <c r="F49" s="32">
        <v>327340</v>
      </c>
      <c r="G49" s="30">
        <v>104820</v>
      </c>
      <c r="H49" s="30">
        <v>0</v>
      </c>
      <c r="I49" s="30">
        <v>0</v>
      </c>
      <c r="J49" s="30">
        <v>0</v>
      </c>
      <c r="K49" s="30">
        <v>222520</v>
      </c>
      <c r="L49" s="30">
        <f t="shared" si="53"/>
        <v>327340</v>
      </c>
      <c r="M49" s="30">
        <v>0</v>
      </c>
      <c r="N49" s="30">
        <v>0</v>
      </c>
      <c r="O49" s="30">
        <v>327340</v>
      </c>
      <c r="P49" s="31">
        <f t="shared" si="43"/>
        <v>327307.59000000003</v>
      </c>
      <c r="Q49" s="30">
        <v>0</v>
      </c>
      <c r="R49" s="30">
        <v>0</v>
      </c>
      <c r="S49" s="30">
        <f t="shared" si="54"/>
        <v>327307.59000000003</v>
      </c>
      <c r="T49" s="31">
        <f t="shared" si="55"/>
        <v>327307.59000000003</v>
      </c>
      <c r="U49" s="31">
        <v>0</v>
      </c>
      <c r="V49" s="31">
        <v>0</v>
      </c>
      <c r="W49" s="30">
        <v>327307.59000000003</v>
      </c>
      <c r="X49" s="31">
        <f t="shared" si="56"/>
        <v>99.990098979654192</v>
      </c>
      <c r="Y49" s="31"/>
      <c r="Z49" s="31"/>
      <c r="AA49" s="31">
        <f t="shared" si="51"/>
        <v>99.990098979654192</v>
      </c>
    </row>
    <row r="50" spans="1:27" s="7" customFormat="1" ht="77.25" hidden="1" customHeight="1" x14ac:dyDescent="0.3">
      <c r="A50" s="77" t="s">
        <v>116</v>
      </c>
      <c r="B50" s="87" t="s">
        <v>46</v>
      </c>
      <c r="C50" s="33" t="s">
        <v>8</v>
      </c>
      <c r="D50" s="30">
        <v>0</v>
      </c>
      <c r="E50" s="30">
        <v>0</v>
      </c>
      <c r="F50" s="32">
        <v>1267642</v>
      </c>
      <c r="G50" s="30">
        <v>887349</v>
      </c>
      <c r="H50" s="30">
        <v>328648</v>
      </c>
      <c r="I50" s="30">
        <v>0</v>
      </c>
      <c r="J50" s="30">
        <v>0</v>
      </c>
      <c r="K50" s="30">
        <v>0</v>
      </c>
      <c r="L50" s="30">
        <f t="shared" si="53"/>
        <v>1737139</v>
      </c>
      <c r="M50" s="30">
        <v>1215997</v>
      </c>
      <c r="N50" s="30">
        <v>0</v>
      </c>
      <c r="O50" s="30">
        <v>521142</v>
      </c>
      <c r="P50" s="31">
        <f t="shared" si="43"/>
        <v>1596289.9</v>
      </c>
      <c r="Q50" s="30">
        <v>1215997</v>
      </c>
      <c r="R50" s="30">
        <v>0</v>
      </c>
      <c r="S50" s="30">
        <f t="shared" si="54"/>
        <v>380292.9</v>
      </c>
      <c r="T50" s="31">
        <f>SUM(U50:W50)</f>
        <v>1267641.8999999999</v>
      </c>
      <c r="U50" s="31">
        <v>887349</v>
      </c>
      <c r="V50" s="31">
        <v>0</v>
      </c>
      <c r="W50" s="30">
        <v>380292.9</v>
      </c>
      <c r="X50" s="31">
        <f t="shared" si="56"/>
        <v>72.972968772216845</v>
      </c>
      <c r="Y50" s="31">
        <f t="shared" ref="Y50:Y55" si="57">U50/M50*100</f>
        <v>72.972959637235945</v>
      </c>
      <c r="Z50" s="31"/>
      <c r="AA50" s="31">
        <f t="shared" si="51"/>
        <v>72.972990087154756</v>
      </c>
    </row>
    <row r="51" spans="1:27" s="7" customFormat="1" ht="45.75" hidden="1" customHeight="1" x14ac:dyDescent="0.3">
      <c r="A51" s="77" t="s">
        <v>117</v>
      </c>
      <c r="B51" s="87" t="s">
        <v>68</v>
      </c>
      <c r="C51" s="33" t="s">
        <v>8</v>
      </c>
      <c r="D51" s="30">
        <v>93503854</v>
      </c>
      <c r="E51" s="30">
        <v>140888016</v>
      </c>
      <c r="F51" s="32">
        <v>339717006</v>
      </c>
      <c r="G51" s="30">
        <v>105090384</v>
      </c>
      <c r="H51" s="30">
        <v>117582402</v>
      </c>
      <c r="I51" s="30">
        <v>0</v>
      </c>
      <c r="J51" s="30">
        <v>0</v>
      </c>
      <c r="K51" s="30">
        <v>231805644</v>
      </c>
      <c r="L51" s="30">
        <f t="shared" si="53"/>
        <v>437013906</v>
      </c>
      <c r="M51" s="30">
        <v>0</v>
      </c>
      <c r="N51" s="30">
        <v>0</v>
      </c>
      <c r="O51" s="30">
        <v>437013906</v>
      </c>
      <c r="P51" s="31">
        <f t="shared" si="43"/>
        <v>351726993.06</v>
      </c>
      <c r="Q51" s="30">
        <v>0</v>
      </c>
      <c r="R51" s="30">
        <v>0</v>
      </c>
      <c r="S51" s="30">
        <f t="shared" si="54"/>
        <v>351726993.06</v>
      </c>
      <c r="T51" s="31">
        <f t="shared" si="55"/>
        <v>351726993.06</v>
      </c>
      <c r="U51" s="31">
        <v>0</v>
      </c>
      <c r="V51" s="31">
        <v>0</v>
      </c>
      <c r="W51" s="31">
        <v>351726993.06</v>
      </c>
      <c r="X51" s="31">
        <f t="shared" si="56"/>
        <v>80.484164973002024</v>
      </c>
      <c r="Y51" s="31"/>
      <c r="Z51" s="31"/>
      <c r="AA51" s="31">
        <f t="shared" si="51"/>
        <v>80.484164973002024</v>
      </c>
    </row>
    <row r="52" spans="1:27" s="7" customFormat="1" ht="173.25" hidden="1" customHeight="1" x14ac:dyDescent="0.3">
      <c r="A52" s="101" t="s">
        <v>118</v>
      </c>
      <c r="B52" s="112" t="s">
        <v>207</v>
      </c>
      <c r="C52" s="103" t="s">
        <v>8</v>
      </c>
      <c r="D52" s="104">
        <v>1588246</v>
      </c>
      <c r="E52" s="104">
        <v>3594872</v>
      </c>
      <c r="F52" s="111">
        <v>7708033</v>
      </c>
      <c r="G52" s="104">
        <v>919711</v>
      </c>
      <c r="H52" s="104">
        <v>2146271</v>
      </c>
      <c r="I52" s="104">
        <v>5183118</v>
      </c>
      <c r="J52" s="104">
        <v>0</v>
      </c>
      <c r="K52" s="104">
        <v>0</v>
      </c>
      <c r="L52" s="104">
        <f t="shared" si="53"/>
        <v>17155721</v>
      </c>
      <c r="M52" s="104">
        <v>16297900</v>
      </c>
      <c r="N52" s="104">
        <v>0</v>
      </c>
      <c r="O52" s="104">
        <v>857821</v>
      </c>
      <c r="P52" s="100">
        <f t="shared" si="43"/>
        <v>9222492.7799999993</v>
      </c>
      <c r="Q52" s="104">
        <v>8650000</v>
      </c>
      <c r="R52" s="104">
        <v>0</v>
      </c>
      <c r="S52" s="104">
        <f t="shared" si="54"/>
        <v>572492.78</v>
      </c>
      <c r="T52" s="100">
        <f t="shared" si="55"/>
        <v>9220291.6499999985</v>
      </c>
      <c r="U52" s="100">
        <v>8647798.8699999992</v>
      </c>
      <c r="V52" s="100">
        <v>0</v>
      </c>
      <c r="W52" s="100">
        <v>572492.78</v>
      </c>
      <c r="X52" s="100">
        <f t="shared" si="56"/>
        <v>53.744705046205866</v>
      </c>
      <c r="Y52" s="31">
        <f t="shared" si="57"/>
        <v>53.06081685370507</v>
      </c>
      <c r="Z52" s="31"/>
      <c r="AA52" s="31">
        <f t="shared" si="51"/>
        <v>66.738023433793302</v>
      </c>
    </row>
    <row r="53" spans="1:27" s="7" customFormat="1" ht="57.75" hidden="1" customHeight="1" x14ac:dyDescent="0.3">
      <c r="A53" s="77" t="s">
        <v>182</v>
      </c>
      <c r="B53" s="87" t="s">
        <v>312</v>
      </c>
      <c r="C53" s="33" t="s">
        <v>8</v>
      </c>
      <c r="D53" s="30">
        <v>400000</v>
      </c>
      <c r="E53" s="30">
        <v>498000</v>
      </c>
      <c r="F53" s="32">
        <v>1898000</v>
      </c>
      <c r="G53" s="30">
        <v>0</v>
      </c>
      <c r="H53" s="30">
        <v>0</v>
      </c>
      <c r="I53" s="30">
        <v>898000</v>
      </c>
      <c r="J53" s="30">
        <v>0</v>
      </c>
      <c r="K53" s="30">
        <v>0</v>
      </c>
      <c r="L53" s="30">
        <f t="shared" si="53"/>
        <v>1898000</v>
      </c>
      <c r="M53" s="30">
        <v>1898000</v>
      </c>
      <c r="N53" s="30">
        <v>0</v>
      </c>
      <c r="O53" s="30">
        <v>0</v>
      </c>
      <c r="P53" s="31">
        <f t="shared" si="43"/>
        <v>1898000</v>
      </c>
      <c r="Q53" s="30">
        <v>1898000</v>
      </c>
      <c r="R53" s="30">
        <v>0</v>
      </c>
      <c r="S53" s="30">
        <f t="shared" si="54"/>
        <v>0</v>
      </c>
      <c r="T53" s="31">
        <f t="shared" si="55"/>
        <v>1878000</v>
      </c>
      <c r="U53" s="31">
        <v>1878000</v>
      </c>
      <c r="V53" s="31">
        <v>0</v>
      </c>
      <c r="W53" s="31">
        <v>0</v>
      </c>
      <c r="X53" s="31">
        <f t="shared" si="56"/>
        <v>98.946259220231823</v>
      </c>
      <c r="Y53" s="31">
        <f t="shared" si="57"/>
        <v>98.946259220231823</v>
      </c>
      <c r="Z53" s="31"/>
      <c r="AA53" s="31"/>
    </row>
    <row r="54" spans="1:27" s="7" customFormat="1" ht="93.75" hidden="1" x14ac:dyDescent="0.3">
      <c r="A54" s="77" t="s">
        <v>313</v>
      </c>
      <c r="B54" s="87" t="s">
        <v>367</v>
      </c>
      <c r="C54" s="33" t="s">
        <v>8</v>
      </c>
      <c r="D54" s="30"/>
      <c r="E54" s="30"/>
      <c r="F54" s="32">
        <v>70000</v>
      </c>
      <c r="G54" s="30"/>
      <c r="H54" s="30"/>
      <c r="I54" s="30">
        <v>0</v>
      </c>
      <c r="J54" s="30">
        <v>0</v>
      </c>
      <c r="K54" s="30">
        <v>0</v>
      </c>
      <c r="L54" s="30">
        <f t="shared" si="53"/>
        <v>70000</v>
      </c>
      <c r="M54" s="30">
        <v>70000</v>
      </c>
      <c r="N54" s="30">
        <v>0</v>
      </c>
      <c r="O54" s="30">
        <v>0</v>
      </c>
      <c r="P54" s="31">
        <f t="shared" si="43"/>
        <v>70000</v>
      </c>
      <c r="Q54" s="30">
        <v>70000</v>
      </c>
      <c r="R54" s="30">
        <v>0</v>
      </c>
      <c r="S54" s="30">
        <f t="shared" si="54"/>
        <v>0</v>
      </c>
      <c r="T54" s="31">
        <f t="shared" si="55"/>
        <v>70000</v>
      </c>
      <c r="U54" s="31">
        <v>70000</v>
      </c>
      <c r="V54" s="31">
        <v>0</v>
      </c>
      <c r="W54" s="31">
        <v>0</v>
      </c>
      <c r="X54" s="31">
        <f t="shared" si="56"/>
        <v>100</v>
      </c>
      <c r="Y54" s="31">
        <f t="shared" si="57"/>
        <v>100</v>
      </c>
      <c r="Z54" s="31"/>
      <c r="AA54" s="31"/>
    </row>
    <row r="55" spans="1:27" s="8" customFormat="1" ht="93.75" hidden="1" x14ac:dyDescent="0.3">
      <c r="A55" s="1" t="s">
        <v>22</v>
      </c>
      <c r="B55" s="85" t="s">
        <v>79</v>
      </c>
      <c r="C55" s="16"/>
      <c r="D55" s="29">
        <f t="shared" ref="D55:E55" si="58">SUM(D56:D59)</f>
        <v>5866990</v>
      </c>
      <c r="E55" s="29">
        <f t="shared" si="58"/>
        <v>3966200</v>
      </c>
      <c r="F55" s="29">
        <f>SUM(F56:F60)</f>
        <v>30159010</v>
      </c>
      <c r="G55" s="29">
        <f t="shared" ref="G55:W55" si="59">SUM(G56:G60)</f>
        <v>4793480</v>
      </c>
      <c r="H55" s="29">
        <f t="shared" si="59"/>
        <v>42512520</v>
      </c>
      <c r="I55" s="29">
        <f t="shared" si="59"/>
        <v>0</v>
      </c>
      <c r="J55" s="29">
        <f t="shared" si="59"/>
        <v>0</v>
      </c>
      <c r="K55" s="29">
        <f t="shared" si="59"/>
        <v>9878445</v>
      </c>
      <c r="L55" s="29">
        <f t="shared" si="59"/>
        <v>71842537</v>
      </c>
      <c r="M55" s="29">
        <f t="shared" si="59"/>
        <v>46793400</v>
      </c>
      <c r="N55" s="29">
        <f t="shared" si="59"/>
        <v>0</v>
      </c>
      <c r="O55" s="29">
        <f t="shared" si="59"/>
        <v>25049137</v>
      </c>
      <c r="P55" s="29">
        <f t="shared" si="59"/>
        <v>43682672.120000005</v>
      </c>
      <c r="Q55" s="29">
        <f t="shared" si="59"/>
        <v>24529857.880000003</v>
      </c>
      <c r="R55" s="29">
        <f t="shared" si="59"/>
        <v>0</v>
      </c>
      <c r="S55" s="29">
        <f t="shared" si="59"/>
        <v>19152814.240000002</v>
      </c>
      <c r="T55" s="29">
        <f t="shared" si="59"/>
        <v>32527492.380000003</v>
      </c>
      <c r="U55" s="29">
        <f t="shared" si="59"/>
        <v>13374678.140000001</v>
      </c>
      <c r="V55" s="29">
        <f t="shared" si="59"/>
        <v>0</v>
      </c>
      <c r="W55" s="29">
        <f t="shared" si="59"/>
        <v>19152814.240000002</v>
      </c>
      <c r="X55" s="2">
        <f t="shared" ref="X55:X60" si="60">T55/L55*100</f>
        <v>45.27609093203376</v>
      </c>
      <c r="Y55" s="2">
        <f t="shared" si="57"/>
        <v>28.58240294571457</v>
      </c>
      <c r="Z55" s="2"/>
      <c r="AA55" s="2">
        <f t="shared" ref="AA55:AA60" si="61">W55/O55*100</f>
        <v>76.460974443949908</v>
      </c>
    </row>
    <row r="56" spans="1:27" s="7" customFormat="1" ht="45.75" hidden="1" customHeight="1" x14ac:dyDescent="0.3">
      <c r="A56" s="77" t="s">
        <v>119</v>
      </c>
      <c r="B56" s="87" t="s">
        <v>80</v>
      </c>
      <c r="C56" s="33" t="s">
        <v>8</v>
      </c>
      <c r="D56" s="30">
        <v>5766990</v>
      </c>
      <c r="E56" s="30">
        <v>3966200</v>
      </c>
      <c r="F56" s="32">
        <v>14554145</v>
      </c>
      <c r="G56" s="30">
        <v>4793480</v>
      </c>
      <c r="H56" s="30">
        <v>4528320</v>
      </c>
      <c r="I56" s="30">
        <v>0</v>
      </c>
      <c r="J56" s="30">
        <v>0</v>
      </c>
      <c r="K56" s="30">
        <v>9778445</v>
      </c>
      <c r="L56" s="30">
        <f t="shared" ref="L56:L60" si="62">M56+O56</f>
        <v>18122100</v>
      </c>
      <c r="M56" s="30">
        <v>0</v>
      </c>
      <c r="N56" s="30">
        <v>0</v>
      </c>
      <c r="O56" s="30">
        <v>18122100</v>
      </c>
      <c r="P56" s="31">
        <f t="shared" si="43"/>
        <v>14888963.710000001</v>
      </c>
      <c r="Q56" s="30">
        <v>0</v>
      </c>
      <c r="R56" s="30">
        <v>0</v>
      </c>
      <c r="S56" s="30">
        <f>W56</f>
        <v>14888963.710000001</v>
      </c>
      <c r="T56" s="31">
        <f>U56+W56</f>
        <v>14888963.710000001</v>
      </c>
      <c r="U56" s="31">
        <v>0</v>
      </c>
      <c r="V56" s="31">
        <v>0</v>
      </c>
      <c r="W56" s="31">
        <v>14888963.710000001</v>
      </c>
      <c r="X56" s="31">
        <f t="shared" si="60"/>
        <v>82.159152140204512</v>
      </c>
      <c r="Y56" s="31"/>
      <c r="Z56" s="31"/>
      <c r="AA56" s="31">
        <f t="shared" si="61"/>
        <v>82.159152140204512</v>
      </c>
    </row>
    <row r="57" spans="1:27" s="7" customFormat="1" ht="33.75" hidden="1" customHeight="1" x14ac:dyDescent="0.3">
      <c r="A57" s="77" t="s">
        <v>340</v>
      </c>
      <c r="B57" s="87" t="s">
        <v>342</v>
      </c>
      <c r="C57" s="33" t="s">
        <v>8</v>
      </c>
      <c r="D57" s="30"/>
      <c r="E57" s="30"/>
      <c r="F57" s="32">
        <v>2973832</v>
      </c>
      <c r="G57" s="30"/>
      <c r="H57" s="30"/>
      <c r="I57" s="30">
        <v>0</v>
      </c>
      <c r="J57" s="30">
        <v>0</v>
      </c>
      <c r="K57" s="30">
        <v>0</v>
      </c>
      <c r="L57" s="30">
        <f t="shared" si="62"/>
        <v>2973832</v>
      </c>
      <c r="M57" s="30">
        <v>0</v>
      </c>
      <c r="N57" s="30">
        <v>0</v>
      </c>
      <c r="O57" s="30">
        <v>2973832</v>
      </c>
      <c r="P57" s="31">
        <f t="shared" si="43"/>
        <v>2973832</v>
      </c>
      <c r="Q57" s="30">
        <v>0</v>
      </c>
      <c r="R57" s="30">
        <v>0</v>
      </c>
      <c r="S57" s="30">
        <f>W57</f>
        <v>2973832</v>
      </c>
      <c r="T57" s="31">
        <f>U57+W57</f>
        <v>2973832</v>
      </c>
      <c r="U57" s="31">
        <v>0</v>
      </c>
      <c r="V57" s="31">
        <v>0</v>
      </c>
      <c r="W57" s="31">
        <v>2973832</v>
      </c>
      <c r="X57" s="31">
        <f t="shared" si="60"/>
        <v>100</v>
      </c>
      <c r="Y57" s="31"/>
      <c r="Z57" s="31"/>
      <c r="AA57" s="31">
        <f t="shared" si="61"/>
        <v>100</v>
      </c>
    </row>
    <row r="58" spans="1:27" s="7" customFormat="1" ht="70.5" hidden="1" customHeight="1" x14ac:dyDescent="0.3">
      <c r="A58" s="101" t="s">
        <v>341</v>
      </c>
      <c r="B58" s="112" t="s">
        <v>389</v>
      </c>
      <c r="C58" s="103" t="s">
        <v>3</v>
      </c>
      <c r="D58" s="104"/>
      <c r="E58" s="104"/>
      <c r="F58" s="111">
        <v>0</v>
      </c>
      <c r="G58" s="104"/>
      <c r="H58" s="104"/>
      <c r="I58" s="104"/>
      <c r="J58" s="104"/>
      <c r="K58" s="104"/>
      <c r="L58" s="104">
        <f t="shared" si="62"/>
        <v>430508</v>
      </c>
      <c r="M58" s="104">
        <v>0</v>
      </c>
      <c r="N58" s="104">
        <v>0</v>
      </c>
      <c r="O58" s="104">
        <v>430508</v>
      </c>
      <c r="P58" s="100">
        <f t="shared" si="43"/>
        <v>0</v>
      </c>
      <c r="Q58" s="104">
        <v>0</v>
      </c>
      <c r="R58" s="104">
        <v>0</v>
      </c>
      <c r="S58" s="104">
        <f>W58</f>
        <v>0</v>
      </c>
      <c r="T58" s="100">
        <f>U58+W58</f>
        <v>0</v>
      </c>
      <c r="U58" s="100">
        <v>0</v>
      </c>
      <c r="V58" s="100">
        <v>0</v>
      </c>
      <c r="W58" s="100">
        <v>0</v>
      </c>
      <c r="X58" s="100">
        <f t="shared" si="60"/>
        <v>0</v>
      </c>
      <c r="Y58" s="31"/>
      <c r="Z58" s="31"/>
      <c r="AA58" s="31">
        <f t="shared" si="61"/>
        <v>0</v>
      </c>
    </row>
    <row r="59" spans="1:27" s="7" customFormat="1" ht="45" hidden="1" customHeight="1" x14ac:dyDescent="0.3">
      <c r="A59" s="101" t="s">
        <v>390</v>
      </c>
      <c r="B59" s="102" t="s">
        <v>47</v>
      </c>
      <c r="C59" s="103" t="s">
        <v>3</v>
      </c>
      <c r="D59" s="104">
        <v>100000</v>
      </c>
      <c r="E59" s="104">
        <v>0</v>
      </c>
      <c r="F59" s="111">
        <v>12631033</v>
      </c>
      <c r="G59" s="104">
        <v>0</v>
      </c>
      <c r="H59" s="104">
        <v>37984200</v>
      </c>
      <c r="I59" s="104">
        <v>0</v>
      </c>
      <c r="J59" s="104">
        <v>0</v>
      </c>
      <c r="K59" s="104">
        <v>100000</v>
      </c>
      <c r="L59" s="104">
        <f t="shared" si="62"/>
        <v>48816097</v>
      </c>
      <c r="M59" s="104">
        <v>46793400</v>
      </c>
      <c r="N59" s="104">
        <v>0</v>
      </c>
      <c r="O59" s="104">
        <v>2022697</v>
      </c>
      <c r="P59" s="100">
        <f t="shared" si="43"/>
        <v>25819876.410000004</v>
      </c>
      <c r="Q59" s="104">
        <v>24529857.880000003</v>
      </c>
      <c r="R59" s="104">
        <v>0</v>
      </c>
      <c r="S59" s="104">
        <f>W59</f>
        <v>1290018.53</v>
      </c>
      <c r="T59" s="100">
        <f t="shared" ref="T59:T60" si="63">U59+W59</f>
        <v>14664696.67</v>
      </c>
      <c r="U59" s="100">
        <v>13374678.140000001</v>
      </c>
      <c r="V59" s="100">
        <v>0</v>
      </c>
      <c r="W59" s="100">
        <v>1290018.53</v>
      </c>
      <c r="X59" s="100">
        <f t="shared" si="60"/>
        <v>30.040698808837586</v>
      </c>
      <c r="Y59" s="31">
        <f t="shared" ref="Y59" si="64">U59/M59*100</f>
        <v>28.58240294571457</v>
      </c>
      <c r="Z59" s="31"/>
      <c r="AA59" s="31">
        <f t="shared" si="61"/>
        <v>63.777151496244869</v>
      </c>
    </row>
    <row r="60" spans="1:27" s="7" customFormat="1" ht="45" hidden="1" customHeight="1" x14ac:dyDescent="0.3">
      <c r="A60" s="101" t="s">
        <v>391</v>
      </c>
      <c r="B60" s="102" t="s">
        <v>392</v>
      </c>
      <c r="C60" s="103" t="s">
        <v>8</v>
      </c>
      <c r="D60" s="104"/>
      <c r="E60" s="104"/>
      <c r="F60" s="111">
        <v>0</v>
      </c>
      <c r="G60" s="104"/>
      <c r="H60" s="104"/>
      <c r="I60" s="104"/>
      <c r="J60" s="104"/>
      <c r="K60" s="104"/>
      <c r="L60" s="104">
        <f t="shared" si="62"/>
        <v>1500000</v>
      </c>
      <c r="M60" s="104">
        <v>0</v>
      </c>
      <c r="N60" s="104">
        <v>0</v>
      </c>
      <c r="O60" s="104">
        <v>1500000</v>
      </c>
      <c r="P60" s="100">
        <f t="shared" si="43"/>
        <v>0</v>
      </c>
      <c r="Q60" s="104">
        <v>0</v>
      </c>
      <c r="R60" s="104">
        <v>0</v>
      </c>
      <c r="S60" s="104">
        <f>W60</f>
        <v>0</v>
      </c>
      <c r="T60" s="100">
        <f t="shared" si="63"/>
        <v>0</v>
      </c>
      <c r="U60" s="100">
        <v>0</v>
      </c>
      <c r="V60" s="100">
        <v>0</v>
      </c>
      <c r="W60" s="100">
        <v>0</v>
      </c>
      <c r="X60" s="100">
        <f t="shared" si="60"/>
        <v>0</v>
      </c>
      <c r="Y60" s="31"/>
      <c r="Z60" s="31"/>
      <c r="AA60" s="31">
        <f t="shared" si="61"/>
        <v>0</v>
      </c>
    </row>
    <row r="61" spans="1:27" s="7" customFormat="1" ht="46.5" customHeight="1" x14ac:dyDescent="0.3">
      <c r="A61" s="1" t="s">
        <v>120</v>
      </c>
      <c r="B61" s="138" t="s">
        <v>31</v>
      </c>
      <c r="C61" s="138"/>
      <c r="D61" s="3">
        <f>D62+D97</f>
        <v>95013924</v>
      </c>
      <c r="E61" s="3">
        <f t="shared" ref="E61:W61" si="65">E62+E97</f>
        <v>146843425</v>
      </c>
      <c r="F61" s="3">
        <f t="shared" si="65"/>
        <v>348512346</v>
      </c>
      <c r="G61" s="3">
        <f t="shared" si="65"/>
        <v>104698508</v>
      </c>
      <c r="H61" s="3">
        <f t="shared" si="65"/>
        <v>114558989</v>
      </c>
      <c r="I61" s="3">
        <f t="shared" si="65"/>
        <v>18005718</v>
      </c>
      <c r="J61" s="3">
        <f t="shared" si="65"/>
        <v>37300</v>
      </c>
      <c r="K61" s="3">
        <f t="shared" si="65"/>
        <v>222190392</v>
      </c>
      <c r="L61" s="3">
        <f>L62+L97</f>
        <v>459690791</v>
      </c>
      <c r="M61" s="3">
        <f>M62+M97</f>
        <v>51214203</v>
      </c>
      <c r="N61" s="3">
        <f>N62+N97</f>
        <v>32000</v>
      </c>
      <c r="O61" s="3">
        <f>O62+O97</f>
        <v>408444588</v>
      </c>
      <c r="P61" s="3">
        <f t="shared" si="65"/>
        <v>361750889.5</v>
      </c>
      <c r="Q61" s="3">
        <f t="shared" si="65"/>
        <v>44828038</v>
      </c>
      <c r="R61" s="3">
        <f t="shared" si="65"/>
        <v>32000</v>
      </c>
      <c r="S61" s="3">
        <f t="shared" si="65"/>
        <v>316890851.5</v>
      </c>
      <c r="T61" s="3">
        <f t="shared" si="65"/>
        <v>358313923.08999997</v>
      </c>
      <c r="U61" s="3">
        <f t="shared" si="65"/>
        <v>37996125.159999996</v>
      </c>
      <c r="V61" s="3">
        <f t="shared" si="65"/>
        <v>32000</v>
      </c>
      <c r="W61" s="3">
        <f t="shared" si="65"/>
        <v>320285797.93000001</v>
      </c>
      <c r="X61" s="2">
        <f t="shared" ref="X61:AA63" si="66">T61/L61*100</f>
        <v>77.946726387651296</v>
      </c>
      <c r="Y61" s="2">
        <f t="shared" si="66"/>
        <v>74.190601306438367</v>
      </c>
      <c r="Z61" s="2">
        <f t="shared" si="66"/>
        <v>100</v>
      </c>
      <c r="AA61" s="2">
        <f t="shared" si="66"/>
        <v>78.415973020555725</v>
      </c>
    </row>
    <row r="62" spans="1:27" s="7" customFormat="1" ht="58.5" customHeight="1" x14ac:dyDescent="0.3">
      <c r="A62" s="1" t="s">
        <v>121</v>
      </c>
      <c r="B62" s="85" t="s">
        <v>81</v>
      </c>
      <c r="C62" s="85"/>
      <c r="D62" s="3">
        <f>D63+D70+D74+D78+D83+D87+D91+D93</f>
        <v>86669924</v>
      </c>
      <c r="E62" s="3">
        <f t="shared" ref="E62" si="67">E63+E70+E74+E78+E83+E87+E91+E93</f>
        <v>141133325</v>
      </c>
      <c r="F62" s="3">
        <f>F63+F70+F74+F78+F83+F87+F91+F93+F95</f>
        <v>329882426</v>
      </c>
      <c r="G62" s="3">
        <f t="shared" ref="G62:K62" si="68">G63+G70+G74+G78+G83+G87+G91+G93+G95</f>
        <v>100112308</v>
      </c>
      <c r="H62" s="3">
        <f t="shared" si="68"/>
        <v>110353689</v>
      </c>
      <c r="I62" s="3">
        <f t="shared" si="68"/>
        <v>18005718</v>
      </c>
      <c r="J62" s="3">
        <f t="shared" si="68"/>
        <v>37300</v>
      </c>
      <c r="K62" s="3">
        <f t="shared" si="68"/>
        <v>208164292</v>
      </c>
      <c r="L62" s="3">
        <f>L63+L70+L74+L78+L83+L87+L91+L93+L95</f>
        <v>437051091</v>
      </c>
      <c r="M62" s="3">
        <f>M63+M70+M74+M78+M83+M87+M91+M93+M95</f>
        <v>51214203</v>
      </c>
      <c r="N62" s="3">
        <f>N63+N70+N74+N78+N83+N87+N91+N93+N95</f>
        <v>32000</v>
      </c>
      <c r="O62" s="3">
        <f>O63+O70+O74+O78+O83+O87+O91+O93+O95</f>
        <v>385804888</v>
      </c>
      <c r="P62" s="3">
        <f t="shared" ref="P62:W62" si="69">P63+P70+P74+P78+P83+P87+P91+P93+P95</f>
        <v>343327212.61000001</v>
      </c>
      <c r="Q62" s="3">
        <f t="shared" si="69"/>
        <v>44828038</v>
      </c>
      <c r="R62" s="3">
        <f t="shared" si="69"/>
        <v>32000</v>
      </c>
      <c r="S62" s="3">
        <f t="shared" si="69"/>
        <v>298467174.61000001</v>
      </c>
      <c r="T62" s="3">
        <f t="shared" si="69"/>
        <v>339890246.19999999</v>
      </c>
      <c r="U62" s="3">
        <f t="shared" si="69"/>
        <v>37996125.159999996</v>
      </c>
      <c r="V62" s="3">
        <f t="shared" si="69"/>
        <v>32000</v>
      </c>
      <c r="W62" s="3">
        <f t="shared" si="69"/>
        <v>301862121.04000002</v>
      </c>
      <c r="X62" s="2">
        <f t="shared" si="66"/>
        <v>77.768996165256112</v>
      </c>
      <c r="Y62" s="2">
        <f t="shared" si="66"/>
        <v>74.190601306438367</v>
      </c>
      <c r="Z62" s="2">
        <f t="shared" si="66"/>
        <v>100</v>
      </c>
      <c r="AA62" s="2">
        <f t="shared" si="66"/>
        <v>78.242171218940086</v>
      </c>
    </row>
    <row r="63" spans="1:27" s="7" customFormat="1" ht="33" customHeight="1" x14ac:dyDescent="0.3">
      <c r="A63" s="1" t="s">
        <v>122</v>
      </c>
      <c r="B63" s="85" t="s">
        <v>208</v>
      </c>
      <c r="C63" s="42"/>
      <c r="D63" s="2">
        <f>SUM(D64:D67)</f>
        <v>14627564</v>
      </c>
      <c r="E63" s="2">
        <f t="shared" ref="E63" si="70">SUM(E64:E67)</f>
        <v>19153557</v>
      </c>
      <c r="F63" s="2">
        <f>SUM(F64:F69)</f>
        <v>53427706</v>
      </c>
      <c r="G63" s="2">
        <f t="shared" ref="G63:W63" si="71">SUM(G64:G69)</f>
        <v>19232032</v>
      </c>
      <c r="H63" s="2">
        <f t="shared" si="71"/>
        <v>21591197</v>
      </c>
      <c r="I63" s="2">
        <f t="shared" si="71"/>
        <v>2412080</v>
      </c>
      <c r="J63" s="2">
        <f t="shared" si="71"/>
        <v>37300</v>
      </c>
      <c r="K63" s="2">
        <f t="shared" si="71"/>
        <v>31356741</v>
      </c>
      <c r="L63" s="2">
        <f>SUM(L64:L69)</f>
        <v>74489822</v>
      </c>
      <c r="M63" s="2">
        <f t="shared" si="71"/>
        <v>7457275</v>
      </c>
      <c r="N63" s="2">
        <f t="shared" si="71"/>
        <v>32000</v>
      </c>
      <c r="O63" s="2">
        <f t="shared" si="71"/>
        <v>67000547</v>
      </c>
      <c r="P63" s="2">
        <f t="shared" si="71"/>
        <v>60195672.309999995</v>
      </c>
      <c r="Q63" s="2">
        <f t="shared" si="71"/>
        <v>6352775</v>
      </c>
      <c r="R63" s="2">
        <f t="shared" si="71"/>
        <v>32000</v>
      </c>
      <c r="S63" s="2">
        <f t="shared" si="71"/>
        <v>53810897.309999995</v>
      </c>
      <c r="T63" s="2">
        <f t="shared" si="71"/>
        <v>59170573.129999995</v>
      </c>
      <c r="U63" s="2">
        <f t="shared" si="71"/>
        <v>5327675.82</v>
      </c>
      <c r="V63" s="2">
        <f t="shared" si="71"/>
        <v>32000</v>
      </c>
      <c r="W63" s="2">
        <f t="shared" si="71"/>
        <v>53810897.309999995</v>
      </c>
      <c r="X63" s="119">
        <f t="shared" si="66"/>
        <v>79.434440224598731</v>
      </c>
      <c r="Y63" s="2">
        <f t="shared" si="66"/>
        <v>71.442662634809636</v>
      </c>
      <c r="Z63" s="2">
        <f t="shared" si="66"/>
        <v>100</v>
      </c>
      <c r="AA63" s="2">
        <f t="shared" si="66"/>
        <v>80.314116405646658</v>
      </c>
    </row>
    <row r="64" spans="1:27" s="7" customFormat="1" ht="56.25" x14ac:dyDescent="0.3">
      <c r="A64" s="77" t="s">
        <v>209</v>
      </c>
      <c r="B64" s="17" t="s">
        <v>68</v>
      </c>
      <c r="C64" s="83" t="s">
        <v>27</v>
      </c>
      <c r="D64" s="31">
        <v>13648631</v>
      </c>
      <c r="E64" s="31">
        <v>17551256</v>
      </c>
      <c r="F64" s="32">
        <v>48491696</v>
      </c>
      <c r="G64" s="31">
        <v>16871956</v>
      </c>
      <c r="H64" s="31">
        <v>19949357</v>
      </c>
      <c r="I64" s="31">
        <v>0</v>
      </c>
      <c r="J64" s="31">
        <v>0</v>
      </c>
      <c r="K64" s="31">
        <v>31199887</v>
      </c>
      <c r="L64" s="32">
        <f>SUM(M64:O64)</f>
        <v>66525230</v>
      </c>
      <c r="M64" s="30">
        <v>0</v>
      </c>
      <c r="N64" s="30">
        <v>0</v>
      </c>
      <c r="O64" s="30">
        <v>66525230</v>
      </c>
      <c r="P64" s="31">
        <f t="shared" ref="P64:P129" si="72">Q64+R64+S64</f>
        <v>53427348.469999999</v>
      </c>
      <c r="Q64" s="32">
        <v>0</v>
      </c>
      <c r="R64" s="32">
        <v>0</v>
      </c>
      <c r="S64" s="32">
        <f>W64</f>
        <v>53427348.469999999</v>
      </c>
      <c r="T64" s="31">
        <f>SUM(U64:W64)</f>
        <v>53427348.469999999</v>
      </c>
      <c r="U64" s="31">
        <v>0</v>
      </c>
      <c r="V64" s="31">
        <v>0</v>
      </c>
      <c r="W64" s="31">
        <v>53427348.469999999</v>
      </c>
      <c r="X64" s="31">
        <f t="shared" ref="X64:X98" si="73">T64/L64*100</f>
        <v>80.31140737130859</v>
      </c>
      <c r="Y64" s="31"/>
      <c r="Z64" s="31"/>
      <c r="AA64" s="31">
        <f>W64/O64*100</f>
        <v>80.31140737130859</v>
      </c>
    </row>
    <row r="65" spans="1:27" s="7" customFormat="1" ht="76.5" customHeight="1" x14ac:dyDescent="0.3">
      <c r="A65" s="77" t="s">
        <v>210</v>
      </c>
      <c r="B65" s="17" t="s">
        <v>214</v>
      </c>
      <c r="C65" s="83" t="s">
        <v>27</v>
      </c>
      <c r="D65" s="31">
        <v>0</v>
      </c>
      <c r="E65" s="31">
        <v>37300</v>
      </c>
      <c r="F65" s="32">
        <v>32000</v>
      </c>
      <c r="G65" s="31">
        <v>0</v>
      </c>
      <c r="H65" s="31">
        <v>0</v>
      </c>
      <c r="I65" s="31">
        <v>0</v>
      </c>
      <c r="J65" s="31">
        <v>37300</v>
      </c>
      <c r="K65" s="31">
        <v>0</v>
      </c>
      <c r="L65" s="32">
        <f t="shared" ref="L65:L69" si="74">SUM(M65:O65)</f>
        <v>32000</v>
      </c>
      <c r="M65" s="30">
        <v>0</v>
      </c>
      <c r="N65" s="30">
        <v>32000</v>
      </c>
      <c r="O65" s="30">
        <v>0</v>
      </c>
      <c r="P65" s="31">
        <f t="shared" si="72"/>
        <v>32000</v>
      </c>
      <c r="Q65" s="32">
        <v>0</v>
      </c>
      <c r="R65" s="32">
        <v>32000</v>
      </c>
      <c r="S65" s="32">
        <f t="shared" ref="S65:S69" si="75">W65</f>
        <v>0</v>
      </c>
      <c r="T65" s="31">
        <f>SUM(U65:W65)</f>
        <v>32000</v>
      </c>
      <c r="U65" s="31">
        <v>0</v>
      </c>
      <c r="V65" s="31">
        <v>32000</v>
      </c>
      <c r="W65" s="31">
        <v>0</v>
      </c>
      <c r="X65" s="31">
        <f t="shared" si="73"/>
        <v>100</v>
      </c>
      <c r="Y65" s="31"/>
      <c r="Z65" s="31">
        <f t="shared" ref="Z65" si="76">V65/N65*100</f>
        <v>100</v>
      </c>
      <c r="AA65" s="31"/>
    </row>
    <row r="66" spans="1:27" s="7" customFormat="1" ht="81" customHeight="1" x14ac:dyDescent="0.3">
      <c r="A66" s="77" t="s">
        <v>211</v>
      </c>
      <c r="B66" s="17" t="s">
        <v>213</v>
      </c>
      <c r="C66" s="83" t="s">
        <v>27</v>
      </c>
      <c r="D66" s="31">
        <v>0</v>
      </c>
      <c r="E66" s="31">
        <v>258690</v>
      </c>
      <c r="F66" s="32">
        <v>1312455</v>
      </c>
      <c r="G66" s="31">
        <v>1053765</v>
      </c>
      <c r="H66" s="31">
        <v>88495</v>
      </c>
      <c r="I66" s="31">
        <v>241080</v>
      </c>
      <c r="J66" s="31">
        <v>0</v>
      </c>
      <c r="K66" s="31">
        <v>42610</v>
      </c>
      <c r="L66" s="32">
        <f t="shared" si="74"/>
        <v>1400950</v>
      </c>
      <c r="M66" s="30">
        <v>1190800</v>
      </c>
      <c r="N66" s="30">
        <v>0</v>
      </c>
      <c r="O66" s="30">
        <v>210150</v>
      </c>
      <c r="P66" s="31">
        <f t="shared" si="72"/>
        <v>1372062.43</v>
      </c>
      <c r="Q66" s="32">
        <v>1190800</v>
      </c>
      <c r="R66" s="32">
        <v>0</v>
      </c>
      <c r="S66" s="32">
        <f t="shared" si="75"/>
        <v>181262.43</v>
      </c>
      <c r="T66" s="31">
        <f t="shared" ref="T66:T73" si="77">U66+W66</f>
        <v>1309096.6599999999</v>
      </c>
      <c r="U66" s="31">
        <v>1127834.23</v>
      </c>
      <c r="V66" s="31">
        <v>0</v>
      </c>
      <c r="W66" s="31">
        <v>181262.43</v>
      </c>
      <c r="X66" s="31">
        <f t="shared" si="73"/>
        <v>93.443496199007811</v>
      </c>
      <c r="Y66" s="31">
        <f>U66/M66*100</f>
        <v>94.712313570708758</v>
      </c>
      <c r="Z66" s="31"/>
      <c r="AA66" s="31">
        <f t="shared" ref="AA66:AA98" si="78">W66/O66*100</f>
        <v>86.253832976445395</v>
      </c>
    </row>
    <row r="67" spans="1:27" s="7" customFormat="1" ht="177" customHeight="1" x14ac:dyDescent="0.3">
      <c r="A67" s="77" t="s">
        <v>212</v>
      </c>
      <c r="B67" s="87" t="s">
        <v>207</v>
      </c>
      <c r="C67" s="83" t="s">
        <v>27</v>
      </c>
      <c r="D67" s="31">
        <v>978933</v>
      </c>
      <c r="E67" s="31">
        <v>1306311</v>
      </c>
      <c r="F67" s="32">
        <v>3591555</v>
      </c>
      <c r="G67" s="31">
        <v>1306311</v>
      </c>
      <c r="H67" s="31">
        <v>1553345</v>
      </c>
      <c r="I67" s="31">
        <v>2171000</v>
      </c>
      <c r="J67" s="31">
        <v>0</v>
      </c>
      <c r="K67" s="31">
        <v>114244</v>
      </c>
      <c r="L67" s="32">
        <f t="shared" si="74"/>
        <v>5144900</v>
      </c>
      <c r="M67" s="30">
        <v>4887600</v>
      </c>
      <c r="N67" s="30">
        <v>0</v>
      </c>
      <c r="O67" s="30">
        <v>257300</v>
      </c>
      <c r="P67" s="31">
        <f t="shared" si="72"/>
        <v>3982187</v>
      </c>
      <c r="Q67" s="32">
        <v>3783100</v>
      </c>
      <c r="R67" s="32">
        <v>0</v>
      </c>
      <c r="S67" s="32">
        <f t="shared" si="75"/>
        <v>199087</v>
      </c>
      <c r="T67" s="31">
        <f t="shared" si="77"/>
        <v>3982187</v>
      </c>
      <c r="U67" s="31">
        <v>3783100</v>
      </c>
      <c r="V67" s="31">
        <v>0</v>
      </c>
      <c r="W67" s="31">
        <v>199087</v>
      </c>
      <c r="X67" s="31">
        <f t="shared" si="73"/>
        <v>77.400668623296852</v>
      </c>
      <c r="Y67" s="31">
        <f>U67/M67*100</f>
        <v>77.401996890089208</v>
      </c>
      <c r="Z67" s="31"/>
      <c r="AA67" s="31">
        <f t="shared" si="78"/>
        <v>77.375437232802184</v>
      </c>
    </row>
    <row r="68" spans="1:27" s="7" customFormat="1" ht="106.5" customHeight="1" x14ac:dyDescent="0.3">
      <c r="A68" s="122" t="s">
        <v>377</v>
      </c>
      <c r="B68" s="123" t="s">
        <v>386</v>
      </c>
      <c r="C68" s="124" t="s">
        <v>27</v>
      </c>
      <c r="D68" s="31"/>
      <c r="E68" s="31"/>
      <c r="F68" s="32">
        <v>0</v>
      </c>
      <c r="G68" s="31"/>
      <c r="H68" s="31"/>
      <c r="I68" s="31"/>
      <c r="J68" s="31"/>
      <c r="K68" s="31"/>
      <c r="L68" s="32">
        <f t="shared" si="74"/>
        <v>786742</v>
      </c>
      <c r="M68" s="30">
        <v>778875</v>
      </c>
      <c r="N68" s="30">
        <v>0</v>
      </c>
      <c r="O68" s="30">
        <v>7867</v>
      </c>
      <c r="P68" s="31">
        <f t="shared" si="72"/>
        <v>782074.41</v>
      </c>
      <c r="Q68" s="30">
        <v>778875</v>
      </c>
      <c r="R68" s="32">
        <v>0</v>
      </c>
      <c r="S68" s="32">
        <f t="shared" si="75"/>
        <v>3199.41</v>
      </c>
      <c r="T68" s="31">
        <f t="shared" si="77"/>
        <v>319941</v>
      </c>
      <c r="U68" s="31">
        <v>316741.59000000003</v>
      </c>
      <c r="V68" s="31">
        <v>0</v>
      </c>
      <c r="W68" s="31">
        <v>3199.41</v>
      </c>
      <c r="X68" s="31">
        <f t="shared" si="73"/>
        <v>40.666571760500901</v>
      </c>
      <c r="Y68" s="31">
        <f>U68/M68*100</f>
        <v>40.666549831487728</v>
      </c>
      <c r="Z68" s="31"/>
      <c r="AA68" s="31">
        <f t="shared" si="78"/>
        <v>40.668742849879244</v>
      </c>
    </row>
    <row r="69" spans="1:27" s="7" customFormat="1" ht="90" customHeight="1" x14ac:dyDescent="0.3">
      <c r="A69" s="122" t="s">
        <v>387</v>
      </c>
      <c r="B69" s="123" t="s">
        <v>346</v>
      </c>
      <c r="C69" s="124" t="s">
        <v>27</v>
      </c>
      <c r="D69" s="31"/>
      <c r="E69" s="31"/>
      <c r="F69" s="32">
        <v>0</v>
      </c>
      <c r="G69" s="31"/>
      <c r="H69" s="31"/>
      <c r="I69" s="31"/>
      <c r="J69" s="31"/>
      <c r="K69" s="31"/>
      <c r="L69" s="32">
        <f t="shared" si="74"/>
        <v>600000</v>
      </c>
      <c r="M69" s="30">
        <v>600000</v>
      </c>
      <c r="N69" s="30">
        <v>0</v>
      </c>
      <c r="O69" s="30">
        <v>0</v>
      </c>
      <c r="P69" s="31">
        <f t="shared" si="72"/>
        <v>600000</v>
      </c>
      <c r="Q69" s="32">
        <v>600000</v>
      </c>
      <c r="R69" s="32">
        <v>0</v>
      </c>
      <c r="S69" s="32">
        <f t="shared" si="75"/>
        <v>0</v>
      </c>
      <c r="T69" s="31">
        <f t="shared" si="77"/>
        <v>100000</v>
      </c>
      <c r="U69" s="31">
        <v>100000</v>
      </c>
      <c r="V69" s="31">
        <v>0</v>
      </c>
      <c r="W69" s="31">
        <v>0</v>
      </c>
      <c r="X69" s="31">
        <f t="shared" si="73"/>
        <v>16.666666666666664</v>
      </c>
      <c r="Y69" s="31">
        <f>U69/M69*100</f>
        <v>16.666666666666664</v>
      </c>
      <c r="Z69" s="31"/>
      <c r="AA69" s="31"/>
    </row>
    <row r="70" spans="1:27" s="7" customFormat="1" ht="32.25" customHeight="1" x14ac:dyDescent="0.3">
      <c r="A70" s="1" t="s">
        <v>123</v>
      </c>
      <c r="B70" s="15" t="s">
        <v>215</v>
      </c>
      <c r="C70" s="42"/>
      <c r="D70" s="2">
        <f>SUM(D71:D73)</f>
        <v>6773930</v>
      </c>
      <c r="E70" s="2">
        <f t="shared" ref="E70:W70" si="79">SUM(E71:E73)</f>
        <v>7716720</v>
      </c>
      <c r="F70" s="2">
        <f t="shared" si="79"/>
        <v>22437715</v>
      </c>
      <c r="G70" s="2">
        <f t="shared" si="79"/>
        <v>7807958</v>
      </c>
      <c r="H70" s="2">
        <f t="shared" si="79"/>
        <v>6504492</v>
      </c>
      <c r="I70" s="2">
        <f t="shared" si="79"/>
        <v>1478000</v>
      </c>
      <c r="J70" s="2">
        <f t="shared" si="79"/>
        <v>0</v>
      </c>
      <c r="K70" s="2">
        <f t="shared" si="79"/>
        <v>12995057</v>
      </c>
      <c r="L70" s="2">
        <f>SUM(L71:L73)</f>
        <v>28926955</v>
      </c>
      <c r="M70" s="2">
        <f>SUM(M71:M73)</f>
        <v>2880400</v>
      </c>
      <c r="N70" s="2">
        <f>SUM(N71:N73)</f>
        <v>0</v>
      </c>
      <c r="O70" s="2">
        <f>SUM(O71:O73)</f>
        <v>26046555</v>
      </c>
      <c r="P70" s="2">
        <f t="shared" si="79"/>
        <v>24400602.359999999</v>
      </c>
      <c r="Q70" s="2">
        <f t="shared" si="79"/>
        <v>2880400</v>
      </c>
      <c r="R70" s="2">
        <f t="shared" si="79"/>
        <v>0</v>
      </c>
      <c r="S70" s="2">
        <f t="shared" si="79"/>
        <v>21520202.359999999</v>
      </c>
      <c r="T70" s="2">
        <f t="shared" si="79"/>
        <v>23891538.989999998</v>
      </c>
      <c r="U70" s="2">
        <f t="shared" si="79"/>
        <v>2371336.63</v>
      </c>
      <c r="V70" s="2">
        <f t="shared" si="79"/>
        <v>0</v>
      </c>
      <c r="W70" s="2">
        <f t="shared" si="79"/>
        <v>21520202.359999999</v>
      </c>
      <c r="X70" s="119">
        <f t="shared" si="73"/>
        <v>82.5926510066476</v>
      </c>
      <c r="Y70" s="2">
        <f>U70/M70*100</f>
        <v>82.326643174559095</v>
      </c>
      <c r="Z70" s="2"/>
      <c r="AA70" s="31">
        <f t="shared" si="78"/>
        <v>82.622067908788694</v>
      </c>
    </row>
    <row r="71" spans="1:27" s="7" customFormat="1" ht="69.75" customHeight="1" x14ac:dyDescent="0.3">
      <c r="A71" s="77" t="s">
        <v>216</v>
      </c>
      <c r="B71" s="17" t="s">
        <v>68</v>
      </c>
      <c r="C71" s="83" t="s">
        <v>27</v>
      </c>
      <c r="D71" s="31">
        <v>6043430</v>
      </c>
      <c r="E71" s="31">
        <v>7136220</v>
      </c>
      <c r="F71" s="32">
        <v>20021215</v>
      </c>
      <c r="G71" s="31">
        <v>7227458</v>
      </c>
      <c r="H71" s="31">
        <v>5924592</v>
      </c>
      <c r="I71" s="31">
        <v>0</v>
      </c>
      <c r="J71" s="31">
        <v>0</v>
      </c>
      <c r="K71" s="31">
        <v>12937057</v>
      </c>
      <c r="L71" s="32">
        <f t="shared" ref="L71:L94" si="80">SUM(M71:O71)</f>
        <v>25930555</v>
      </c>
      <c r="M71" s="30">
        <v>0</v>
      </c>
      <c r="N71" s="30">
        <v>0</v>
      </c>
      <c r="O71" s="30">
        <v>25930555</v>
      </c>
      <c r="P71" s="31">
        <f t="shared" si="72"/>
        <v>21433202.359999999</v>
      </c>
      <c r="Q71" s="32">
        <v>0</v>
      </c>
      <c r="R71" s="32">
        <v>0</v>
      </c>
      <c r="S71" s="32">
        <f>W71</f>
        <v>21433202.359999999</v>
      </c>
      <c r="T71" s="31">
        <f t="shared" si="77"/>
        <v>21433202.359999999</v>
      </c>
      <c r="U71" s="31">
        <v>0</v>
      </c>
      <c r="V71" s="31">
        <v>0</v>
      </c>
      <c r="W71" s="31">
        <v>21433202.359999999</v>
      </c>
      <c r="X71" s="31">
        <f t="shared" si="73"/>
        <v>82.65616513028742</v>
      </c>
      <c r="Y71" s="31"/>
      <c r="Z71" s="31"/>
      <c r="AA71" s="31">
        <f t="shared" si="78"/>
        <v>82.65616513028742</v>
      </c>
    </row>
    <row r="72" spans="1:27" s="7" customFormat="1" ht="204.75" customHeight="1" x14ac:dyDescent="0.3">
      <c r="A72" s="77" t="s">
        <v>217</v>
      </c>
      <c r="B72" s="87" t="s">
        <v>207</v>
      </c>
      <c r="C72" s="83" t="s">
        <v>27</v>
      </c>
      <c r="D72" s="31">
        <v>580500</v>
      </c>
      <c r="E72" s="31">
        <v>580500</v>
      </c>
      <c r="F72" s="32">
        <v>1741500</v>
      </c>
      <c r="G72" s="31">
        <v>580500</v>
      </c>
      <c r="H72" s="31">
        <v>579900</v>
      </c>
      <c r="I72" s="31">
        <v>1103000</v>
      </c>
      <c r="J72" s="31">
        <v>0</v>
      </c>
      <c r="K72" s="31">
        <v>58000</v>
      </c>
      <c r="L72" s="32">
        <f t="shared" si="80"/>
        <v>2321400</v>
      </c>
      <c r="M72" s="30">
        <v>2205400</v>
      </c>
      <c r="N72" s="30">
        <v>0</v>
      </c>
      <c r="O72" s="30">
        <v>116000</v>
      </c>
      <c r="P72" s="31">
        <f t="shared" si="72"/>
        <v>2292400</v>
      </c>
      <c r="Q72" s="30">
        <v>2205400</v>
      </c>
      <c r="R72" s="32">
        <v>0</v>
      </c>
      <c r="S72" s="32">
        <f t="shared" ref="S72:S73" si="81">W72</f>
        <v>87000</v>
      </c>
      <c r="T72" s="31">
        <f t="shared" si="77"/>
        <v>1783336.63</v>
      </c>
      <c r="U72" s="31">
        <v>1696336.63</v>
      </c>
      <c r="V72" s="31">
        <v>0</v>
      </c>
      <c r="W72" s="31">
        <v>87000</v>
      </c>
      <c r="X72" s="31">
        <f t="shared" si="73"/>
        <v>76.821600327388637</v>
      </c>
      <c r="Y72" s="31">
        <f>U72/M72*100</f>
        <v>76.917413167679328</v>
      </c>
      <c r="Z72" s="31"/>
      <c r="AA72" s="31">
        <f t="shared" si="78"/>
        <v>75</v>
      </c>
    </row>
    <row r="73" spans="1:27" s="7" customFormat="1" ht="72.75" customHeight="1" x14ac:dyDescent="0.3">
      <c r="A73" s="77" t="s">
        <v>314</v>
      </c>
      <c r="B73" s="87" t="s">
        <v>312</v>
      </c>
      <c r="C73" s="83" t="s">
        <v>27</v>
      </c>
      <c r="D73" s="31">
        <v>150000</v>
      </c>
      <c r="E73" s="31"/>
      <c r="F73" s="32">
        <v>675000</v>
      </c>
      <c r="G73" s="31"/>
      <c r="H73" s="31"/>
      <c r="I73" s="31">
        <v>375000</v>
      </c>
      <c r="J73" s="31">
        <v>0</v>
      </c>
      <c r="K73" s="31">
        <v>0</v>
      </c>
      <c r="L73" s="32">
        <f t="shared" si="80"/>
        <v>675000</v>
      </c>
      <c r="M73" s="30">
        <v>675000</v>
      </c>
      <c r="N73" s="30">
        <v>0</v>
      </c>
      <c r="O73" s="30">
        <v>0</v>
      </c>
      <c r="P73" s="31">
        <f t="shared" si="72"/>
        <v>675000</v>
      </c>
      <c r="Q73" s="32">
        <v>675000</v>
      </c>
      <c r="R73" s="32">
        <v>0</v>
      </c>
      <c r="S73" s="32">
        <f t="shared" si="81"/>
        <v>0</v>
      </c>
      <c r="T73" s="31">
        <f t="shared" si="77"/>
        <v>675000</v>
      </c>
      <c r="U73" s="31">
        <v>675000</v>
      </c>
      <c r="V73" s="31">
        <v>0</v>
      </c>
      <c r="W73" s="31">
        <v>0</v>
      </c>
      <c r="X73" s="31">
        <f t="shared" si="73"/>
        <v>100</v>
      </c>
      <c r="Y73" s="31">
        <f>U73/M73*100</f>
        <v>100</v>
      </c>
      <c r="Z73" s="31"/>
      <c r="AA73" s="31"/>
    </row>
    <row r="74" spans="1:27" s="7" customFormat="1" ht="31.5" customHeight="1" x14ac:dyDescent="0.3">
      <c r="A74" s="1" t="s">
        <v>124</v>
      </c>
      <c r="B74" s="15" t="s">
        <v>218</v>
      </c>
      <c r="C74" s="42"/>
      <c r="D74" s="2">
        <f>SUM(D75:D77)</f>
        <v>6047500</v>
      </c>
      <c r="E74" s="2">
        <f t="shared" ref="E74:W74" si="82">SUM(E75:E77)</f>
        <v>9700800</v>
      </c>
      <c r="F74" s="2">
        <f t="shared" si="82"/>
        <v>22366411</v>
      </c>
      <c r="G74" s="2">
        <f t="shared" si="82"/>
        <v>7063500</v>
      </c>
      <c r="H74" s="2">
        <f t="shared" si="82"/>
        <v>7739600</v>
      </c>
      <c r="I74" s="2">
        <f t="shared" si="82"/>
        <v>1406900</v>
      </c>
      <c r="J74" s="2">
        <f t="shared" si="82"/>
        <v>0</v>
      </c>
      <c r="K74" s="2">
        <f t="shared" si="82"/>
        <v>13909011</v>
      </c>
      <c r="L74" s="2">
        <f>SUM(L75:L77)</f>
        <v>29906865</v>
      </c>
      <c r="M74" s="2">
        <f>SUM(M75:M77)</f>
        <v>3043600</v>
      </c>
      <c r="N74" s="2">
        <f>SUM(N75:N77)</f>
        <v>0</v>
      </c>
      <c r="O74" s="2">
        <f>SUM(O75:O77)</f>
        <v>26863265</v>
      </c>
      <c r="P74" s="2">
        <f t="shared" si="82"/>
        <v>23220295.969999999</v>
      </c>
      <c r="Q74" s="2">
        <f t="shared" si="82"/>
        <v>2722235</v>
      </c>
      <c r="R74" s="2">
        <f t="shared" si="82"/>
        <v>0</v>
      </c>
      <c r="S74" s="2">
        <f t="shared" si="82"/>
        <v>20498060.969999999</v>
      </c>
      <c r="T74" s="2">
        <f t="shared" si="82"/>
        <v>23068410.969999999</v>
      </c>
      <c r="U74" s="2">
        <f t="shared" si="82"/>
        <v>2570350</v>
      </c>
      <c r="V74" s="2">
        <f t="shared" si="82"/>
        <v>0</v>
      </c>
      <c r="W74" s="2">
        <f t="shared" si="82"/>
        <v>20498060.969999999</v>
      </c>
      <c r="X74" s="119">
        <f t="shared" si="73"/>
        <v>77.134166252464112</v>
      </c>
      <c r="Y74" s="2">
        <f>U74/M74*100</f>
        <v>84.450979103692987</v>
      </c>
      <c r="Z74" s="2">
        <v>0</v>
      </c>
      <c r="AA74" s="31">
        <f t="shared" si="78"/>
        <v>76.305173514835218</v>
      </c>
    </row>
    <row r="75" spans="1:27" s="7" customFormat="1" ht="42" customHeight="1" x14ac:dyDescent="0.3">
      <c r="A75" s="77" t="s">
        <v>220</v>
      </c>
      <c r="B75" s="17" t="s">
        <v>68</v>
      </c>
      <c r="C75" s="83" t="s">
        <v>27</v>
      </c>
      <c r="D75" s="31">
        <v>5226500</v>
      </c>
      <c r="E75" s="31">
        <v>9049800</v>
      </c>
      <c r="F75" s="32">
        <v>20243411</v>
      </c>
      <c r="G75" s="31">
        <v>6412500</v>
      </c>
      <c r="H75" s="31">
        <v>7088800</v>
      </c>
      <c r="I75" s="31">
        <v>0</v>
      </c>
      <c r="J75" s="31">
        <v>0</v>
      </c>
      <c r="K75" s="31">
        <v>13843911</v>
      </c>
      <c r="L75" s="32">
        <f>SUM(M75:O75)</f>
        <v>26733065</v>
      </c>
      <c r="M75" s="30">
        <v>0</v>
      </c>
      <c r="N75" s="30">
        <v>0</v>
      </c>
      <c r="O75" s="30">
        <v>26733065</v>
      </c>
      <c r="P75" s="31">
        <f t="shared" si="72"/>
        <v>20400410.969999999</v>
      </c>
      <c r="Q75" s="32">
        <v>0</v>
      </c>
      <c r="R75" s="32">
        <v>0</v>
      </c>
      <c r="S75" s="32">
        <f>W75</f>
        <v>20400410.969999999</v>
      </c>
      <c r="T75" s="31">
        <f>SUM(U75:W75)</f>
        <v>20400410.969999999</v>
      </c>
      <c r="U75" s="31">
        <v>0</v>
      </c>
      <c r="V75" s="31">
        <v>0</v>
      </c>
      <c r="W75" s="31">
        <v>20400410.969999999</v>
      </c>
      <c r="X75" s="31">
        <f t="shared" si="73"/>
        <v>76.311530196780652</v>
      </c>
      <c r="Y75" s="31"/>
      <c r="Z75" s="31"/>
      <c r="AA75" s="31">
        <f t="shared" si="78"/>
        <v>76.311530196780652</v>
      </c>
    </row>
    <row r="76" spans="1:27" s="7" customFormat="1" ht="182.25" customHeight="1" x14ac:dyDescent="0.3">
      <c r="A76" s="77" t="s">
        <v>221</v>
      </c>
      <c r="B76" s="87" t="s">
        <v>207</v>
      </c>
      <c r="C76" s="83" t="s">
        <v>27</v>
      </c>
      <c r="D76" s="31">
        <v>651000</v>
      </c>
      <c r="E76" s="31">
        <v>651000</v>
      </c>
      <c r="F76" s="32">
        <v>1953000</v>
      </c>
      <c r="G76" s="31">
        <v>651000</v>
      </c>
      <c r="H76" s="31">
        <v>650800</v>
      </c>
      <c r="I76" s="31">
        <v>1236900</v>
      </c>
      <c r="J76" s="31">
        <v>0</v>
      </c>
      <c r="K76" s="31">
        <v>65100</v>
      </c>
      <c r="L76" s="32">
        <f>SUM(M76:O76)</f>
        <v>2603800</v>
      </c>
      <c r="M76" s="30">
        <v>2473600</v>
      </c>
      <c r="N76" s="30">
        <v>0</v>
      </c>
      <c r="O76" s="30">
        <v>130200</v>
      </c>
      <c r="P76" s="31">
        <f t="shared" si="72"/>
        <v>2249885</v>
      </c>
      <c r="Q76" s="32">
        <f>2473600-321365</f>
        <v>2152235</v>
      </c>
      <c r="R76" s="32">
        <v>0</v>
      </c>
      <c r="S76" s="32">
        <f t="shared" ref="S76:S77" si="83">W76</f>
        <v>97650</v>
      </c>
      <c r="T76" s="31">
        <f t="shared" ref="T76:T98" si="84">SUM(U76:W76)</f>
        <v>2098000</v>
      </c>
      <c r="U76" s="31">
        <v>2000350</v>
      </c>
      <c r="V76" s="31">
        <v>0</v>
      </c>
      <c r="W76" s="31">
        <v>97650</v>
      </c>
      <c r="X76" s="31">
        <f t="shared" si="73"/>
        <v>80.574544895921335</v>
      </c>
      <c r="Y76" s="31">
        <f>U76/M76*100</f>
        <v>80.867965717981889</v>
      </c>
      <c r="Z76" s="31"/>
      <c r="AA76" s="31">
        <f t="shared" si="78"/>
        <v>75</v>
      </c>
    </row>
    <row r="77" spans="1:27" s="7" customFormat="1" ht="122.25" customHeight="1" x14ac:dyDescent="0.3">
      <c r="A77" s="77" t="s">
        <v>315</v>
      </c>
      <c r="B77" s="87" t="s">
        <v>312</v>
      </c>
      <c r="C77" s="83" t="s">
        <v>27</v>
      </c>
      <c r="D77" s="31">
        <v>170000</v>
      </c>
      <c r="E77" s="31"/>
      <c r="F77" s="32">
        <f t="shared" ref="F77:F88" si="85">D77+E77</f>
        <v>170000</v>
      </c>
      <c r="G77" s="31"/>
      <c r="H77" s="31"/>
      <c r="I77" s="31">
        <v>170000</v>
      </c>
      <c r="J77" s="31">
        <v>0</v>
      </c>
      <c r="K77" s="31">
        <v>0</v>
      </c>
      <c r="L77" s="32">
        <f>SUM(M77:O77)</f>
        <v>570000</v>
      </c>
      <c r="M77" s="30">
        <v>570000</v>
      </c>
      <c r="N77" s="30">
        <v>0</v>
      </c>
      <c r="O77" s="30">
        <v>0</v>
      </c>
      <c r="P77" s="31">
        <f t="shared" si="72"/>
        <v>570000</v>
      </c>
      <c r="Q77" s="32">
        <v>570000</v>
      </c>
      <c r="R77" s="32">
        <v>0</v>
      </c>
      <c r="S77" s="32">
        <f t="shared" si="83"/>
        <v>0</v>
      </c>
      <c r="T77" s="31">
        <f t="shared" si="84"/>
        <v>570000</v>
      </c>
      <c r="U77" s="31">
        <v>570000</v>
      </c>
      <c r="V77" s="31">
        <v>0</v>
      </c>
      <c r="W77" s="31">
        <v>0</v>
      </c>
      <c r="X77" s="31">
        <f t="shared" si="73"/>
        <v>100</v>
      </c>
      <c r="Y77" s="31">
        <f>U77/M77*100</f>
        <v>100</v>
      </c>
      <c r="Z77" s="31"/>
      <c r="AA77" s="31"/>
    </row>
    <row r="78" spans="1:27" s="7" customFormat="1" ht="62.25" customHeight="1" x14ac:dyDescent="0.3">
      <c r="A78" s="1" t="s">
        <v>125</v>
      </c>
      <c r="B78" s="15" t="s">
        <v>219</v>
      </c>
      <c r="C78" s="42"/>
      <c r="D78" s="2">
        <f>D82+D80+D79</f>
        <v>25467880</v>
      </c>
      <c r="E78" s="2">
        <f t="shared" ref="E78:K78" si="86">E82+E80+E79</f>
        <v>32567340</v>
      </c>
      <c r="F78" s="2">
        <f t="shared" si="86"/>
        <v>88229119</v>
      </c>
      <c r="G78" s="2">
        <f t="shared" si="86"/>
        <v>31358500</v>
      </c>
      <c r="H78" s="2">
        <f t="shared" si="86"/>
        <v>30801560</v>
      </c>
      <c r="I78" s="2">
        <f t="shared" si="86"/>
        <v>4834150</v>
      </c>
      <c r="J78" s="2">
        <f t="shared" si="86"/>
        <v>0</v>
      </c>
      <c r="K78" s="2">
        <f t="shared" si="86"/>
        <v>52590633</v>
      </c>
      <c r="L78" s="2">
        <f>SUM(L79:L82)</f>
        <v>123725539</v>
      </c>
      <c r="M78" s="2">
        <f t="shared" ref="M78:W78" si="87">SUM(M79:M82)</f>
        <v>14110745</v>
      </c>
      <c r="N78" s="2">
        <f t="shared" si="87"/>
        <v>0</v>
      </c>
      <c r="O78" s="2">
        <f t="shared" si="87"/>
        <v>109614794</v>
      </c>
      <c r="P78" s="2">
        <f t="shared" si="87"/>
        <v>98973384.769999996</v>
      </c>
      <c r="Q78" s="2">
        <f t="shared" si="87"/>
        <v>13072645</v>
      </c>
      <c r="R78" s="2">
        <f t="shared" si="87"/>
        <v>0</v>
      </c>
      <c r="S78" s="2">
        <f t="shared" si="87"/>
        <v>85900739.769999996</v>
      </c>
      <c r="T78" s="2">
        <f t="shared" si="87"/>
        <v>93827649.489999995</v>
      </c>
      <c r="U78" s="2">
        <f t="shared" si="87"/>
        <v>7926909.7199999997</v>
      </c>
      <c r="V78" s="2">
        <f t="shared" si="87"/>
        <v>0</v>
      </c>
      <c r="W78" s="2">
        <f t="shared" si="87"/>
        <v>85900739.769999996</v>
      </c>
      <c r="X78" s="119">
        <f t="shared" si="73"/>
        <v>75.835312780492302</v>
      </c>
      <c r="Y78" s="2">
        <f>U78/M78*100</f>
        <v>56.176408261930888</v>
      </c>
      <c r="Z78" s="2">
        <v>0</v>
      </c>
      <c r="AA78" s="31">
        <f t="shared" si="78"/>
        <v>78.366009400154496</v>
      </c>
    </row>
    <row r="79" spans="1:27" s="7" customFormat="1" ht="70.5" customHeight="1" x14ac:dyDescent="0.3">
      <c r="A79" s="77" t="s">
        <v>222</v>
      </c>
      <c r="B79" s="17" t="s">
        <v>68</v>
      </c>
      <c r="C79" s="83" t="s">
        <v>27</v>
      </c>
      <c r="D79" s="31">
        <v>23052074</v>
      </c>
      <c r="E79" s="31">
        <v>30305067</v>
      </c>
      <c r="F79" s="32">
        <v>79994656</v>
      </c>
      <c r="G79" s="31">
        <v>29172116</v>
      </c>
      <c r="H79" s="31">
        <v>28615423</v>
      </c>
      <c r="I79" s="31">
        <v>0</v>
      </c>
      <c r="J79" s="31">
        <v>0</v>
      </c>
      <c r="K79" s="31">
        <v>52396704</v>
      </c>
      <c r="L79" s="32">
        <f>SUM(M79:O79)</f>
        <v>109163681</v>
      </c>
      <c r="M79" s="30">
        <v>0</v>
      </c>
      <c r="N79" s="30">
        <v>0</v>
      </c>
      <c r="O79" s="30">
        <v>109163681</v>
      </c>
      <c r="P79" s="31">
        <f t="shared" si="72"/>
        <v>85589865.189999998</v>
      </c>
      <c r="Q79" s="32">
        <v>0</v>
      </c>
      <c r="R79" s="32">
        <v>0</v>
      </c>
      <c r="S79" s="32">
        <f>W79</f>
        <v>85589865.189999998</v>
      </c>
      <c r="T79" s="31">
        <f>SUM(U79:W79)</f>
        <v>85589865.189999998</v>
      </c>
      <c r="U79" s="31">
        <v>0</v>
      </c>
      <c r="V79" s="31">
        <v>0</v>
      </c>
      <c r="W79" s="31">
        <v>85589865.189999998</v>
      </c>
      <c r="X79" s="31">
        <f t="shared" si="73"/>
        <v>78.405074293894501</v>
      </c>
      <c r="Y79" s="31"/>
      <c r="Z79" s="31"/>
      <c r="AA79" s="31">
        <f t="shared" si="78"/>
        <v>78.405074293894501</v>
      </c>
    </row>
    <row r="80" spans="1:27" s="7" customFormat="1" ht="187.5" x14ac:dyDescent="0.3">
      <c r="A80" s="77" t="s">
        <v>223</v>
      </c>
      <c r="B80" s="87" t="s">
        <v>207</v>
      </c>
      <c r="C80" s="83" t="s">
        <v>27</v>
      </c>
      <c r="D80" s="31">
        <v>1615806</v>
      </c>
      <c r="E80" s="31">
        <v>2262273</v>
      </c>
      <c r="F80" s="32">
        <v>6064463</v>
      </c>
      <c r="G80" s="31">
        <v>2186384</v>
      </c>
      <c r="H80" s="31">
        <v>2186137</v>
      </c>
      <c r="I80" s="31">
        <v>3684150</v>
      </c>
      <c r="J80" s="31">
        <v>0</v>
      </c>
      <c r="K80" s="31">
        <v>193929</v>
      </c>
      <c r="L80" s="32">
        <f>SUM(M80:O80)</f>
        <v>8250600</v>
      </c>
      <c r="M80" s="30">
        <v>7838100</v>
      </c>
      <c r="N80" s="30">
        <v>0</v>
      </c>
      <c r="O80" s="30">
        <v>412500</v>
      </c>
      <c r="P80" s="31">
        <f t="shared" si="72"/>
        <v>7110874.5800000001</v>
      </c>
      <c r="Q80" s="32">
        <v>6800000</v>
      </c>
      <c r="R80" s="32">
        <v>0</v>
      </c>
      <c r="S80" s="32">
        <f t="shared" ref="S80:S82" si="88">W80</f>
        <v>310874.58</v>
      </c>
      <c r="T80" s="31">
        <f t="shared" ref="T80:T82" si="89">SUM(U80:W80)</f>
        <v>6207784.2999999998</v>
      </c>
      <c r="U80" s="31">
        <v>5896909.7199999997</v>
      </c>
      <c r="V80" s="31">
        <v>0</v>
      </c>
      <c r="W80" s="31">
        <v>310874.58</v>
      </c>
      <c r="X80" s="31">
        <f t="shared" si="73"/>
        <v>75.240398274064916</v>
      </c>
      <c r="Y80" s="31">
        <f t="shared" ref="Y80:Y82" si="90">U80/M80*100</f>
        <v>75.233917913780118</v>
      </c>
      <c r="Z80" s="31"/>
      <c r="AA80" s="31">
        <f t="shared" si="78"/>
        <v>75.363534545454542</v>
      </c>
    </row>
    <row r="81" spans="1:27" s="7" customFormat="1" ht="103.5" customHeight="1" x14ac:dyDescent="0.3">
      <c r="A81" s="122" t="s">
        <v>316</v>
      </c>
      <c r="B81" s="123" t="s">
        <v>386</v>
      </c>
      <c r="C81" s="124" t="s">
        <v>27</v>
      </c>
      <c r="D81" s="31"/>
      <c r="E81" s="31"/>
      <c r="F81" s="32">
        <v>0</v>
      </c>
      <c r="G81" s="31"/>
      <c r="H81" s="31"/>
      <c r="I81" s="31"/>
      <c r="J81" s="31"/>
      <c r="K81" s="31"/>
      <c r="L81" s="32">
        <f>SUM(M81:O81)</f>
        <v>3861258</v>
      </c>
      <c r="M81" s="30">
        <v>3822645</v>
      </c>
      <c r="N81" s="30">
        <v>0</v>
      </c>
      <c r="O81" s="30">
        <v>38613</v>
      </c>
      <c r="P81" s="31">
        <f t="shared" si="72"/>
        <v>3822645</v>
      </c>
      <c r="Q81" s="30">
        <v>3822645</v>
      </c>
      <c r="R81" s="32">
        <v>0</v>
      </c>
      <c r="S81" s="32">
        <f t="shared" si="88"/>
        <v>0</v>
      </c>
      <c r="T81" s="31">
        <f t="shared" si="89"/>
        <v>0</v>
      </c>
      <c r="U81" s="31">
        <v>0</v>
      </c>
      <c r="V81" s="31">
        <v>0</v>
      </c>
      <c r="W81" s="31">
        <v>0</v>
      </c>
      <c r="X81" s="31">
        <f t="shared" si="73"/>
        <v>0</v>
      </c>
      <c r="Y81" s="31">
        <f t="shared" si="90"/>
        <v>0</v>
      </c>
      <c r="Z81" s="31"/>
      <c r="AA81" s="31">
        <f t="shared" si="78"/>
        <v>0</v>
      </c>
    </row>
    <row r="82" spans="1:27" s="7" customFormat="1" ht="56.25" x14ac:dyDescent="0.3">
      <c r="A82" s="77" t="s">
        <v>388</v>
      </c>
      <c r="B82" s="87" t="s">
        <v>312</v>
      </c>
      <c r="C82" s="83" t="s">
        <v>27</v>
      </c>
      <c r="D82" s="31">
        <v>800000</v>
      </c>
      <c r="E82" s="31"/>
      <c r="F82" s="32">
        <v>2170000</v>
      </c>
      <c r="G82" s="31"/>
      <c r="H82" s="31"/>
      <c r="I82" s="31">
        <v>1150000</v>
      </c>
      <c r="J82" s="31">
        <v>0</v>
      </c>
      <c r="K82" s="31">
        <v>0</v>
      </c>
      <c r="L82" s="32">
        <f>SUM(M82:O82)</f>
        <v>2450000</v>
      </c>
      <c r="M82" s="30">
        <v>2450000</v>
      </c>
      <c r="N82" s="30">
        <v>0</v>
      </c>
      <c r="O82" s="30">
        <v>0</v>
      </c>
      <c r="P82" s="31">
        <f t="shared" si="72"/>
        <v>2450000</v>
      </c>
      <c r="Q82" s="32">
        <v>2450000</v>
      </c>
      <c r="R82" s="32">
        <v>0</v>
      </c>
      <c r="S82" s="32">
        <f t="shared" si="88"/>
        <v>0</v>
      </c>
      <c r="T82" s="31">
        <f t="shared" si="89"/>
        <v>2030000</v>
      </c>
      <c r="U82" s="31">
        <v>2030000</v>
      </c>
      <c r="V82" s="31">
        <v>0</v>
      </c>
      <c r="W82" s="31">
        <v>0</v>
      </c>
      <c r="X82" s="31">
        <f t="shared" si="73"/>
        <v>82.857142857142861</v>
      </c>
      <c r="Y82" s="31">
        <f t="shared" si="90"/>
        <v>82.857142857142861</v>
      </c>
      <c r="Z82" s="31"/>
      <c r="AA82" s="31"/>
    </row>
    <row r="83" spans="1:27" s="7" customFormat="1" ht="42.75" customHeight="1" x14ac:dyDescent="0.3">
      <c r="A83" s="1" t="s">
        <v>225</v>
      </c>
      <c r="B83" s="15" t="s">
        <v>224</v>
      </c>
      <c r="C83" s="42"/>
      <c r="D83" s="2">
        <f>SUM(D84:D86)</f>
        <v>33238050</v>
      </c>
      <c r="E83" s="2">
        <f t="shared" ref="E83:W83" si="91">SUM(E84:E86)</f>
        <v>69222550</v>
      </c>
      <c r="F83" s="2">
        <f t="shared" si="91"/>
        <v>134196324</v>
      </c>
      <c r="G83" s="2">
        <f t="shared" si="91"/>
        <v>33800200</v>
      </c>
      <c r="H83" s="2">
        <f t="shared" si="91"/>
        <v>42401800</v>
      </c>
      <c r="I83" s="2">
        <f t="shared" si="91"/>
        <v>6805900</v>
      </c>
      <c r="J83" s="2">
        <f t="shared" si="91"/>
        <v>0</v>
      </c>
      <c r="K83" s="2">
        <f t="shared" si="91"/>
        <v>94808180</v>
      </c>
      <c r="L83" s="2">
        <f>SUM(L84:L86)</f>
        <v>169458447</v>
      </c>
      <c r="M83" s="2">
        <f>SUM(M84:M86)</f>
        <v>21830595</v>
      </c>
      <c r="N83" s="2">
        <f>SUM(N84:N86)</f>
        <v>0</v>
      </c>
      <c r="O83" s="2">
        <f>SUM(O84:O86)</f>
        <v>147627852</v>
      </c>
      <c r="P83" s="2">
        <f t="shared" si="91"/>
        <v>130281635.72</v>
      </c>
      <c r="Q83" s="2">
        <f t="shared" si="91"/>
        <v>17908395</v>
      </c>
      <c r="R83" s="2">
        <f t="shared" si="91"/>
        <v>0</v>
      </c>
      <c r="S83" s="2">
        <f t="shared" si="91"/>
        <v>112373240.72</v>
      </c>
      <c r="T83" s="2">
        <f t="shared" si="91"/>
        <v>130281505.70999999</v>
      </c>
      <c r="U83" s="2">
        <f t="shared" si="91"/>
        <v>17908264.990000002</v>
      </c>
      <c r="V83" s="2">
        <f t="shared" si="91"/>
        <v>0</v>
      </c>
      <c r="W83" s="2">
        <f t="shared" si="91"/>
        <v>112373240.72</v>
      </c>
      <c r="X83" s="119">
        <f t="shared" si="73"/>
        <v>76.881092690528433</v>
      </c>
      <c r="Y83" s="2">
        <f>U83/M83*100</f>
        <v>82.032876291278384</v>
      </c>
      <c r="Z83" s="2">
        <v>0</v>
      </c>
      <c r="AA83" s="31">
        <f t="shared" si="78"/>
        <v>76.119268280080377</v>
      </c>
    </row>
    <row r="84" spans="1:27" s="7" customFormat="1" ht="56.25" x14ac:dyDescent="0.3">
      <c r="A84" s="77" t="s">
        <v>226</v>
      </c>
      <c r="B84" s="17" t="s">
        <v>68</v>
      </c>
      <c r="C84" s="83" t="s">
        <v>27</v>
      </c>
      <c r="D84" s="31">
        <v>30738843</v>
      </c>
      <c r="E84" s="31">
        <v>64889196</v>
      </c>
      <c r="F84" s="32">
        <v>116815029</v>
      </c>
      <c r="G84" s="31">
        <v>31232629</v>
      </c>
      <c r="H84" s="31">
        <v>39226532</v>
      </c>
      <c r="I84" s="31">
        <v>0</v>
      </c>
      <c r="J84" s="31">
        <v>0</v>
      </c>
      <c r="K84" s="31">
        <v>94481519</v>
      </c>
      <c r="L84" s="32">
        <f>SUM(M84:O84)</f>
        <v>146541915</v>
      </c>
      <c r="M84" s="30">
        <v>0</v>
      </c>
      <c r="N84" s="30">
        <v>0</v>
      </c>
      <c r="O84" s="30">
        <v>146541915</v>
      </c>
      <c r="P84" s="31">
        <f t="shared" si="72"/>
        <v>111530416.52</v>
      </c>
      <c r="Q84" s="32">
        <v>0</v>
      </c>
      <c r="R84" s="32">
        <v>0</v>
      </c>
      <c r="S84" s="32">
        <f>W84</f>
        <v>111530416.52</v>
      </c>
      <c r="T84" s="31">
        <f t="shared" si="84"/>
        <v>111530416.52</v>
      </c>
      <c r="U84" s="31">
        <v>0</v>
      </c>
      <c r="V84" s="31">
        <v>0</v>
      </c>
      <c r="W84" s="31">
        <v>111530416.52</v>
      </c>
      <c r="X84" s="31">
        <f t="shared" si="73"/>
        <v>76.1082018888589</v>
      </c>
      <c r="Y84" s="31"/>
      <c r="Z84" s="31"/>
      <c r="AA84" s="31">
        <f t="shared" si="78"/>
        <v>76.1082018888589</v>
      </c>
    </row>
    <row r="85" spans="1:27" s="7" customFormat="1" ht="166.5" customHeight="1" x14ac:dyDescent="0.3">
      <c r="A85" s="77" t="s">
        <v>227</v>
      </c>
      <c r="B85" s="87" t="s">
        <v>207</v>
      </c>
      <c r="C85" s="83" t="s">
        <v>27</v>
      </c>
      <c r="D85" s="31">
        <v>2199207</v>
      </c>
      <c r="E85" s="31">
        <v>4333354</v>
      </c>
      <c r="F85" s="32">
        <v>16182900</v>
      </c>
      <c r="G85" s="31">
        <v>2567571</v>
      </c>
      <c r="H85" s="31">
        <v>3175268</v>
      </c>
      <c r="I85" s="31">
        <v>6205900</v>
      </c>
      <c r="J85" s="31">
        <v>0</v>
      </c>
      <c r="K85" s="31">
        <v>326661</v>
      </c>
      <c r="L85" s="32">
        <f>SUM(M85:O85)</f>
        <v>21718137</v>
      </c>
      <c r="M85" s="30">
        <v>20632200</v>
      </c>
      <c r="N85" s="30">
        <v>0</v>
      </c>
      <c r="O85" s="30">
        <v>1085937</v>
      </c>
      <c r="P85" s="31">
        <f t="shared" si="72"/>
        <v>17552824.199999999</v>
      </c>
      <c r="Q85" s="32">
        <v>16710000</v>
      </c>
      <c r="R85" s="32">
        <v>0</v>
      </c>
      <c r="S85" s="32">
        <f t="shared" ref="S85:S86" si="92">W85</f>
        <v>842824.2</v>
      </c>
      <c r="T85" s="31">
        <f t="shared" si="84"/>
        <v>17552694.190000001</v>
      </c>
      <c r="U85" s="31">
        <v>16709869.99</v>
      </c>
      <c r="V85" s="31">
        <v>0</v>
      </c>
      <c r="W85" s="31">
        <v>842824.2</v>
      </c>
      <c r="X85" s="31">
        <f t="shared" si="73"/>
        <v>80.820441412631311</v>
      </c>
      <c r="Y85" s="31">
        <f>U85/M85*100</f>
        <v>80.989278845687807</v>
      </c>
      <c r="Z85" s="31"/>
      <c r="AA85" s="31">
        <f t="shared" si="78"/>
        <v>77.61262393674771</v>
      </c>
    </row>
    <row r="86" spans="1:27" s="7" customFormat="1" ht="59.25" customHeight="1" x14ac:dyDescent="0.3">
      <c r="A86" s="77" t="s">
        <v>317</v>
      </c>
      <c r="B86" s="87" t="s">
        <v>312</v>
      </c>
      <c r="C86" s="83" t="s">
        <v>27</v>
      </c>
      <c r="D86" s="31">
        <v>300000</v>
      </c>
      <c r="E86" s="31"/>
      <c r="F86" s="32">
        <v>1198395</v>
      </c>
      <c r="G86" s="31"/>
      <c r="H86" s="31"/>
      <c r="I86" s="31">
        <v>600000</v>
      </c>
      <c r="J86" s="31">
        <v>0</v>
      </c>
      <c r="K86" s="31">
        <v>0</v>
      </c>
      <c r="L86" s="32">
        <f>SUM(M86:O86)</f>
        <v>1198395</v>
      </c>
      <c r="M86" s="30">
        <v>1198395</v>
      </c>
      <c r="N86" s="30">
        <v>0</v>
      </c>
      <c r="O86" s="30">
        <v>0</v>
      </c>
      <c r="P86" s="31">
        <f t="shared" si="72"/>
        <v>1198395</v>
      </c>
      <c r="Q86" s="32">
        <v>1198395</v>
      </c>
      <c r="R86" s="32">
        <v>0</v>
      </c>
      <c r="S86" s="32">
        <f t="shared" si="92"/>
        <v>0</v>
      </c>
      <c r="T86" s="31">
        <f t="shared" si="84"/>
        <v>1198395</v>
      </c>
      <c r="U86" s="31">
        <v>1198395</v>
      </c>
      <c r="V86" s="31">
        <v>0</v>
      </c>
      <c r="W86" s="31">
        <v>0</v>
      </c>
      <c r="X86" s="31">
        <f t="shared" si="73"/>
        <v>100</v>
      </c>
      <c r="Y86" s="31">
        <f>U86/M86*100</f>
        <v>100</v>
      </c>
      <c r="Z86" s="31"/>
      <c r="AA86" s="31"/>
    </row>
    <row r="87" spans="1:27" s="7" customFormat="1" ht="58.5" customHeight="1" x14ac:dyDescent="0.3">
      <c r="A87" s="1" t="s">
        <v>229</v>
      </c>
      <c r="B87" s="15" t="s">
        <v>228</v>
      </c>
      <c r="C87" s="42"/>
      <c r="D87" s="2">
        <f>SUM(D88:D90)</f>
        <v>515000</v>
      </c>
      <c r="E87" s="2">
        <f t="shared" ref="E87:W87" si="93">SUM(E88:E90)</f>
        <v>2488358</v>
      </c>
      <c r="F87" s="2">
        <f t="shared" si="93"/>
        <v>4879358</v>
      </c>
      <c r="G87" s="2">
        <f t="shared" si="93"/>
        <v>140000</v>
      </c>
      <c r="H87" s="2">
        <f t="shared" si="93"/>
        <v>618000</v>
      </c>
      <c r="I87" s="2">
        <f t="shared" si="93"/>
        <v>805188</v>
      </c>
      <c r="J87" s="2">
        <f t="shared" si="93"/>
        <v>0</v>
      </c>
      <c r="K87" s="2">
        <f t="shared" si="93"/>
        <v>2458170</v>
      </c>
      <c r="L87" s="2">
        <f>SUM(L88:L90)</f>
        <v>5457358</v>
      </c>
      <c r="M87" s="2">
        <f>SUM(M88:M90)</f>
        <v>805188</v>
      </c>
      <c r="N87" s="2">
        <f>SUM(N88:N90)</f>
        <v>0</v>
      </c>
      <c r="O87" s="2">
        <f>SUM(O88:O90)</f>
        <v>4652170</v>
      </c>
      <c r="P87" s="2">
        <f t="shared" si="93"/>
        <v>4727503.4800000004</v>
      </c>
      <c r="Q87" s="2">
        <f t="shared" si="93"/>
        <v>805188</v>
      </c>
      <c r="R87" s="2">
        <f t="shared" si="93"/>
        <v>0</v>
      </c>
      <c r="S87" s="2">
        <f t="shared" si="93"/>
        <v>3922315.48</v>
      </c>
      <c r="T87" s="2">
        <f t="shared" si="93"/>
        <v>4727503.4800000004</v>
      </c>
      <c r="U87" s="2">
        <f t="shared" si="93"/>
        <v>805188</v>
      </c>
      <c r="V87" s="2">
        <f t="shared" si="93"/>
        <v>0</v>
      </c>
      <c r="W87" s="2">
        <f t="shared" si="93"/>
        <v>3922315.48</v>
      </c>
      <c r="X87" s="119">
        <f t="shared" si="73"/>
        <v>86.626229761727203</v>
      </c>
      <c r="Y87" s="2">
        <f>U87/M87*100</f>
        <v>100</v>
      </c>
      <c r="Z87" s="2"/>
      <c r="AA87" s="2">
        <f t="shared" si="78"/>
        <v>84.311525159226775</v>
      </c>
    </row>
    <row r="88" spans="1:27" s="7" customFormat="1" ht="37.5" x14ac:dyDescent="0.3">
      <c r="A88" s="77" t="s">
        <v>231</v>
      </c>
      <c r="B88" s="17" t="s">
        <v>78</v>
      </c>
      <c r="C88" s="83" t="s">
        <v>27</v>
      </c>
      <c r="D88" s="31">
        <v>0</v>
      </c>
      <c r="E88" s="31">
        <v>608090</v>
      </c>
      <c r="F88" s="32">
        <f t="shared" si="85"/>
        <v>608090</v>
      </c>
      <c r="G88" s="31">
        <v>0</v>
      </c>
      <c r="H88" s="31">
        <v>0</v>
      </c>
      <c r="I88" s="31">
        <v>0</v>
      </c>
      <c r="J88" s="31">
        <v>0</v>
      </c>
      <c r="K88" s="31">
        <v>608090</v>
      </c>
      <c r="L88" s="32">
        <f>SUM(M88:O88)</f>
        <v>608090</v>
      </c>
      <c r="M88" s="30">
        <v>0</v>
      </c>
      <c r="N88" s="30">
        <v>0</v>
      </c>
      <c r="O88" s="30">
        <v>608090</v>
      </c>
      <c r="P88" s="31">
        <f t="shared" si="72"/>
        <v>608036.03</v>
      </c>
      <c r="Q88" s="32">
        <v>0</v>
      </c>
      <c r="R88" s="32">
        <v>0</v>
      </c>
      <c r="S88" s="32">
        <f>W88</f>
        <v>608036.03</v>
      </c>
      <c r="T88" s="31">
        <f t="shared" si="84"/>
        <v>608036.03</v>
      </c>
      <c r="U88" s="31">
        <v>0</v>
      </c>
      <c r="V88" s="31">
        <v>0</v>
      </c>
      <c r="W88" s="31">
        <v>608036.03</v>
      </c>
      <c r="X88" s="31">
        <f t="shared" si="73"/>
        <v>99.991124669045703</v>
      </c>
      <c r="Y88" s="31"/>
      <c r="Z88" s="31"/>
      <c r="AA88" s="31">
        <f t="shared" si="78"/>
        <v>99.991124669045703</v>
      </c>
    </row>
    <row r="89" spans="1:27" s="7" customFormat="1" ht="56.25" x14ac:dyDescent="0.3">
      <c r="A89" s="77" t="s">
        <v>232</v>
      </c>
      <c r="B89" s="87" t="s">
        <v>230</v>
      </c>
      <c r="C89" s="83" t="s">
        <v>27</v>
      </c>
      <c r="D89" s="31">
        <v>0</v>
      </c>
      <c r="E89" s="31">
        <v>1150268</v>
      </c>
      <c r="F89" s="32">
        <v>1150268</v>
      </c>
      <c r="G89" s="31">
        <v>0</v>
      </c>
      <c r="H89" s="31">
        <v>0</v>
      </c>
      <c r="I89" s="31">
        <v>805188</v>
      </c>
      <c r="J89" s="31">
        <v>0</v>
      </c>
      <c r="K89" s="31">
        <v>345080</v>
      </c>
      <c r="L89" s="32">
        <f>SUM(M89:O89)</f>
        <v>1150268</v>
      </c>
      <c r="M89" s="30">
        <v>805188</v>
      </c>
      <c r="N89" s="30">
        <v>0</v>
      </c>
      <c r="O89" s="30">
        <v>345080</v>
      </c>
      <c r="P89" s="31">
        <f t="shared" si="72"/>
        <v>1150267.45</v>
      </c>
      <c r="Q89" s="32">
        <v>805188</v>
      </c>
      <c r="R89" s="32">
        <v>0</v>
      </c>
      <c r="S89" s="32">
        <f t="shared" ref="S89:S90" si="94">W89</f>
        <v>345079.45</v>
      </c>
      <c r="T89" s="31">
        <f t="shared" si="84"/>
        <v>1150267.45</v>
      </c>
      <c r="U89" s="31">
        <v>805188</v>
      </c>
      <c r="V89" s="31">
        <v>0</v>
      </c>
      <c r="W89" s="31">
        <v>345079.45</v>
      </c>
      <c r="X89" s="31">
        <f t="shared" si="73"/>
        <v>99.999952185056003</v>
      </c>
      <c r="Y89" s="31">
        <f>U89/M89*100</f>
        <v>100</v>
      </c>
      <c r="Z89" s="31"/>
      <c r="AA89" s="31">
        <f t="shared" si="78"/>
        <v>99.999840616668607</v>
      </c>
    </row>
    <row r="90" spans="1:27" s="7" customFormat="1" ht="171.75" customHeight="1" x14ac:dyDescent="0.3">
      <c r="A90" s="77" t="s">
        <v>234</v>
      </c>
      <c r="B90" s="17" t="s">
        <v>233</v>
      </c>
      <c r="C90" s="83" t="s">
        <v>27</v>
      </c>
      <c r="D90" s="31">
        <v>515000</v>
      </c>
      <c r="E90" s="31">
        <v>730000</v>
      </c>
      <c r="F90" s="32">
        <v>3121000</v>
      </c>
      <c r="G90" s="31">
        <v>140000</v>
      </c>
      <c r="H90" s="31">
        <v>618000</v>
      </c>
      <c r="I90" s="31">
        <v>0</v>
      </c>
      <c r="J90" s="31">
        <v>0</v>
      </c>
      <c r="K90" s="31">
        <v>1505000</v>
      </c>
      <c r="L90" s="32">
        <f>SUM(M90:O90)</f>
        <v>3699000</v>
      </c>
      <c r="M90" s="30">
        <v>0</v>
      </c>
      <c r="N90" s="30">
        <v>0</v>
      </c>
      <c r="O90" s="30">
        <v>3699000</v>
      </c>
      <c r="P90" s="31">
        <f t="shared" si="72"/>
        <v>2969200</v>
      </c>
      <c r="Q90" s="32">
        <v>0</v>
      </c>
      <c r="R90" s="32">
        <v>0</v>
      </c>
      <c r="S90" s="32">
        <f t="shared" si="94"/>
        <v>2969200</v>
      </c>
      <c r="T90" s="31">
        <f t="shared" si="84"/>
        <v>2969200</v>
      </c>
      <c r="U90" s="31">
        <v>0</v>
      </c>
      <c r="V90" s="31">
        <v>0</v>
      </c>
      <c r="W90" s="31">
        <v>2969200</v>
      </c>
      <c r="X90" s="31">
        <f t="shared" si="73"/>
        <v>80.27034333603676</v>
      </c>
      <c r="Y90" s="31"/>
      <c r="Z90" s="31"/>
      <c r="AA90" s="31">
        <f t="shared" si="78"/>
        <v>80.27034333603676</v>
      </c>
    </row>
    <row r="91" spans="1:27" s="7" customFormat="1" ht="43.15" customHeight="1" x14ac:dyDescent="0.3">
      <c r="A91" s="1" t="s">
        <v>126</v>
      </c>
      <c r="B91" s="15" t="s">
        <v>235</v>
      </c>
      <c r="C91" s="42"/>
      <c r="D91" s="2">
        <f>D92</f>
        <v>0</v>
      </c>
      <c r="E91" s="2">
        <f t="shared" ref="E91:W91" si="95">E92</f>
        <v>284000</v>
      </c>
      <c r="F91" s="2">
        <f t="shared" si="95"/>
        <v>1059118</v>
      </c>
      <c r="G91" s="2">
        <f t="shared" si="95"/>
        <v>710118</v>
      </c>
      <c r="H91" s="2">
        <f t="shared" si="95"/>
        <v>284000</v>
      </c>
      <c r="I91" s="2">
        <f t="shared" si="95"/>
        <v>263500</v>
      </c>
      <c r="J91" s="2">
        <f t="shared" si="95"/>
        <v>0</v>
      </c>
      <c r="K91" s="2">
        <f t="shared" si="95"/>
        <v>46500</v>
      </c>
      <c r="L91" s="2">
        <f>L92</f>
        <v>1278118</v>
      </c>
      <c r="M91" s="2">
        <f>M92</f>
        <v>1086400</v>
      </c>
      <c r="N91" s="2">
        <f>N92</f>
        <v>0</v>
      </c>
      <c r="O91" s="2">
        <f>O92</f>
        <v>191718</v>
      </c>
      <c r="P91" s="2">
        <f t="shared" si="95"/>
        <v>1278118</v>
      </c>
      <c r="Q91" s="2">
        <f t="shared" si="95"/>
        <v>1086400</v>
      </c>
      <c r="R91" s="2">
        <f t="shared" si="95"/>
        <v>0</v>
      </c>
      <c r="S91" s="2">
        <f t="shared" si="95"/>
        <v>191718</v>
      </c>
      <c r="T91" s="2">
        <f t="shared" si="95"/>
        <v>1278118</v>
      </c>
      <c r="U91" s="2">
        <f t="shared" si="95"/>
        <v>1086400</v>
      </c>
      <c r="V91" s="2">
        <f t="shared" si="95"/>
        <v>0</v>
      </c>
      <c r="W91" s="2">
        <f t="shared" si="95"/>
        <v>191718</v>
      </c>
      <c r="X91" s="119">
        <f t="shared" si="73"/>
        <v>100</v>
      </c>
      <c r="Y91" s="2">
        <f>U91/M91*100</f>
        <v>100</v>
      </c>
      <c r="Z91" s="2"/>
      <c r="AA91" s="2">
        <f t="shared" si="78"/>
        <v>100</v>
      </c>
    </row>
    <row r="92" spans="1:27" s="7" customFormat="1" ht="66.75" customHeight="1" x14ac:dyDescent="0.3">
      <c r="A92" s="77" t="s">
        <v>237</v>
      </c>
      <c r="B92" s="17" t="s">
        <v>236</v>
      </c>
      <c r="C92" s="83" t="s">
        <v>27</v>
      </c>
      <c r="D92" s="31">
        <v>0</v>
      </c>
      <c r="E92" s="31">
        <v>284000</v>
      </c>
      <c r="F92" s="32">
        <v>1059118</v>
      </c>
      <c r="G92" s="31">
        <v>710118</v>
      </c>
      <c r="H92" s="31">
        <v>284000</v>
      </c>
      <c r="I92" s="31">
        <v>263500</v>
      </c>
      <c r="J92" s="31">
        <v>0</v>
      </c>
      <c r="K92" s="31">
        <v>46500</v>
      </c>
      <c r="L92" s="32">
        <f>SUM(M92:O92)</f>
        <v>1278118</v>
      </c>
      <c r="M92" s="30">
        <v>1086400</v>
      </c>
      <c r="N92" s="30">
        <v>0</v>
      </c>
      <c r="O92" s="30">
        <v>191718</v>
      </c>
      <c r="P92" s="31">
        <f t="shared" si="72"/>
        <v>1278118</v>
      </c>
      <c r="Q92" s="32">
        <v>1086400</v>
      </c>
      <c r="R92" s="32">
        <v>0</v>
      </c>
      <c r="S92" s="32">
        <f>W92</f>
        <v>191718</v>
      </c>
      <c r="T92" s="31">
        <f>SUM(U92:W92)</f>
        <v>1278118</v>
      </c>
      <c r="U92" s="31">
        <v>1086400</v>
      </c>
      <c r="V92" s="31">
        <v>0</v>
      </c>
      <c r="W92" s="31">
        <v>191718</v>
      </c>
      <c r="X92" s="31">
        <f t="shared" si="73"/>
        <v>100</v>
      </c>
      <c r="Y92" s="31">
        <f>U92/M92*100</f>
        <v>100</v>
      </c>
      <c r="Z92" s="31"/>
      <c r="AA92" s="31">
        <f t="shared" si="78"/>
        <v>100</v>
      </c>
    </row>
    <row r="93" spans="1:27" s="7" customFormat="1" ht="55.9" customHeight="1" x14ac:dyDescent="0.3">
      <c r="A93" s="1" t="s">
        <v>127</v>
      </c>
      <c r="B93" s="15" t="s">
        <v>238</v>
      </c>
      <c r="C93" s="42"/>
      <c r="D93" s="2">
        <f>D94</f>
        <v>0</v>
      </c>
      <c r="E93" s="2">
        <f t="shared" ref="E93:W93" si="96">E94</f>
        <v>0</v>
      </c>
      <c r="F93" s="2">
        <f t="shared" si="96"/>
        <v>250000</v>
      </c>
      <c r="G93" s="2">
        <f t="shared" si="96"/>
        <v>0</v>
      </c>
      <c r="H93" s="2">
        <f t="shared" si="96"/>
        <v>413040</v>
      </c>
      <c r="I93" s="2">
        <f t="shared" si="96"/>
        <v>0</v>
      </c>
      <c r="J93" s="2">
        <f t="shared" si="96"/>
        <v>0</v>
      </c>
      <c r="K93" s="2">
        <f t="shared" si="96"/>
        <v>0</v>
      </c>
      <c r="L93" s="2">
        <f>L94</f>
        <v>413040</v>
      </c>
      <c r="M93" s="2">
        <f>M94</f>
        <v>0</v>
      </c>
      <c r="N93" s="2">
        <f>N94</f>
        <v>0</v>
      </c>
      <c r="O93" s="2">
        <f>O94</f>
        <v>413040</v>
      </c>
      <c r="P93" s="2">
        <f t="shared" si="96"/>
        <v>250000</v>
      </c>
      <c r="Q93" s="2">
        <f t="shared" si="96"/>
        <v>0</v>
      </c>
      <c r="R93" s="2">
        <f t="shared" si="96"/>
        <v>0</v>
      </c>
      <c r="S93" s="2">
        <f t="shared" si="96"/>
        <v>250000</v>
      </c>
      <c r="T93" s="2">
        <f t="shared" si="96"/>
        <v>250000</v>
      </c>
      <c r="U93" s="2">
        <f t="shared" si="96"/>
        <v>0</v>
      </c>
      <c r="V93" s="2">
        <f t="shared" si="96"/>
        <v>0</v>
      </c>
      <c r="W93" s="2">
        <f t="shared" si="96"/>
        <v>250000</v>
      </c>
      <c r="X93" s="119">
        <f t="shared" si="73"/>
        <v>60.526825489056748</v>
      </c>
      <c r="Y93" s="2"/>
      <c r="Z93" s="2"/>
      <c r="AA93" s="2">
        <f t="shared" si="78"/>
        <v>60.526825489056748</v>
      </c>
    </row>
    <row r="94" spans="1:27" s="7" customFormat="1" ht="114" customHeight="1" x14ac:dyDescent="0.3">
      <c r="A94" s="122" t="s">
        <v>239</v>
      </c>
      <c r="B94" s="17" t="s">
        <v>240</v>
      </c>
      <c r="C94" s="124" t="s">
        <v>27</v>
      </c>
      <c r="D94" s="31">
        <v>0</v>
      </c>
      <c r="E94" s="31">
        <v>0</v>
      </c>
      <c r="F94" s="32">
        <v>250000</v>
      </c>
      <c r="G94" s="31">
        <v>0</v>
      </c>
      <c r="H94" s="31">
        <v>413040</v>
      </c>
      <c r="I94" s="31">
        <v>0</v>
      </c>
      <c r="J94" s="31">
        <v>0</v>
      </c>
      <c r="K94" s="31">
        <v>0</v>
      </c>
      <c r="L94" s="32">
        <f t="shared" si="80"/>
        <v>413040</v>
      </c>
      <c r="M94" s="30">
        <v>0</v>
      </c>
      <c r="N94" s="30">
        <v>0</v>
      </c>
      <c r="O94" s="30">
        <v>413040</v>
      </c>
      <c r="P94" s="31">
        <f t="shared" si="72"/>
        <v>250000</v>
      </c>
      <c r="Q94" s="32">
        <v>0</v>
      </c>
      <c r="R94" s="32">
        <v>0</v>
      </c>
      <c r="S94" s="32">
        <f>W94</f>
        <v>250000</v>
      </c>
      <c r="T94" s="31">
        <f t="shared" si="84"/>
        <v>250000</v>
      </c>
      <c r="U94" s="31">
        <v>0</v>
      </c>
      <c r="V94" s="31">
        <v>0</v>
      </c>
      <c r="W94" s="31">
        <v>250000</v>
      </c>
      <c r="X94" s="31">
        <f t="shared" si="73"/>
        <v>60.526825489056748</v>
      </c>
      <c r="Y94" s="31"/>
      <c r="Z94" s="31"/>
      <c r="AA94" s="31">
        <f t="shared" si="78"/>
        <v>60.526825489056748</v>
      </c>
    </row>
    <row r="95" spans="1:27" s="8" customFormat="1" ht="82.5" customHeight="1" x14ac:dyDescent="0.3">
      <c r="A95" s="1" t="s">
        <v>343</v>
      </c>
      <c r="B95" s="15" t="s">
        <v>344</v>
      </c>
      <c r="C95" s="42"/>
      <c r="D95" s="2"/>
      <c r="E95" s="2"/>
      <c r="F95" s="3">
        <f>F96</f>
        <v>3036675</v>
      </c>
      <c r="G95" s="3">
        <f t="shared" ref="G95:K95" si="97">G96</f>
        <v>0</v>
      </c>
      <c r="H95" s="3">
        <f t="shared" si="97"/>
        <v>0</v>
      </c>
      <c r="I95" s="3">
        <f t="shared" si="97"/>
        <v>0</v>
      </c>
      <c r="J95" s="3">
        <f t="shared" si="97"/>
        <v>0</v>
      </c>
      <c r="K95" s="3">
        <f t="shared" si="97"/>
        <v>0</v>
      </c>
      <c r="L95" s="3">
        <f>L96</f>
        <v>3394947</v>
      </c>
      <c r="M95" s="3">
        <f>M96</f>
        <v>0</v>
      </c>
      <c r="N95" s="3">
        <f>N96</f>
        <v>0</v>
      </c>
      <c r="O95" s="3">
        <f>O96</f>
        <v>3394947</v>
      </c>
      <c r="P95" s="3">
        <f t="shared" ref="P95:W95" si="98">P96</f>
        <v>0</v>
      </c>
      <c r="Q95" s="3">
        <f t="shared" si="98"/>
        <v>0</v>
      </c>
      <c r="R95" s="3">
        <f t="shared" si="98"/>
        <v>0</v>
      </c>
      <c r="S95" s="3">
        <f t="shared" si="98"/>
        <v>0</v>
      </c>
      <c r="T95" s="3">
        <f t="shared" si="98"/>
        <v>3394946.43</v>
      </c>
      <c r="U95" s="3">
        <f t="shared" si="98"/>
        <v>0</v>
      </c>
      <c r="V95" s="3">
        <f t="shared" si="98"/>
        <v>0</v>
      </c>
      <c r="W95" s="3">
        <f t="shared" si="98"/>
        <v>3394946.43</v>
      </c>
      <c r="X95" s="119">
        <f t="shared" si="73"/>
        <v>99.999983210341725</v>
      </c>
      <c r="Y95" s="2"/>
      <c r="Z95" s="2"/>
      <c r="AA95" s="31">
        <f t="shared" si="78"/>
        <v>99.999983210341725</v>
      </c>
    </row>
    <row r="96" spans="1:27" s="7" customFormat="1" ht="32.25" customHeight="1" x14ac:dyDescent="0.3">
      <c r="A96" s="77" t="s">
        <v>345</v>
      </c>
      <c r="B96" s="17" t="s">
        <v>397</v>
      </c>
      <c r="C96" s="83" t="s">
        <v>27</v>
      </c>
      <c r="D96" s="31"/>
      <c r="E96" s="31"/>
      <c r="F96" s="32">
        <v>3036675</v>
      </c>
      <c r="G96" s="31"/>
      <c r="H96" s="31"/>
      <c r="I96" s="31">
        <v>0</v>
      </c>
      <c r="J96" s="31">
        <v>0</v>
      </c>
      <c r="K96" s="31">
        <v>0</v>
      </c>
      <c r="L96" s="32">
        <f>SUM(M96:O96)</f>
        <v>3394947</v>
      </c>
      <c r="M96" s="30">
        <v>0</v>
      </c>
      <c r="N96" s="30">
        <v>0</v>
      </c>
      <c r="O96" s="30">
        <v>3394947</v>
      </c>
      <c r="P96" s="32">
        <f>SUM(Q96:S96)</f>
        <v>0</v>
      </c>
      <c r="Q96" s="32">
        <v>0</v>
      </c>
      <c r="R96" s="32">
        <v>0</v>
      </c>
      <c r="S96" s="32">
        <v>0</v>
      </c>
      <c r="T96" s="31">
        <f>SUM(U96:W96)</f>
        <v>3394946.43</v>
      </c>
      <c r="U96" s="31">
        <v>0</v>
      </c>
      <c r="V96" s="31">
        <v>0</v>
      </c>
      <c r="W96" s="31">
        <v>3394946.43</v>
      </c>
      <c r="X96" s="31">
        <f t="shared" si="73"/>
        <v>99.999983210341725</v>
      </c>
      <c r="Y96" s="31"/>
      <c r="Z96" s="31"/>
      <c r="AA96" s="31">
        <f t="shared" si="78"/>
        <v>99.999983210341725</v>
      </c>
    </row>
    <row r="97" spans="1:27" s="8" customFormat="1" ht="43.5" customHeight="1" x14ac:dyDescent="0.3">
      <c r="A97" s="1" t="s">
        <v>128</v>
      </c>
      <c r="B97" s="15" t="s">
        <v>65</v>
      </c>
      <c r="C97" s="42"/>
      <c r="D97" s="2">
        <f>D98</f>
        <v>8344000</v>
      </c>
      <c r="E97" s="2">
        <f t="shared" ref="E97:W97" si="99">E98</f>
        <v>5710100</v>
      </c>
      <c r="F97" s="2">
        <f t="shared" si="99"/>
        <v>18629920</v>
      </c>
      <c r="G97" s="2">
        <f t="shared" si="99"/>
        <v>4586200</v>
      </c>
      <c r="H97" s="2">
        <f t="shared" si="99"/>
        <v>4205300</v>
      </c>
      <c r="I97" s="2">
        <f>I98</f>
        <v>0</v>
      </c>
      <c r="J97" s="2">
        <f t="shared" si="99"/>
        <v>0</v>
      </c>
      <c r="K97" s="2">
        <f>K98</f>
        <v>14026100</v>
      </c>
      <c r="L97" s="2">
        <f>L98</f>
        <v>22639700</v>
      </c>
      <c r="M97" s="2">
        <f>M98</f>
        <v>0</v>
      </c>
      <c r="N97" s="2">
        <f>N98</f>
        <v>0</v>
      </c>
      <c r="O97" s="2">
        <f>O98</f>
        <v>22639700</v>
      </c>
      <c r="P97" s="2">
        <f t="shared" si="99"/>
        <v>18423676.890000001</v>
      </c>
      <c r="Q97" s="2">
        <f t="shared" si="99"/>
        <v>0</v>
      </c>
      <c r="R97" s="2">
        <f t="shared" si="99"/>
        <v>0</v>
      </c>
      <c r="S97" s="2">
        <f t="shared" si="99"/>
        <v>18423676.890000001</v>
      </c>
      <c r="T97" s="2">
        <f t="shared" si="99"/>
        <v>18423676.890000001</v>
      </c>
      <c r="U97" s="2">
        <f t="shared" si="99"/>
        <v>0</v>
      </c>
      <c r="V97" s="2">
        <f t="shared" si="99"/>
        <v>0</v>
      </c>
      <c r="W97" s="2">
        <f t="shared" si="99"/>
        <v>18423676.890000001</v>
      </c>
      <c r="X97" s="119">
        <f t="shared" si="73"/>
        <v>81.377743035464249</v>
      </c>
      <c r="Y97" s="2"/>
      <c r="Z97" s="2"/>
      <c r="AA97" s="2">
        <f t="shared" si="78"/>
        <v>81.377743035464249</v>
      </c>
    </row>
    <row r="98" spans="1:27" s="7" customFormat="1" ht="66" customHeight="1" x14ac:dyDescent="0.3">
      <c r="A98" s="77" t="s">
        <v>129</v>
      </c>
      <c r="B98" s="17" t="s">
        <v>241</v>
      </c>
      <c r="C98" s="83" t="s">
        <v>27</v>
      </c>
      <c r="D98" s="31">
        <v>8344000</v>
      </c>
      <c r="E98" s="31">
        <v>5710100</v>
      </c>
      <c r="F98" s="32">
        <v>18629920</v>
      </c>
      <c r="G98" s="31">
        <v>4586200</v>
      </c>
      <c r="H98" s="31">
        <v>4205300</v>
      </c>
      <c r="I98" s="31">
        <v>0</v>
      </c>
      <c r="J98" s="31">
        <v>0</v>
      </c>
      <c r="K98" s="31">
        <v>14026100</v>
      </c>
      <c r="L98" s="30">
        <f>M98+O98</f>
        <v>22639700</v>
      </c>
      <c r="M98" s="30">
        <v>0</v>
      </c>
      <c r="N98" s="30">
        <v>0</v>
      </c>
      <c r="O98" s="30">
        <v>22639700</v>
      </c>
      <c r="P98" s="31">
        <f t="shared" si="72"/>
        <v>18423676.890000001</v>
      </c>
      <c r="Q98" s="30">
        <v>0</v>
      </c>
      <c r="R98" s="30">
        <v>0</v>
      </c>
      <c r="S98" s="30">
        <f>W98</f>
        <v>18423676.890000001</v>
      </c>
      <c r="T98" s="31">
        <f t="shared" si="84"/>
        <v>18423676.890000001</v>
      </c>
      <c r="U98" s="31">
        <v>0</v>
      </c>
      <c r="V98" s="31">
        <v>0</v>
      </c>
      <c r="W98" s="31">
        <v>18423676.890000001</v>
      </c>
      <c r="X98" s="31">
        <f t="shared" si="73"/>
        <v>81.377743035464249</v>
      </c>
      <c r="Y98" s="31"/>
      <c r="Z98" s="31"/>
      <c r="AA98" s="31">
        <f t="shared" si="78"/>
        <v>81.377743035464249</v>
      </c>
    </row>
    <row r="99" spans="1:27" s="8" customFormat="1" ht="31.5" hidden="1" customHeight="1" x14ac:dyDescent="0.3">
      <c r="A99" s="143" t="s">
        <v>10</v>
      </c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</row>
    <row r="100" spans="1:27" s="7" customFormat="1" ht="46.5" hidden="1" customHeight="1" x14ac:dyDescent="0.3">
      <c r="A100" s="1" t="s">
        <v>163</v>
      </c>
      <c r="B100" s="138" t="s">
        <v>32</v>
      </c>
      <c r="C100" s="138"/>
      <c r="D100" s="3">
        <f t="shared" ref="D100:W100" si="100">D101+D122+D124+D128+D134</f>
        <v>617358326</v>
      </c>
      <c r="E100" s="3">
        <f t="shared" si="100"/>
        <v>1084597137</v>
      </c>
      <c r="F100" s="3">
        <f t="shared" si="100"/>
        <v>2298199311</v>
      </c>
      <c r="G100" s="3">
        <f t="shared" si="100"/>
        <v>585395009</v>
      </c>
      <c r="H100" s="3">
        <f t="shared" si="100"/>
        <v>1001658234</v>
      </c>
      <c r="I100" s="3">
        <f t="shared" si="100"/>
        <v>1358940682</v>
      </c>
      <c r="J100" s="3">
        <f t="shared" si="100"/>
        <v>0</v>
      </c>
      <c r="K100" s="3">
        <f t="shared" si="100"/>
        <v>358014625</v>
      </c>
      <c r="L100" s="3">
        <f t="shared" si="100"/>
        <v>3245826658</v>
      </c>
      <c r="M100" s="3">
        <f t="shared" si="100"/>
        <v>2528868057</v>
      </c>
      <c r="N100" s="3">
        <f t="shared" si="100"/>
        <v>0</v>
      </c>
      <c r="O100" s="3">
        <f t="shared" si="100"/>
        <v>716958601</v>
      </c>
      <c r="P100" s="3">
        <f t="shared" si="100"/>
        <v>2542218341.1099997</v>
      </c>
      <c r="Q100" s="3">
        <f t="shared" si="100"/>
        <v>2041553728.3399999</v>
      </c>
      <c r="R100" s="3">
        <f t="shared" si="100"/>
        <v>0</v>
      </c>
      <c r="S100" s="3">
        <f t="shared" si="100"/>
        <v>514062132.32999992</v>
      </c>
      <c r="T100" s="3">
        <f t="shared" si="100"/>
        <v>2347781930.6399994</v>
      </c>
      <c r="U100" s="3">
        <f t="shared" si="100"/>
        <v>1833399799.3099997</v>
      </c>
      <c r="V100" s="3">
        <f t="shared" si="100"/>
        <v>0</v>
      </c>
      <c r="W100" s="3">
        <f t="shared" si="100"/>
        <v>514382131.32999992</v>
      </c>
      <c r="X100" s="2">
        <f t="shared" ref="X100:Y102" si="101">T100/L100*100</f>
        <v>72.332326338297008</v>
      </c>
      <c r="Y100" s="2">
        <f t="shared" si="101"/>
        <v>72.498831808764464</v>
      </c>
      <c r="Z100" s="2"/>
      <c r="AA100" s="2">
        <f>W100/O100*100</f>
        <v>71.745025530421088</v>
      </c>
    </row>
    <row r="101" spans="1:27" s="8" customFormat="1" ht="56.25" hidden="1" x14ac:dyDescent="0.3">
      <c r="A101" s="1" t="s">
        <v>164</v>
      </c>
      <c r="B101" s="85" t="s">
        <v>82</v>
      </c>
      <c r="C101" s="16"/>
      <c r="D101" s="29">
        <f t="shared" ref="D101:W101" si="102">D102+D117</f>
        <v>575359852</v>
      </c>
      <c r="E101" s="29">
        <f t="shared" si="102"/>
        <v>1019550450</v>
      </c>
      <c r="F101" s="29">
        <f t="shared" si="102"/>
        <v>2143258123</v>
      </c>
      <c r="G101" s="29">
        <f t="shared" si="102"/>
        <v>538032447</v>
      </c>
      <c r="H101" s="29">
        <f t="shared" si="102"/>
        <v>961396454</v>
      </c>
      <c r="I101" s="29">
        <f t="shared" si="102"/>
        <v>1340443089</v>
      </c>
      <c r="J101" s="29">
        <f t="shared" si="102"/>
        <v>0</v>
      </c>
      <c r="K101" s="29">
        <f t="shared" si="102"/>
        <v>272354085</v>
      </c>
      <c r="L101" s="29">
        <f t="shared" si="102"/>
        <v>3052896175</v>
      </c>
      <c r="M101" s="29">
        <f t="shared" si="102"/>
        <v>2495638762</v>
      </c>
      <c r="N101" s="29">
        <f t="shared" si="102"/>
        <v>0</v>
      </c>
      <c r="O101" s="29">
        <f t="shared" si="102"/>
        <v>557257413</v>
      </c>
      <c r="P101" s="29">
        <f t="shared" si="102"/>
        <v>2378719928.8299994</v>
      </c>
      <c r="Q101" s="29">
        <f t="shared" si="102"/>
        <v>2008528601</v>
      </c>
      <c r="R101" s="29">
        <f t="shared" si="102"/>
        <v>0</v>
      </c>
      <c r="S101" s="29">
        <f t="shared" si="102"/>
        <v>383588847.38999993</v>
      </c>
      <c r="T101" s="29">
        <f t="shared" si="102"/>
        <v>2186913155.7699995</v>
      </c>
      <c r="U101" s="29">
        <f t="shared" si="102"/>
        <v>1803324308.3799999</v>
      </c>
      <c r="V101" s="29">
        <f t="shared" si="102"/>
        <v>0</v>
      </c>
      <c r="W101" s="29">
        <f t="shared" si="102"/>
        <v>383588847.38999993</v>
      </c>
      <c r="X101" s="2">
        <f t="shared" si="101"/>
        <v>71.634049453712564</v>
      </c>
      <c r="Y101" s="2">
        <f t="shared" si="101"/>
        <v>72.25902786246273</v>
      </c>
      <c r="Z101" s="2"/>
      <c r="AA101" s="2">
        <f>W101/O101*100</f>
        <v>68.835126898527221</v>
      </c>
    </row>
    <row r="102" spans="1:27" s="8" customFormat="1" ht="43.5" hidden="1" customHeight="1" x14ac:dyDescent="0.3">
      <c r="A102" s="1" t="s">
        <v>165</v>
      </c>
      <c r="B102" s="85" t="s">
        <v>242</v>
      </c>
      <c r="C102" s="16"/>
      <c r="D102" s="29">
        <f t="shared" ref="D102:W102" si="103">SUM(D103:D116)</f>
        <v>575359852</v>
      </c>
      <c r="E102" s="29">
        <f t="shared" si="103"/>
        <v>1014497150</v>
      </c>
      <c r="F102" s="29">
        <f t="shared" si="103"/>
        <v>2129841428</v>
      </c>
      <c r="G102" s="29">
        <f t="shared" si="103"/>
        <v>524581547</v>
      </c>
      <c r="H102" s="29">
        <f t="shared" si="103"/>
        <v>961396454</v>
      </c>
      <c r="I102" s="29">
        <f t="shared" si="103"/>
        <v>1335440289</v>
      </c>
      <c r="J102" s="29">
        <f t="shared" si="103"/>
        <v>0</v>
      </c>
      <c r="K102" s="29">
        <f t="shared" si="103"/>
        <v>272303585</v>
      </c>
      <c r="L102" s="29">
        <f t="shared" si="103"/>
        <v>2991512046</v>
      </c>
      <c r="M102" s="29">
        <f t="shared" si="103"/>
        <v>2475987320</v>
      </c>
      <c r="N102" s="29">
        <f t="shared" si="103"/>
        <v>0</v>
      </c>
      <c r="O102" s="29">
        <f t="shared" si="103"/>
        <v>515524726</v>
      </c>
      <c r="P102" s="29">
        <f t="shared" si="103"/>
        <v>2370768025.3599997</v>
      </c>
      <c r="Q102" s="29">
        <f t="shared" si="103"/>
        <v>1988877159</v>
      </c>
      <c r="R102" s="29">
        <f t="shared" si="103"/>
        <v>0</v>
      </c>
      <c r="S102" s="29">
        <f t="shared" si="103"/>
        <v>381890866.35999995</v>
      </c>
      <c r="T102" s="29">
        <f t="shared" si="103"/>
        <v>2175954519.7099996</v>
      </c>
      <c r="U102" s="29">
        <f t="shared" si="103"/>
        <v>1794063653.3499999</v>
      </c>
      <c r="V102" s="29">
        <f t="shared" si="103"/>
        <v>0</v>
      </c>
      <c r="W102" s="29">
        <f t="shared" si="103"/>
        <v>381890866.35999995</v>
      </c>
      <c r="X102" s="2">
        <f t="shared" si="101"/>
        <v>72.737615167537243</v>
      </c>
      <c r="Y102" s="2">
        <f t="shared" si="101"/>
        <v>72.458515391346992</v>
      </c>
      <c r="Z102" s="2"/>
      <c r="AA102" s="2">
        <f>W102/O102*100</f>
        <v>74.078089197219214</v>
      </c>
    </row>
    <row r="103" spans="1:27" s="7" customFormat="1" ht="48" hidden="1" customHeight="1" x14ac:dyDescent="0.3">
      <c r="A103" s="77" t="s">
        <v>249</v>
      </c>
      <c r="B103" s="17" t="s">
        <v>68</v>
      </c>
      <c r="C103" s="33" t="s">
        <v>7</v>
      </c>
      <c r="D103" s="30">
        <v>128224525</v>
      </c>
      <c r="E103" s="30">
        <v>142922200</v>
      </c>
      <c r="F103" s="32">
        <v>408360857</v>
      </c>
      <c r="G103" s="30">
        <v>121370197</v>
      </c>
      <c r="H103" s="30">
        <v>126302381</v>
      </c>
      <c r="I103" s="30">
        <v>0</v>
      </c>
      <c r="J103" s="30">
        <v>0</v>
      </c>
      <c r="K103" s="30">
        <v>270483173</v>
      </c>
      <c r="L103" s="30">
        <f>M103+O103</f>
        <v>511062831</v>
      </c>
      <c r="M103" s="30">
        <v>0</v>
      </c>
      <c r="N103" s="30">
        <v>0</v>
      </c>
      <c r="O103" s="30">
        <v>511062831</v>
      </c>
      <c r="P103" s="31">
        <f t="shared" si="72"/>
        <v>379294666.51999998</v>
      </c>
      <c r="Q103" s="30">
        <v>0</v>
      </c>
      <c r="R103" s="30">
        <v>0</v>
      </c>
      <c r="S103" s="30">
        <f>W103</f>
        <v>379294666.51999998</v>
      </c>
      <c r="T103" s="30">
        <f>U103+W103</f>
        <v>379294666.51999998</v>
      </c>
      <c r="U103" s="30">
        <v>0</v>
      </c>
      <c r="V103" s="30">
        <v>0</v>
      </c>
      <c r="W103" s="30">
        <v>379294666.51999998</v>
      </c>
      <c r="X103" s="31">
        <f t="shared" ref="X103:X115" si="104">T103/L103*100</f>
        <v>74.216836661322375</v>
      </c>
      <c r="Y103" s="31"/>
      <c r="Z103" s="31"/>
      <c r="AA103" s="31">
        <f>W103/O103*100</f>
        <v>74.216836661322375</v>
      </c>
    </row>
    <row r="104" spans="1:27" s="7" customFormat="1" ht="173.25" hidden="1" customHeight="1" x14ac:dyDescent="0.3">
      <c r="A104" s="77" t="s">
        <v>250</v>
      </c>
      <c r="B104" s="87" t="s">
        <v>207</v>
      </c>
      <c r="C104" s="33" t="s">
        <v>7</v>
      </c>
      <c r="D104" s="30">
        <v>1060000</v>
      </c>
      <c r="E104" s="30">
        <v>1831000</v>
      </c>
      <c r="F104" s="32">
        <v>3180000</v>
      </c>
      <c r="G104" s="30">
        <v>386000</v>
      </c>
      <c r="H104" s="30">
        <v>1133500</v>
      </c>
      <c r="I104" s="30">
        <v>2826000</v>
      </c>
      <c r="J104" s="30">
        <v>0</v>
      </c>
      <c r="K104" s="30">
        <v>0</v>
      </c>
      <c r="L104" s="30">
        <f t="shared" ref="L104:L121" si="105">M104+O104</f>
        <v>12483400</v>
      </c>
      <c r="M104" s="30">
        <v>12483400</v>
      </c>
      <c r="N104" s="30">
        <v>0</v>
      </c>
      <c r="O104" s="30">
        <v>0</v>
      </c>
      <c r="P104" s="31">
        <f t="shared" si="72"/>
        <v>10326465</v>
      </c>
      <c r="Q104" s="30">
        <v>10326465</v>
      </c>
      <c r="R104" s="30">
        <v>0</v>
      </c>
      <c r="S104" s="30">
        <f t="shared" ref="S104:S116" si="106">W104</f>
        <v>0</v>
      </c>
      <c r="T104" s="30">
        <f t="shared" ref="T104:T116" si="107">U104+W104</f>
        <v>10326465</v>
      </c>
      <c r="U104" s="30">
        <v>10326465</v>
      </c>
      <c r="V104" s="30">
        <v>0</v>
      </c>
      <c r="W104" s="30">
        <v>0</v>
      </c>
      <c r="X104" s="31">
        <f t="shared" si="104"/>
        <v>82.721574250604803</v>
      </c>
      <c r="Y104" s="31">
        <f t="shared" ref="Y104:Y112" si="108">U104/M104*100</f>
        <v>82.721574250604803</v>
      </c>
      <c r="Z104" s="31"/>
      <c r="AA104" s="31"/>
    </row>
    <row r="105" spans="1:27" s="7" customFormat="1" ht="54.75" hidden="1" customHeight="1" x14ac:dyDescent="0.3">
      <c r="A105" s="101" t="s">
        <v>251</v>
      </c>
      <c r="B105" s="113" t="s">
        <v>320</v>
      </c>
      <c r="C105" s="103" t="s">
        <v>7</v>
      </c>
      <c r="D105" s="104">
        <v>14685000</v>
      </c>
      <c r="E105" s="104">
        <v>41462600</v>
      </c>
      <c r="F105" s="111">
        <v>43463600</v>
      </c>
      <c r="G105" s="104">
        <v>14929600</v>
      </c>
      <c r="H105" s="104">
        <v>52424900</v>
      </c>
      <c r="I105" s="104">
        <v>38083485</v>
      </c>
      <c r="J105" s="104">
        <v>0</v>
      </c>
      <c r="K105" s="104">
        <v>0</v>
      </c>
      <c r="L105" s="104">
        <f t="shared" si="105"/>
        <v>72547500</v>
      </c>
      <c r="M105" s="104">
        <v>72547500</v>
      </c>
      <c r="N105" s="104">
        <v>0</v>
      </c>
      <c r="O105" s="104">
        <v>0</v>
      </c>
      <c r="P105" s="100">
        <f t="shared" si="72"/>
        <v>54081000</v>
      </c>
      <c r="Q105" s="104">
        <v>54081000</v>
      </c>
      <c r="R105" s="104">
        <v>0</v>
      </c>
      <c r="S105" s="104">
        <f t="shared" si="106"/>
        <v>0</v>
      </c>
      <c r="T105" s="104">
        <f t="shared" si="107"/>
        <v>45724196.299999997</v>
      </c>
      <c r="U105" s="104">
        <v>45724196.299999997</v>
      </c>
      <c r="V105" s="104">
        <v>0</v>
      </c>
      <c r="W105" s="104">
        <v>0</v>
      </c>
      <c r="X105" s="100">
        <f t="shared" si="104"/>
        <v>63.026563699645052</v>
      </c>
      <c r="Y105" s="31">
        <f t="shared" si="108"/>
        <v>63.026563699645052</v>
      </c>
      <c r="Z105" s="31"/>
      <c r="AA105" s="31"/>
    </row>
    <row r="106" spans="1:27" s="7" customFormat="1" ht="157.5" hidden="1" customHeight="1" x14ac:dyDescent="0.3">
      <c r="A106" s="77" t="s">
        <v>252</v>
      </c>
      <c r="B106" s="17" t="s">
        <v>243</v>
      </c>
      <c r="C106" s="33" t="s">
        <v>7</v>
      </c>
      <c r="D106" s="30">
        <v>1800000</v>
      </c>
      <c r="E106" s="30">
        <v>1800000</v>
      </c>
      <c r="F106" s="32">
        <f t="shared" ref="F106" si="109">E106+D106</f>
        <v>3600000</v>
      </c>
      <c r="G106" s="30">
        <v>0</v>
      </c>
      <c r="H106" s="30">
        <v>0</v>
      </c>
      <c r="I106" s="30">
        <v>3600000</v>
      </c>
      <c r="J106" s="30">
        <v>0</v>
      </c>
      <c r="K106" s="30">
        <v>0</v>
      </c>
      <c r="L106" s="30">
        <f t="shared" si="105"/>
        <v>6840000</v>
      </c>
      <c r="M106" s="30">
        <v>6840000</v>
      </c>
      <c r="N106" s="30">
        <v>0</v>
      </c>
      <c r="O106" s="30">
        <v>0</v>
      </c>
      <c r="P106" s="31">
        <f t="shared" si="72"/>
        <v>5700000</v>
      </c>
      <c r="Q106" s="30">
        <v>5700000</v>
      </c>
      <c r="R106" s="30">
        <v>0</v>
      </c>
      <c r="S106" s="30">
        <f t="shared" si="106"/>
        <v>0</v>
      </c>
      <c r="T106" s="30">
        <f t="shared" si="107"/>
        <v>5100000</v>
      </c>
      <c r="U106" s="30">
        <v>5100000</v>
      </c>
      <c r="V106" s="30">
        <v>0</v>
      </c>
      <c r="W106" s="30">
        <v>0</v>
      </c>
      <c r="X106" s="31">
        <f t="shared" si="104"/>
        <v>74.561403508771932</v>
      </c>
      <c r="Y106" s="31">
        <f t="shared" si="108"/>
        <v>74.561403508771932</v>
      </c>
      <c r="Z106" s="31"/>
      <c r="AA106" s="31"/>
    </row>
    <row r="107" spans="1:27" s="7" customFormat="1" ht="63.75" hidden="1" customHeight="1" x14ac:dyDescent="0.3">
      <c r="A107" s="77" t="s">
        <v>253</v>
      </c>
      <c r="B107" s="17" t="s">
        <v>244</v>
      </c>
      <c r="C107" s="33" t="s">
        <v>7</v>
      </c>
      <c r="D107" s="30">
        <v>258464400</v>
      </c>
      <c r="E107" s="30">
        <v>559022200</v>
      </c>
      <c r="F107" s="32">
        <v>1040109300</v>
      </c>
      <c r="G107" s="30">
        <v>231026200</v>
      </c>
      <c r="H107" s="30">
        <v>456415000</v>
      </c>
      <c r="I107" s="30">
        <v>817486600</v>
      </c>
      <c r="J107" s="30">
        <v>0</v>
      </c>
      <c r="K107" s="30">
        <v>0</v>
      </c>
      <c r="L107" s="30">
        <f t="shared" si="105"/>
        <v>1479870800</v>
      </c>
      <c r="M107" s="30">
        <v>1479870800</v>
      </c>
      <c r="N107" s="30">
        <v>0</v>
      </c>
      <c r="O107" s="30">
        <v>0</v>
      </c>
      <c r="P107" s="31">
        <f t="shared" si="72"/>
        <v>1224544000</v>
      </c>
      <c r="Q107" s="30">
        <v>1224544000</v>
      </c>
      <c r="R107" s="30">
        <v>0</v>
      </c>
      <c r="S107" s="30">
        <f t="shared" si="106"/>
        <v>0</v>
      </c>
      <c r="T107" s="30">
        <f t="shared" si="107"/>
        <v>1080836433.1700001</v>
      </c>
      <c r="U107" s="30">
        <v>1080836433.1700001</v>
      </c>
      <c r="V107" s="30">
        <v>0</v>
      </c>
      <c r="W107" s="30">
        <v>0</v>
      </c>
      <c r="X107" s="31">
        <f t="shared" si="104"/>
        <v>73.035864561284683</v>
      </c>
      <c r="Y107" s="31">
        <f t="shared" si="108"/>
        <v>73.035864561284683</v>
      </c>
      <c r="Z107" s="31"/>
      <c r="AA107" s="31"/>
    </row>
    <row r="108" spans="1:27" s="8" customFormat="1" ht="102" hidden="1" customHeight="1" x14ac:dyDescent="0.3">
      <c r="A108" s="77" t="s">
        <v>254</v>
      </c>
      <c r="B108" s="17" t="s">
        <v>245</v>
      </c>
      <c r="C108" s="33" t="s">
        <v>7</v>
      </c>
      <c r="D108" s="30">
        <v>133082415</v>
      </c>
      <c r="E108" s="30">
        <v>249044750</v>
      </c>
      <c r="F108" s="32">
        <v>531167217</v>
      </c>
      <c r="G108" s="30">
        <v>146881750</v>
      </c>
      <c r="H108" s="30">
        <v>265462485</v>
      </c>
      <c r="I108" s="30">
        <v>385280467</v>
      </c>
      <c r="J108" s="30">
        <v>0</v>
      </c>
      <c r="K108" s="30">
        <v>0</v>
      </c>
      <c r="L108" s="30">
        <f t="shared" si="105"/>
        <v>748372700</v>
      </c>
      <c r="M108" s="30">
        <v>748372700</v>
      </c>
      <c r="N108" s="30">
        <v>0</v>
      </c>
      <c r="O108" s="30">
        <v>0</v>
      </c>
      <c r="P108" s="31">
        <f t="shared" si="72"/>
        <v>581183300</v>
      </c>
      <c r="Q108" s="30">
        <v>581183300</v>
      </c>
      <c r="R108" s="30">
        <v>0</v>
      </c>
      <c r="S108" s="30">
        <f t="shared" si="106"/>
        <v>0</v>
      </c>
      <c r="T108" s="30">
        <f t="shared" si="107"/>
        <v>553060054.36000001</v>
      </c>
      <c r="U108" s="30">
        <v>553060054.36000001</v>
      </c>
      <c r="V108" s="30">
        <v>0</v>
      </c>
      <c r="W108" s="30">
        <v>0</v>
      </c>
      <c r="X108" s="31">
        <f t="shared" si="104"/>
        <v>73.901687536170144</v>
      </c>
      <c r="Y108" s="31">
        <f t="shared" si="108"/>
        <v>73.901687536170144</v>
      </c>
      <c r="Z108" s="31"/>
      <c r="AA108" s="31"/>
    </row>
    <row r="109" spans="1:27" s="8" customFormat="1" ht="192.75" hidden="1" customHeight="1" x14ac:dyDescent="0.3">
      <c r="A109" s="101" t="s">
        <v>255</v>
      </c>
      <c r="B109" s="113" t="s">
        <v>329</v>
      </c>
      <c r="C109" s="103" t="s">
        <v>7</v>
      </c>
      <c r="D109" s="104">
        <v>12220000</v>
      </c>
      <c r="E109" s="104"/>
      <c r="F109" s="111">
        <v>40426277</v>
      </c>
      <c r="G109" s="104"/>
      <c r="H109" s="104"/>
      <c r="I109" s="104">
        <v>34381497</v>
      </c>
      <c r="J109" s="104">
        <v>0</v>
      </c>
      <c r="K109" s="104">
        <v>0</v>
      </c>
      <c r="L109" s="104">
        <f t="shared" si="105"/>
        <v>72672600</v>
      </c>
      <c r="M109" s="104">
        <v>72672600</v>
      </c>
      <c r="N109" s="104">
        <v>0</v>
      </c>
      <c r="O109" s="104">
        <v>0</v>
      </c>
      <c r="P109" s="100">
        <f t="shared" si="72"/>
        <v>48780000</v>
      </c>
      <c r="Q109" s="104">
        <v>48780000</v>
      </c>
      <c r="R109" s="104">
        <v>0</v>
      </c>
      <c r="S109" s="104">
        <f t="shared" si="106"/>
        <v>0</v>
      </c>
      <c r="T109" s="104">
        <f t="shared" si="107"/>
        <v>41894525.600000001</v>
      </c>
      <c r="U109" s="104">
        <v>41894525.600000001</v>
      </c>
      <c r="V109" s="104">
        <v>0</v>
      </c>
      <c r="W109" s="104">
        <v>0</v>
      </c>
      <c r="X109" s="100">
        <f t="shared" si="104"/>
        <v>57.648309816904863</v>
      </c>
      <c r="Y109" s="31">
        <f t="shared" si="108"/>
        <v>57.648309816904863</v>
      </c>
      <c r="Z109" s="31"/>
      <c r="AA109" s="31"/>
    </row>
    <row r="110" spans="1:27" s="8" customFormat="1" ht="57.75" hidden="1" customHeight="1" x14ac:dyDescent="0.3">
      <c r="A110" s="77" t="s">
        <v>256</v>
      </c>
      <c r="B110" s="17" t="s">
        <v>246</v>
      </c>
      <c r="C110" s="33" t="s">
        <v>7</v>
      </c>
      <c r="D110" s="30">
        <v>825000</v>
      </c>
      <c r="E110" s="30">
        <v>840000</v>
      </c>
      <c r="F110" s="32">
        <v>2488800</v>
      </c>
      <c r="G110" s="30">
        <v>823800</v>
      </c>
      <c r="H110" s="30">
        <v>893700</v>
      </c>
      <c r="I110" s="30">
        <v>1665000</v>
      </c>
      <c r="J110" s="30">
        <v>0</v>
      </c>
      <c r="K110" s="30">
        <v>0</v>
      </c>
      <c r="L110" s="30">
        <f t="shared" si="105"/>
        <v>3382500</v>
      </c>
      <c r="M110" s="30">
        <v>3382500</v>
      </c>
      <c r="N110" s="30">
        <v>0</v>
      </c>
      <c r="O110" s="30">
        <v>0</v>
      </c>
      <c r="P110" s="31">
        <f t="shared" si="72"/>
        <v>2770000</v>
      </c>
      <c r="Q110" s="30">
        <v>2770000</v>
      </c>
      <c r="R110" s="30">
        <v>0</v>
      </c>
      <c r="S110" s="30">
        <f t="shared" si="106"/>
        <v>0</v>
      </c>
      <c r="T110" s="30">
        <f t="shared" si="107"/>
        <v>2555506.5</v>
      </c>
      <c r="U110" s="30">
        <v>2555506.5</v>
      </c>
      <c r="V110" s="30">
        <v>0</v>
      </c>
      <c r="W110" s="30">
        <v>0</v>
      </c>
      <c r="X110" s="31">
        <f t="shared" si="104"/>
        <v>75.550820399113078</v>
      </c>
      <c r="Y110" s="31">
        <f t="shared" si="108"/>
        <v>75.550820399113078</v>
      </c>
      <c r="Z110" s="31"/>
      <c r="AA110" s="31"/>
    </row>
    <row r="111" spans="1:27" s="8" customFormat="1" ht="116.25" hidden="1" customHeight="1" x14ac:dyDescent="0.3">
      <c r="A111" s="101" t="s">
        <v>257</v>
      </c>
      <c r="B111" s="113" t="s">
        <v>247</v>
      </c>
      <c r="C111" s="103" t="s">
        <v>7</v>
      </c>
      <c r="D111" s="104">
        <v>23968000</v>
      </c>
      <c r="E111" s="104">
        <v>16051000</v>
      </c>
      <c r="F111" s="111">
        <v>47773145</v>
      </c>
      <c r="G111" s="104">
        <v>8909000</v>
      </c>
      <c r="H111" s="104">
        <v>56942000</v>
      </c>
      <c r="I111" s="104">
        <v>50089090</v>
      </c>
      <c r="J111" s="104">
        <v>0</v>
      </c>
      <c r="K111" s="104">
        <v>0</v>
      </c>
      <c r="L111" s="104">
        <f t="shared" si="105"/>
        <v>72032000</v>
      </c>
      <c r="M111" s="104">
        <v>72032000</v>
      </c>
      <c r="N111" s="104">
        <v>0</v>
      </c>
      <c r="O111" s="104">
        <v>0</v>
      </c>
      <c r="P111" s="100">
        <f t="shared" si="72"/>
        <v>53852000</v>
      </c>
      <c r="Q111" s="104">
        <v>53852000</v>
      </c>
      <c r="R111" s="104">
        <v>0</v>
      </c>
      <c r="S111" s="104">
        <f t="shared" si="106"/>
        <v>0</v>
      </c>
      <c r="T111" s="104">
        <f t="shared" si="107"/>
        <v>48043412.439999998</v>
      </c>
      <c r="U111" s="104">
        <v>48043412.439999998</v>
      </c>
      <c r="V111" s="104">
        <v>0</v>
      </c>
      <c r="W111" s="104">
        <v>0</v>
      </c>
      <c r="X111" s="100">
        <f t="shared" si="104"/>
        <v>66.697318469569083</v>
      </c>
      <c r="Y111" s="31">
        <f t="shared" si="108"/>
        <v>66.697318469569083</v>
      </c>
      <c r="Z111" s="31"/>
      <c r="AA111" s="31"/>
    </row>
    <row r="112" spans="1:27" s="8" customFormat="1" ht="44.25" hidden="1" customHeight="1" x14ac:dyDescent="0.3">
      <c r="A112" s="101" t="s">
        <v>258</v>
      </c>
      <c r="B112" s="113" t="s">
        <v>248</v>
      </c>
      <c r="C112" s="103" t="s">
        <v>7</v>
      </c>
      <c r="D112" s="104">
        <v>0</v>
      </c>
      <c r="E112" s="104">
        <v>145400</v>
      </c>
      <c r="F112" s="111">
        <v>218070</v>
      </c>
      <c r="G112" s="104">
        <v>0</v>
      </c>
      <c r="H112" s="104">
        <v>0</v>
      </c>
      <c r="I112" s="104">
        <v>145400</v>
      </c>
      <c r="J112" s="104">
        <v>0</v>
      </c>
      <c r="K112" s="104">
        <v>0</v>
      </c>
      <c r="L112" s="104">
        <f t="shared" si="105"/>
        <v>218070</v>
      </c>
      <c r="M112" s="104">
        <v>218070</v>
      </c>
      <c r="N112" s="104">
        <v>0</v>
      </c>
      <c r="O112" s="104">
        <v>0</v>
      </c>
      <c r="P112" s="100">
        <f t="shared" si="72"/>
        <v>72690</v>
      </c>
      <c r="Q112" s="104">
        <v>72690</v>
      </c>
      <c r="R112" s="104">
        <v>0</v>
      </c>
      <c r="S112" s="104">
        <f t="shared" si="106"/>
        <v>0</v>
      </c>
      <c r="T112" s="104">
        <f t="shared" si="107"/>
        <v>72690</v>
      </c>
      <c r="U112" s="104">
        <v>72690</v>
      </c>
      <c r="V112" s="104">
        <v>0</v>
      </c>
      <c r="W112" s="104">
        <v>0</v>
      </c>
      <c r="X112" s="100">
        <f t="shared" si="104"/>
        <v>33.333333333333329</v>
      </c>
      <c r="Y112" s="31">
        <f t="shared" si="108"/>
        <v>33.333333333333329</v>
      </c>
      <c r="Z112" s="31"/>
      <c r="AA112" s="31"/>
    </row>
    <row r="113" spans="1:30" s="8" customFormat="1" ht="35.25" hidden="1" customHeight="1" x14ac:dyDescent="0.3">
      <c r="A113" s="105" t="s">
        <v>318</v>
      </c>
      <c r="B113" s="114" t="s">
        <v>233</v>
      </c>
      <c r="C113" s="103" t="s">
        <v>7</v>
      </c>
      <c r="D113" s="104">
        <v>530512</v>
      </c>
      <c r="E113" s="104">
        <v>1178000</v>
      </c>
      <c r="F113" s="111">
        <v>2039412</v>
      </c>
      <c r="G113" s="104">
        <v>255000</v>
      </c>
      <c r="H113" s="104">
        <v>1822488</v>
      </c>
      <c r="I113" s="104">
        <v>0</v>
      </c>
      <c r="J113" s="104">
        <v>0</v>
      </c>
      <c r="K113" s="104">
        <v>1705412</v>
      </c>
      <c r="L113" s="104">
        <f t="shared" si="105"/>
        <v>3804900</v>
      </c>
      <c r="M113" s="104">
        <v>0</v>
      </c>
      <c r="N113" s="104">
        <v>0</v>
      </c>
      <c r="O113" s="104">
        <v>3804900</v>
      </c>
      <c r="P113" s="100">
        <f t="shared" si="72"/>
        <v>2050981.39</v>
      </c>
      <c r="Q113" s="104">
        <v>0</v>
      </c>
      <c r="R113" s="104">
        <v>0</v>
      </c>
      <c r="S113" s="104">
        <f t="shared" si="106"/>
        <v>2050981.39</v>
      </c>
      <c r="T113" s="104">
        <f>U113+W113</f>
        <v>2050981.39</v>
      </c>
      <c r="U113" s="104">
        <v>0</v>
      </c>
      <c r="V113" s="104">
        <v>0</v>
      </c>
      <c r="W113" s="104">
        <v>2050981.39</v>
      </c>
      <c r="X113" s="100">
        <f t="shared" si="104"/>
        <v>53.9036870877027</v>
      </c>
      <c r="Y113" s="31"/>
      <c r="Z113" s="31"/>
      <c r="AA113" s="31">
        <f>W113/O113*100</f>
        <v>53.9036870877027</v>
      </c>
    </row>
    <row r="114" spans="1:30" s="8" customFormat="1" ht="56.25" hidden="1" x14ac:dyDescent="0.3">
      <c r="A114" s="77" t="s">
        <v>328</v>
      </c>
      <c r="B114" s="87" t="s">
        <v>312</v>
      </c>
      <c r="C114" s="33" t="s">
        <v>7</v>
      </c>
      <c r="D114" s="30">
        <v>450000</v>
      </c>
      <c r="E114" s="30">
        <v>200000</v>
      </c>
      <c r="F114" s="32">
        <v>4967750</v>
      </c>
      <c r="G114" s="30">
        <v>0</v>
      </c>
      <c r="H114" s="30">
        <v>0</v>
      </c>
      <c r="I114" s="30">
        <v>1882750</v>
      </c>
      <c r="J114" s="30">
        <v>0</v>
      </c>
      <c r="K114" s="30">
        <v>0</v>
      </c>
      <c r="L114" s="30">
        <f t="shared" si="105"/>
        <v>5667750</v>
      </c>
      <c r="M114" s="30">
        <v>5667750</v>
      </c>
      <c r="N114" s="30">
        <v>0</v>
      </c>
      <c r="O114" s="30">
        <v>0</v>
      </c>
      <c r="P114" s="31">
        <f t="shared" si="72"/>
        <v>5667704</v>
      </c>
      <c r="Q114" s="30">
        <f>5667750-46</f>
        <v>5667704</v>
      </c>
      <c r="R114" s="30">
        <v>0</v>
      </c>
      <c r="S114" s="30">
        <f t="shared" si="106"/>
        <v>0</v>
      </c>
      <c r="T114" s="30">
        <f t="shared" si="107"/>
        <v>4922704</v>
      </c>
      <c r="U114" s="30">
        <v>4922704</v>
      </c>
      <c r="V114" s="30">
        <v>0</v>
      </c>
      <c r="W114" s="30">
        <v>0</v>
      </c>
      <c r="X114" s="31">
        <f t="shared" si="104"/>
        <v>86.85464249481717</v>
      </c>
      <c r="Y114" s="31">
        <f>U114/M114*100</f>
        <v>86.85464249481717</v>
      </c>
      <c r="Z114" s="31"/>
      <c r="AA114" s="31"/>
    </row>
    <row r="115" spans="1:30" s="8" customFormat="1" ht="75" hidden="1" x14ac:dyDescent="0.3">
      <c r="A115" s="77" t="s">
        <v>330</v>
      </c>
      <c r="B115" s="17" t="s">
        <v>366</v>
      </c>
      <c r="C115" s="33" t="s">
        <v>7</v>
      </c>
      <c r="D115" s="30"/>
      <c r="E115" s="30"/>
      <c r="F115" s="32">
        <v>1900000</v>
      </c>
      <c r="G115" s="30"/>
      <c r="H115" s="30"/>
      <c r="I115" s="30">
        <v>0</v>
      </c>
      <c r="J115" s="30">
        <v>0</v>
      </c>
      <c r="K115" s="30">
        <v>0</v>
      </c>
      <c r="L115" s="30">
        <f t="shared" si="105"/>
        <v>1900000</v>
      </c>
      <c r="M115" s="30">
        <v>1900000</v>
      </c>
      <c r="N115" s="30">
        <v>0</v>
      </c>
      <c r="O115" s="30">
        <v>0</v>
      </c>
      <c r="P115" s="31">
        <f t="shared" si="72"/>
        <v>1900000</v>
      </c>
      <c r="Q115" s="30">
        <v>1900000</v>
      </c>
      <c r="R115" s="30">
        <v>0</v>
      </c>
      <c r="S115" s="30">
        <f t="shared" si="106"/>
        <v>0</v>
      </c>
      <c r="T115" s="30">
        <f t="shared" si="107"/>
        <v>1527665.98</v>
      </c>
      <c r="U115" s="30">
        <v>1527665.98</v>
      </c>
      <c r="V115" s="30">
        <v>0</v>
      </c>
      <c r="W115" s="30">
        <v>0</v>
      </c>
      <c r="X115" s="31">
        <f t="shared" si="104"/>
        <v>80.40347263157895</v>
      </c>
      <c r="Y115" s="31">
        <f>U115/M115*100</f>
        <v>80.40347263157895</v>
      </c>
      <c r="Z115" s="31"/>
      <c r="AA115" s="31"/>
    </row>
    <row r="116" spans="1:30" s="8" customFormat="1" ht="176.25" hidden="1" customHeight="1" x14ac:dyDescent="0.3">
      <c r="A116" s="77" t="s">
        <v>331</v>
      </c>
      <c r="B116" s="17" t="s">
        <v>207</v>
      </c>
      <c r="C116" s="33" t="s">
        <v>7</v>
      </c>
      <c r="D116" s="30">
        <v>50000</v>
      </c>
      <c r="E116" s="30"/>
      <c r="F116" s="32">
        <v>147000</v>
      </c>
      <c r="G116" s="30"/>
      <c r="H116" s="30"/>
      <c r="I116" s="30">
        <v>0</v>
      </c>
      <c r="J116" s="30">
        <v>0</v>
      </c>
      <c r="K116" s="30">
        <v>115000</v>
      </c>
      <c r="L116" s="30">
        <f t="shared" si="105"/>
        <v>656995</v>
      </c>
      <c r="M116" s="30">
        <v>0</v>
      </c>
      <c r="N116" s="30">
        <v>0</v>
      </c>
      <c r="O116" s="30">
        <v>656995</v>
      </c>
      <c r="P116" s="31">
        <f t="shared" si="72"/>
        <v>545218.44999999995</v>
      </c>
      <c r="Q116" s="30">
        <v>0</v>
      </c>
      <c r="R116" s="30">
        <v>0</v>
      </c>
      <c r="S116" s="30">
        <f t="shared" si="106"/>
        <v>545218.44999999995</v>
      </c>
      <c r="T116" s="30">
        <f t="shared" si="107"/>
        <v>545218.44999999995</v>
      </c>
      <c r="U116" s="30">
        <v>0</v>
      </c>
      <c r="V116" s="30">
        <v>0</v>
      </c>
      <c r="W116" s="30">
        <v>545218.44999999995</v>
      </c>
      <c r="X116" s="31">
        <f t="shared" ref="X116:X136" si="110">T116/L116*100</f>
        <v>82.986697006826532</v>
      </c>
      <c r="Y116" s="31"/>
      <c r="Z116" s="31"/>
      <c r="AA116" s="31">
        <f t="shared" ref="AA116:AA121" si="111">W116/O116*100</f>
        <v>82.986697006826532</v>
      </c>
      <c r="AC116" s="38"/>
      <c r="AD116" s="38"/>
    </row>
    <row r="117" spans="1:30" s="8" customFormat="1" ht="38.25" hidden="1" customHeight="1" x14ac:dyDescent="0.3">
      <c r="A117" s="1" t="s">
        <v>166</v>
      </c>
      <c r="B117" s="15" t="s">
        <v>259</v>
      </c>
      <c r="C117" s="16"/>
      <c r="D117" s="29">
        <f t="shared" ref="D117:W117" si="112">SUM(D118:D121)</f>
        <v>0</v>
      </c>
      <c r="E117" s="29">
        <f t="shared" si="112"/>
        <v>5053300</v>
      </c>
      <c r="F117" s="29">
        <f t="shared" si="112"/>
        <v>13416695</v>
      </c>
      <c r="G117" s="29">
        <f t="shared" si="112"/>
        <v>13450900</v>
      </c>
      <c r="H117" s="29">
        <f t="shared" si="112"/>
        <v>0</v>
      </c>
      <c r="I117" s="29">
        <f t="shared" si="112"/>
        <v>5002800</v>
      </c>
      <c r="J117" s="29">
        <f t="shared" si="112"/>
        <v>0</v>
      </c>
      <c r="K117" s="29">
        <f t="shared" si="112"/>
        <v>50500</v>
      </c>
      <c r="L117" s="29">
        <f t="shared" si="112"/>
        <v>61384129</v>
      </c>
      <c r="M117" s="29">
        <f t="shared" si="112"/>
        <v>19651442</v>
      </c>
      <c r="N117" s="29">
        <f t="shared" si="112"/>
        <v>0</v>
      </c>
      <c r="O117" s="29">
        <f t="shared" si="112"/>
        <v>41732687</v>
      </c>
      <c r="P117" s="29">
        <f t="shared" si="112"/>
        <v>7951903.4699999997</v>
      </c>
      <c r="Q117" s="29">
        <f t="shared" si="112"/>
        <v>19651442</v>
      </c>
      <c r="R117" s="29">
        <f t="shared" si="112"/>
        <v>0</v>
      </c>
      <c r="S117" s="29">
        <f t="shared" si="112"/>
        <v>1697981.03</v>
      </c>
      <c r="T117" s="29">
        <f t="shared" si="112"/>
        <v>10958636.060000001</v>
      </c>
      <c r="U117" s="29">
        <f t="shared" si="112"/>
        <v>9260655.0300000012</v>
      </c>
      <c r="V117" s="29">
        <f t="shared" si="112"/>
        <v>0</v>
      </c>
      <c r="W117" s="29">
        <f t="shared" si="112"/>
        <v>1697981.03</v>
      </c>
      <c r="X117" s="2">
        <f t="shared" si="110"/>
        <v>17.852556089864859</v>
      </c>
      <c r="Y117" s="2">
        <f t="shared" ref="Y117:Y123" si="113">U117/M117*100</f>
        <v>47.124557220788184</v>
      </c>
      <c r="Z117" s="2"/>
      <c r="AA117" s="2">
        <f t="shared" si="111"/>
        <v>4.0687076535474462</v>
      </c>
    </row>
    <row r="118" spans="1:30" s="8" customFormat="1" ht="31.5" hidden="1" customHeight="1" x14ac:dyDescent="0.3">
      <c r="A118" s="147" t="s">
        <v>260</v>
      </c>
      <c r="B118" s="145" t="s">
        <v>386</v>
      </c>
      <c r="C118" s="103" t="s">
        <v>7</v>
      </c>
      <c r="D118" s="104">
        <v>0</v>
      </c>
      <c r="E118" s="104">
        <v>0</v>
      </c>
      <c r="F118" s="111">
        <v>6385708</v>
      </c>
      <c r="G118" s="104">
        <v>1000000</v>
      </c>
      <c r="H118" s="104">
        <v>0</v>
      </c>
      <c r="I118" s="104">
        <v>0</v>
      </c>
      <c r="J118" s="104">
        <v>0</v>
      </c>
      <c r="K118" s="104">
        <v>0</v>
      </c>
      <c r="L118" s="104">
        <f t="shared" si="105"/>
        <v>6385708</v>
      </c>
      <c r="M118" s="104">
        <v>6321900</v>
      </c>
      <c r="N118" s="104">
        <v>0</v>
      </c>
      <c r="O118" s="104">
        <v>63808</v>
      </c>
      <c r="P118" s="100">
        <f t="shared" si="72"/>
        <v>6344243.5599999996</v>
      </c>
      <c r="Q118" s="104">
        <v>6321900</v>
      </c>
      <c r="R118" s="104">
        <v>0</v>
      </c>
      <c r="S118" s="104">
        <f>W118</f>
        <v>22343.56</v>
      </c>
      <c r="T118" s="104">
        <f>SUM(U118:W118)</f>
        <v>2554928.8000000003</v>
      </c>
      <c r="U118" s="104">
        <v>2532585.2400000002</v>
      </c>
      <c r="V118" s="104">
        <v>0</v>
      </c>
      <c r="W118" s="104">
        <v>22343.56</v>
      </c>
      <c r="X118" s="100">
        <f t="shared" si="110"/>
        <v>40.010110077065853</v>
      </c>
      <c r="Y118" s="31">
        <f t="shared" si="113"/>
        <v>40.06050775874342</v>
      </c>
      <c r="Z118" s="31"/>
      <c r="AA118" s="31">
        <f t="shared" si="111"/>
        <v>35.016863089267808</v>
      </c>
    </row>
    <row r="119" spans="1:30" s="8" customFormat="1" ht="29.25" hidden="1" customHeight="1" x14ac:dyDescent="0.3">
      <c r="A119" s="148"/>
      <c r="B119" s="146"/>
      <c r="C119" s="103" t="s">
        <v>3</v>
      </c>
      <c r="D119" s="104"/>
      <c r="E119" s="104"/>
      <c r="F119" s="111">
        <v>5654954</v>
      </c>
      <c r="G119" s="104"/>
      <c r="H119" s="104"/>
      <c r="I119" s="104"/>
      <c r="J119" s="104"/>
      <c r="K119" s="104"/>
      <c r="L119" s="104">
        <f t="shared" si="105"/>
        <v>13467242</v>
      </c>
      <c r="M119" s="104">
        <v>13329542</v>
      </c>
      <c r="N119" s="104">
        <v>0</v>
      </c>
      <c r="O119" s="104">
        <v>137700</v>
      </c>
      <c r="P119" s="100"/>
      <c r="Q119" s="104">
        <v>13329542</v>
      </c>
      <c r="R119" s="104">
        <v>0</v>
      </c>
      <c r="S119" s="104">
        <f>W119</f>
        <v>67977.56</v>
      </c>
      <c r="T119" s="104">
        <f>SUM(U119:W119)</f>
        <v>6796047.3499999996</v>
      </c>
      <c r="U119" s="104">
        <v>6728069.79</v>
      </c>
      <c r="V119" s="104">
        <v>0</v>
      </c>
      <c r="W119" s="104">
        <v>67977.56</v>
      </c>
      <c r="X119" s="100">
        <f t="shared" si="110"/>
        <v>50.463542201142594</v>
      </c>
      <c r="Y119" s="31">
        <f t="shared" si="113"/>
        <v>50.474875955978085</v>
      </c>
      <c r="Z119" s="31"/>
      <c r="AA119" s="31">
        <f t="shared" si="111"/>
        <v>49.366419753086419</v>
      </c>
    </row>
    <row r="120" spans="1:30" s="8" customFormat="1" ht="28.5" hidden="1" customHeight="1" x14ac:dyDescent="0.3">
      <c r="A120" s="147" t="s">
        <v>261</v>
      </c>
      <c r="B120" s="145" t="s">
        <v>233</v>
      </c>
      <c r="C120" s="103" t="s">
        <v>4</v>
      </c>
      <c r="D120" s="104">
        <v>0</v>
      </c>
      <c r="E120" s="104">
        <v>4954400</v>
      </c>
      <c r="F120" s="111">
        <v>849825</v>
      </c>
      <c r="G120" s="104">
        <v>11560500</v>
      </c>
      <c r="H120" s="104">
        <v>0</v>
      </c>
      <c r="I120" s="104">
        <v>4904900</v>
      </c>
      <c r="J120" s="104">
        <v>0</v>
      </c>
      <c r="K120" s="104">
        <v>49500</v>
      </c>
      <c r="L120" s="104">
        <f t="shared" si="105"/>
        <v>29647000</v>
      </c>
      <c r="M120" s="104">
        <v>0</v>
      </c>
      <c r="N120" s="104">
        <v>0</v>
      </c>
      <c r="O120" s="104">
        <v>29647000</v>
      </c>
      <c r="P120" s="100">
        <f t="shared" si="72"/>
        <v>849824.27</v>
      </c>
      <c r="Q120" s="104">
        <v>0</v>
      </c>
      <c r="R120" s="104">
        <v>0</v>
      </c>
      <c r="S120" s="104">
        <f t="shared" ref="S120:S121" si="114">W120</f>
        <v>849824.27</v>
      </c>
      <c r="T120" s="104">
        <f t="shared" ref="T120:T121" si="115">SUM(U120:W120)</f>
        <v>849824.27</v>
      </c>
      <c r="U120" s="104">
        <v>0</v>
      </c>
      <c r="V120" s="104">
        <v>0</v>
      </c>
      <c r="W120" s="104">
        <v>849824.27</v>
      </c>
      <c r="X120" s="100">
        <f t="shared" si="110"/>
        <v>2.8664764394373798</v>
      </c>
      <c r="Y120" s="31"/>
      <c r="Z120" s="31"/>
      <c r="AA120" s="31">
        <f t="shared" si="111"/>
        <v>2.8664764394373798</v>
      </c>
    </row>
    <row r="121" spans="1:30" s="8" customFormat="1" ht="24" hidden="1" customHeight="1" x14ac:dyDescent="0.3">
      <c r="A121" s="148"/>
      <c r="B121" s="146"/>
      <c r="C121" s="103" t="s">
        <v>3</v>
      </c>
      <c r="D121" s="104">
        <v>0</v>
      </c>
      <c r="E121" s="104">
        <v>98900</v>
      </c>
      <c r="F121" s="111">
        <v>526208</v>
      </c>
      <c r="G121" s="104">
        <v>890400</v>
      </c>
      <c r="H121" s="104">
        <v>0</v>
      </c>
      <c r="I121" s="104">
        <v>97900</v>
      </c>
      <c r="J121" s="104">
        <v>0</v>
      </c>
      <c r="K121" s="104">
        <v>1000</v>
      </c>
      <c r="L121" s="104">
        <f t="shared" si="105"/>
        <v>11884179</v>
      </c>
      <c r="M121" s="104">
        <v>0</v>
      </c>
      <c r="N121" s="104">
        <v>0</v>
      </c>
      <c r="O121" s="104">
        <v>11884179</v>
      </c>
      <c r="P121" s="100">
        <f t="shared" si="72"/>
        <v>757835.64</v>
      </c>
      <c r="Q121" s="104">
        <v>0</v>
      </c>
      <c r="R121" s="104">
        <v>0</v>
      </c>
      <c r="S121" s="104">
        <f t="shared" si="114"/>
        <v>757835.64</v>
      </c>
      <c r="T121" s="104">
        <f t="shared" si="115"/>
        <v>757835.64</v>
      </c>
      <c r="U121" s="104">
        <v>0</v>
      </c>
      <c r="V121" s="104">
        <v>0</v>
      </c>
      <c r="W121" s="104">
        <v>757835.64</v>
      </c>
      <c r="X121" s="100">
        <f t="shared" si="110"/>
        <v>6.3768447109388031</v>
      </c>
      <c r="Y121" s="31"/>
      <c r="Z121" s="31"/>
      <c r="AA121" s="31">
        <f t="shared" si="111"/>
        <v>6.3768447109388031</v>
      </c>
    </row>
    <row r="122" spans="1:30" s="8" customFormat="1" ht="81.75" hidden="1" customHeight="1" x14ac:dyDescent="0.3">
      <c r="A122" s="1" t="s">
        <v>167</v>
      </c>
      <c r="B122" s="15" t="s">
        <v>83</v>
      </c>
      <c r="C122" s="16"/>
      <c r="D122" s="29">
        <f>D123</f>
        <v>0</v>
      </c>
      <c r="E122" s="29">
        <f t="shared" ref="E122" si="116">E123</f>
        <v>0</v>
      </c>
      <c r="F122" s="29">
        <f t="shared" ref="F122:K122" si="117">SUM(F123:F123)</f>
        <v>720000</v>
      </c>
      <c r="G122" s="29">
        <f t="shared" si="117"/>
        <v>320000</v>
      </c>
      <c r="H122" s="29">
        <f t="shared" si="117"/>
        <v>0</v>
      </c>
      <c r="I122" s="29">
        <f t="shared" si="117"/>
        <v>0</v>
      </c>
      <c r="J122" s="29">
        <f t="shared" si="117"/>
        <v>0</v>
      </c>
      <c r="K122" s="29">
        <f t="shared" si="117"/>
        <v>400000</v>
      </c>
      <c r="L122" s="29">
        <f>SUM(L123:L123)</f>
        <v>1320000</v>
      </c>
      <c r="M122" s="29">
        <f>SUM(M123:M123)</f>
        <v>1000000</v>
      </c>
      <c r="N122" s="29">
        <f>SUM(N123:N123)</f>
        <v>0</v>
      </c>
      <c r="O122" s="29">
        <f>SUM(O123:O123)</f>
        <v>320000</v>
      </c>
      <c r="P122" s="29">
        <f t="shared" ref="P122:W122" si="118">SUM(P123:P123)</f>
        <v>1000000</v>
      </c>
      <c r="Q122" s="29">
        <f t="shared" si="118"/>
        <v>1000000</v>
      </c>
      <c r="R122" s="29">
        <f t="shared" si="118"/>
        <v>0</v>
      </c>
      <c r="S122" s="29">
        <f t="shared" si="118"/>
        <v>0</v>
      </c>
      <c r="T122" s="29">
        <f t="shared" si="118"/>
        <v>719999</v>
      </c>
      <c r="U122" s="29">
        <f t="shared" si="118"/>
        <v>400000</v>
      </c>
      <c r="V122" s="29">
        <f t="shared" si="118"/>
        <v>0</v>
      </c>
      <c r="W122" s="29">
        <f t="shared" si="118"/>
        <v>319999</v>
      </c>
      <c r="X122" s="2">
        <f t="shared" si="110"/>
        <v>54.545378787878782</v>
      </c>
      <c r="Y122" s="2">
        <f t="shared" si="113"/>
        <v>40</v>
      </c>
      <c r="Z122" s="2"/>
      <c r="AA122" s="2">
        <f>W122/O122*100</f>
        <v>99.999687500000007</v>
      </c>
    </row>
    <row r="123" spans="1:30" s="8" customFormat="1" ht="64.5" hidden="1" customHeight="1" x14ac:dyDescent="0.3">
      <c r="A123" s="101" t="s">
        <v>185</v>
      </c>
      <c r="B123" s="113" t="s">
        <v>262</v>
      </c>
      <c r="C123" s="103" t="s">
        <v>7</v>
      </c>
      <c r="D123" s="104">
        <v>0</v>
      </c>
      <c r="E123" s="104">
        <v>0</v>
      </c>
      <c r="F123" s="111">
        <v>720000</v>
      </c>
      <c r="G123" s="104">
        <v>320000</v>
      </c>
      <c r="H123" s="104">
        <v>0</v>
      </c>
      <c r="I123" s="104">
        <v>0</v>
      </c>
      <c r="J123" s="104">
        <v>0</v>
      </c>
      <c r="K123" s="104">
        <v>400000</v>
      </c>
      <c r="L123" s="104">
        <f>M123+O123</f>
        <v>1320000</v>
      </c>
      <c r="M123" s="104">
        <v>1000000</v>
      </c>
      <c r="N123" s="104">
        <v>0</v>
      </c>
      <c r="O123" s="104">
        <v>320000</v>
      </c>
      <c r="P123" s="100">
        <f t="shared" si="72"/>
        <v>1000000</v>
      </c>
      <c r="Q123" s="104">
        <v>1000000</v>
      </c>
      <c r="R123" s="104">
        <v>0</v>
      </c>
      <c r="S123" s="104">
        <v>0</v>
      </c>
      <c r="T123" s="104">
        <f>U123+W123</f>
        <v>719999</v>
      </c>
      <c r="U123" s="104">
        <v>400000</v>
      </c>
      <c r="V123" s="104">
        <v>0</v>
      </c>
      <c r="W123" s="104">
        <v>319999</v>
      </c>
      <c r="X123" s="100">
        <f t="shared" si="110"/>
        <v>54.545378787878782</v>
      </c>
      <c r="Y123" s="31">
        <f t="shared" si="113"/>
        <v>40</v>
      </c>
      <c r="Z123" s="31"/>
      <c r="AA123" s="31">
        <f>W123/O123*100</f>
        <v>99.999687500000007</v>
      </c>
    </row>
    <row r="124" spans="1:30" s="8" customFormat="1" ht="36" hidden="1" customHeight="1" x14ac:dyDescent="0.3">
      <c r="A124" s="1" t="s">
        <v>168</v>
      </c>
      <c r="B124" s="15" t="s">
        <v>84</v>
      </c>
      <c r="C124" s="16"/>
      <c r="D124" s="29">
        <f>SUM(D125:D127)</f>
        <v>3543000</v>
      </c>
      <c r="E124" s="29">
        <f t="shared" ref="E124:W124" si="119">SUM(E125:E127)</f>
        <v>17375120</v>
      </c>
      <c r="F124" s="29">
        <f t="shared" si="119"/>
        <v>36994415</v>
      </c>
      <c r="G124" s="29">
        <f t="shared" si="119"/>
        <v>14750607</v>
      </c>
      <c r="H124" s="29">
        <f t="shared" si="119"/>
        <v>3197327</v>
      </c>
      <c r="I124" s="29">
        <f t="shared" si="119"/>
        <v>17247443</v>
      </c>
      <c r="J124" s="29">
        <f t="shared" si="119"/>
        <v>0</v>
      </c>
      <c r="K124" s="29">
        <f t="shared" si="119"/>
        <v>2699037</v>
      </c>
      <c r="L124" s="29">
        <f>SUM(L125:L127)</f>
        <v>39987258</v>
      </c>
      <c r="M124" s="29">
        <f>SUM(M125:M127)</f>
        <v>29634215</v>
      </c>
      <c r="N124" s="29">
        <f>SUM(N125:N127)</f>
        <v>0</v>
      </c>
      <c r="O124" s="29">
        <f>SUM(O125:O127)</f>
        <v>10353043</v>
      </c>
      <c r="P124" s="29">
        <f t="shared" si="119"/>
        <v>39222100.009999998</v>
      </c>
      <c r="Q124" s="29">
        <f t="shared" si="119"/>
        <v>29634215</v>
      </c>
      <c r="R124" s="29">
        <f t="shared" si="119"/>
        <v>0</v>
      </c>
      <c r="S124" s="29">
        <f t="shared" si="119"/>
        <v>9587885.0099999998</v>
      </c>
      <c r="T124" s="29">
        <f t="shared" si="119"/>
        <v>37172322.599999994</v>
      </c>
      <c r="U124" s="29">
        <f t="shared" si="119"/>
        <v>27584437.59</v>
      </c>
      <c r="V124" s="29">
        <f t="shared" si="119"/>
        <v>0</v>
      </c>
      <c r="W124" s="29">
        <f t="shared" si="119"/>
        <v>9587885.0099999998</v>
      </c>
      <c r="X124" s="2">
        <f t="shared" si="110"/>
        <v>92.96041904148565</v>
      </c>
      <c r="Y124" s="2">
        <f>U124/M124*100</f>
        <v>93.083071679138456</v>
      </c>
      <c r="Z124" s="2"/>
      <c r="AA124" s="2">
        <f>W124/O124*100</f>
        <v>92.609342103572828</v>
      </c>
    </row>
    <row r="125" spans="1:30" s="8" customFormat="1" ht="51" hidden="1" customHeight="1" x14ac:dyDescent="0.3">
      <c r="A125" s="77" t="s">
        <v>169</v>
      </c>
      <c r="B125" s="17" t="s">
        <v>78</v>
      </c>
      <c r="C125" s="33" t="s">
        <v>7</v>
      </c>
      <c r="D125" s="30">
        <v>63000</v>
      </c>
      <c r="E125" s="30">
        <v>828574</v>
      </c>
      <c r="F125" s="32">
        <v>5910113</v>
      </c>
      <c r="G125" s="30">
        <v>3692350</v>
      </c>
      <c r="H125" s="30">
        <v>66400</v>
      </c>
      <c r="I125" s="30">
        <v>0</v>
      </c>
      <c r="J125" s="30">
        <v>0</v>
      </c>
      <c r="K125" s="30">
        <v>878710</v>
      </c>
      <c r="L125" s="30">
        <f>M125+O125</f>
        <v>5976513</v>
      </c>
      <c r="M125" s="30">
        <v>0</v>
      </c>
      <c r="N125" s="30">
        <v>0</v>
      </c>
      <c r="O125" s="30">
        <v>5976513</v>
      </c>
      <c r="P125" s="31">
        <f t="shared" si="72"/>
        <v>5769597.5</v>
      </c>
      <c r="Q125" s="30">
        <v>0</v>
      </c>
      <c r="R125" s="30">
        <v>0</v>
      </c>
      <c r="S125" s="30">
        <f>W125</f>
        <v>5769597.5</v>
      </c>
      <c r="T125" s="30">
        <f>U125+W125</f>
        <v>5769597.5</v>
      </c>
      <c r="U125" s="30">
        <v>0</v>
      </c>
      <c r="V125" s="30">
        <v>0</v>
      </c>
      <c r="W125" s="30">
        <v>5769597.5</v>
      </c>
      <c r="X125" s="31">
        <f t="shared" si="110"/>
        <v>96.537855769743999</v>
      </c>
      <c r="Y125" s="31"/>
      <c r="Z125" s="31"/>
      <c r="AA125" s="31">
        <f t="shared" ref="AA125" si="120">W125/O125*100</f>
        <v>96.537855769743999</v>
      </c>
    </row>
    <row r="126" spans="1:30" s="8" customFormat="1" ht="75" hidden="1" x14ac:dyDescent="0.3">
      <c r="A126" s="77" t="s">
        <v>170</v>
      </c>
      <c r="B126" s="87" t="s">
        <v>46</v>
      </c>
      <c r="C126" s="33" t="s">
        <v>7</v>
      </c>
      <c r="D126" s="30">
        <v>0</v>
      </c>
      <c r="E126" s="30">
        <v>5546546</v>
      </c>
      <c r="F126" s="32">
        <v>12727702</v>
      </c>
      <c r="G126" s="30">
        <v>6858257</v>
      </c>
      <c r="H126" s="30">
        <v>1920427</v>
      </c>
      <c r="I126" s="30">
        <v>4247443</v>
      </c>
      <c r="J126" s="30">
        <v>0</v>
      </c>
      <c r="K126" s="30">
        <v>1820327</v>
      </c>
      <c r="L126" s="30">
        <f>M126+O126</f>
        <v>14588645</v>
      </c>
      <c r="M126" s="30">
        <v>10212115</v>
      </c>
      <c r="N126" s="30">
        <v>0</v>
      </c>
      <c r="O126" s="30">
        <v>4376530</v>
      </c>
      <c r="P126" s="31">
        <f t="shared" si="72"/>
        <v>14030402.51</v>
      </c>
      <c r="Q126" s="30">
        <v>10212115</v>
      </c>
      <c r="R126" s="30">
        <v>0</v>
      </c>
      <c r="S126" s="30">
        <f t="shared" ref="S126:S127" si="121">W126</f>
        <v>3818287.51</v>
      </c>
      <c r="T126" s="30">
        <f t="shared" ref="T126:T127" si="122">U126+W126</f>
        <v>12727654.9</v>
      </c>
      <c r="U126" s="30">
        <v>8909367.3900000006</v>
      </c>
      <c r="V126" s="30">
        <v>0</v>
      </c>
      <c r="W126" s="30">
        <v>3818287.51</v>
      </c>
      <c r="X126" s="31">
        <f t="shared" si="110"/>
        <v>87.243571284379044</v>
      </c>
      <c r="Y126" s="31">
        <f>U126/M126*100</f>
        <v>87.243116533646557</v>
      </c>
      <c r="Z126" s="31"/>
      <c r="AA126" s="31">
        <f>W126/O126*100</f>
        <v>87.244632391415109</v>
      </c>
    </row>
    <row r="127" spans="1:30" s="8" customFormat="1" ht="49.5" hidden="1" customHeight="1" x14ac:dyDescent="0.3">
      <c r="A127" s="77" t="s">
        <v>171</v>
      </c>
      <c r="B127" s="17" t="s">
        <v>85</v>
      </c>
      <c r="C127" s="33" t="s">
        <v>7</v>
      </c>
      <c r="D127" s="30">
        <v>3480000</v>
      </c>
      <c r="E127" s="30">
        <v>11000000</v>
      </c>
      <c r="F127" s="32">
        <v>18356600</v>
      </c>
      <c r="G127" s="30">
        <v>4200000</v>
      </c>
      <c r="H127" s="30">
        <v>1210500</v>
      </c>
      <c r="I127" s="30">
        <v>13000000</v>
      </c>
      <c r="J127" s="30">
        <v>0</v>
      </c>
      <c r="K127" s="30">
        <v>0</v>
      </c>
      <c r="L127" s="30">
        <f>M127+O127</f>
        <v>19422100</v>
      </c>
      <c r="M127" s="30">
        <v>19422100</v>
      </c>
      <c r="N127" s="30">
        <v>0</v>
      </c>
      <c r="O127" s="30">
        <v>0</v>
      </c>
      <c r="P127" s="31">
        <f t="shared" si="72"/>
        <v>19422100</v>
      </c>
      <c r="Q127" s="30">
        <v>19422100</v>
      </c>
      <c r="R127" s="30">
        <v>0</v>
      </c>
      <c r="S127" s="30">
        <f t="shared" si="121"/>
        <v>0</v>
      </c>
      <c r="T127" s="30">
        <f t="shared" si="122"/>
        <v>18675070.199999999</v>
      </c>
      <c r="U127" s="30">
        <v>18675070.199999999</v>
      </c>
      <c r="V127" s="30">
        <v>0</v>
      </c>
      <c r="W127" s="30">
        <v>0</v>
      </c>
      <c r="X127" s="31">
        <f t="shared" si="110"/>
        <v>96.153712523362557</v>
      </c>
      <c r="Y127" s="31">
        <f>U127/M127*100</f>
        <v>96.153712523362557</v>
      </c>
      <c r="Z127" s="31"/>
      <c r="AA127" s="31"/>
    </row>
    <row r="128" spans="1:30" s="8" customFormat="1" ht="37.5" hidden="1" x14ac:dyDescent="0.3">
      <c r="A128" s="1" t="s">
        <v>172</v>
      </c>
      <c r="B128" s="15" t="s">
        <v>86</v>
      </c>
      <c r="C128" s="16"/>
      <c r="D128" s="29">
        <f t="shared" ref="D128:E128" si="123">SUM(D129:D132)</f>
        <v>7328085</v>
      </c>
      <c r="E128" s="29">
        <f t="shared" si="123"/>
        <v>11285517</v>
      </c>
      <c r="F128" s="29">
        <f>SUM(F129:F133)</f>
        <v>29818763</v>
      </c>
      <c r="G128" s="29">
        <f t="shared" ref="G128:W128" si="124">SUM(G129:G133)</f>
        <v>10776805</v>
      </c>
      <c r="H128" s="29">
        <f t="shared" si="124"/>
        <v>10127553</v>
      </c>
      <c r="I128" s="29">
        <f t="shared" si="124"/>
        <v>1250150</v>
      </c>
      <c r="J128" s="29">
        <f t="shared" si="124"/>
        <v>0</v>
      </c>
      <c r="K128" s="29">
        <f t="shared" si="124"/>
        <v>17354243</v>
      </c>
      <c r="L128" s="29">
        <f t="shared" si="124"/>
        <v>40212613</v>
      </c>
      <c r="M128" s="29">
        <f t="shared" si="124"/>
        <v>2595080</v>
      </c>
      <c r="N128" s="29">
        <f t="shared" si="124"/>
        <v>0</v>
      </c>
      <c r="O128" s="29">
        <f t="shared" si="124"/>
        <v>37617533</v>
      </c>
      <c r="P128" s="29">
        <f t="shared" si="124"/>
        <v>31460412.099999998</v>
      </c>
      <c r="Q128" s="29">
        <f t="shared" si="124"/>
        <v>2390912.34</v>
      </c>
      <c r="R128" s="29">
        <f t="shared" si="124"/>
        <v>0</v>
      </c>
      <c r="S128" s="29">
        <f t="shared" si="124"/>
        <v>29069499.759999998</v>
      </c>
      <c r="T128" s="29">
        <f t="shared" si="124"/>
        <v>31160553.099999998</v>
      </c>
      <c r="U128" s="29">
        <f t="shared" si="124"/>
        <v>2091053.34</v>
      </c>
      <c r="V128" s="29">
        <f t="shared" si="124"/>
        <v>0</v>
      </c>
      <c r="W128" s="29">
        <f t="shared" si="124"/>
        <v>29069499.759999998</v>
      </c>
      <c r="X128" s="2">
        <f t="shared" si="110"/>
        <v>77.489500868794565</v>
      </c>
      <c r="Y128" s="2">
        <f>U128/M128*100</f>
        <v>80.577606085361538</v>
      </c>
      <c r="Z128" s="2"/>
      <c r="AA128" s="2">
        <f>W128/O128*100</f>
        <v>77.27646509939926</v>
      </c>
    </row>
    <row r="129" spans="1:27" s="8" customFormat="1" ht="46.5" hidden="1" customHeight="1" x14ac:dyDescent="0.3">
      <c r="A129" s="77" t="s">
        <v>173</v>
      </c>
      <c r="B129" s="17" t="s">
        <v>68</v>
      </c>
      <c r="C129" s="33" t="s">
        <v>7</v>
      </c>
      <c r="D129" s="30">
        <v>5902510</v>
      </c>
      <c r="E129" s="30">
        <v>8321950</v>
      </c>
      <c r="F129" s="32">
        <v>21700357</v>
      </c>
      <c r="G129" s="30">
        <v>7889000</v>
      </c>
      <c r="H129" s="30">
        <v>9176550</v>
      </c>
      <c r="I129" s="30">
        <v>0</v>
      </c>
      <c r="J129" s="30">
        <v>0</v>
      </c>
      <c r="K129" s="30">
        <v>13787246</v>
      </c>
      <c r="L129" s="30">
        <f t="shared" ref="L129:L133" si="125">M129+O129</f>
        <v>30634474</v>
      </c>
      <c r="M129" s="30">
        <v>0</v>
      </c>
      <c r="N129" s="30">
        <v>0</v>
      </c>
      <c r="O129" s="30">
        <v>30634474</v>
      </c>
      <c r="P129" s="31">
        <f t="shared" si="72"/>
        <v>23565432.149999999</v>
      </c>
      <c r="Q129" s="30">
        <v>0</v>
      </c>
      <c r="R129" s="30">
        <v>0</v>
      </c>
      <c r="S129" s="30">
        <f>W129</f>
        <v>23565432.149999999</v>
      </c>
      <c r="T129" s="30">
        <f>U129+W129</f>
        <v>23565432.149999999</v>
      </c>
      <c r="U129" s="30">
        <v>0</v>
      </c>
      <c r="V129" s="30">
        <v>0</v>
      </c>
      <c r="W129" s="30">
        <v>23565432.149999999</v>
      </c>
      <c r="X129" s="31">
        <f t="shared" si="110"/>
        <v>76.924552874647034</v>
      </c>
      <c r="Y129" s="31"/>
      <c r="Z129" s="31"/>
      <c r="AA129" s="31">
        <f>W129/O129*100</f>
        <v>76.924552874647034</v>
      </c>
    </row>
    <row r="130" spans="1:27" s="8" customFormat="1" ht="48" hidden="1" customHeight="1" x14ac:dyDescent="0.3">
      <c r="A130" s="77" t="s">
        <v>174</v>
      </c>
      <c r="B130" s="17" t="s">
        <v>87</v>
      </c>
      <c r="C130" s="33" t="s">
        <v>7</v>
      </c>
      <c r="D130" s="30">
        <v>1056825</v>
      </c>
      <c r="E130" s="30">
        <v>2768167</v>
      </c>
      <c r="F130" s="32">
        <v>6712797</v>
      </c>
      <c r="G130" s="30">
        <v>2887805</v>
      </c>
      <c r="H130" s="30">
        <v>951003</v>
      </c>
      <c r="I130" s="30">
        <v>686000</v>
      </c>
      <c r="J130" s="30">
        <v>0</v>
      </c>
      <c r="K130" s="30">
        <v>3138992</v>
      </c>
      <c r="L130" s="30">
        <f t="shared" si="125"/>
        <v>7575671</v>
      </c>
      <c r="M130" s="30">
        <v>1673571</v>
      </c>
      <c r="N130" s="30">
        <v>0</v>
      </c>
      <c r="O130" s="30">
        <v>5902100</v>
      </c>
      <c r="P130" s="31">
        <f t="shared" ref="P130:P193" si="126">Q130+R130+S130</f>
        <v>6164742.6799999997</v>
      </c>
      <c r="Q130" s="30">
        <v>1469403.34</v>
      </c>
      <c r="R130" s="30">
        <v>0</v>
      </c>
      <c r="S130" s="30">
        <f t="shared" ref="S130:S133" si="127">W130</f>
        <v>4695339.34</v>
      </c>
      <c r="T130" s="30">
        <f t="shared" ref="T130:T133" si="128">U130+W130</f>
        <v>6164742.6799999997</v>
      </c>
      <c r="U130" s="30">
        <v>1469403.34</v>
      </c>
      <c r="V130" s="30">
        <v>0</v>
      </c>
      <c r="W130" s="30">
        <v>4695339.34</v>
      </c>
      <c r="X130" s="31">
        <f t="shared" si="110"/>
        <v>81.375533335594952</v>
      </c>
      <c r="Y130" s="31">
        <f t="shared" ref="Y130" si="129">U130/M130*100</f>
        <v>87.800478139260306</v>
      </c>
      <c r="Z130" s="31"/>
      <c r="AA130" s="31">
        <f>W130/O130*100</f>
        <v>79.553706985649171</v>
      </c>
    </row>
    <row r="131" spans="1:27" s="8" customFormat="1" ht="26.25" hidden="1" customHeight="1" x14ac:dyDescent="0.3">
      <c r="A131" s="77" t="s">
        <v>175</v>
      </c>
      <c r="B131" s="17" t="s">
        <v>233</v>
      </c>
      <c r="C131" s="33" t="s">
        <v>7</v>
      </c>
      <c r="D131" s="30">
        <v>0</v>
      </c>
      <c r="E131" s="30"/>
      <c r="F131" s="32">
        <v>783959</v>
      </c>
      <c r="G131" s="30"/>
      <c r="H131" s="30"/>
      <c r="I131" s="30">
        <v>0</v>
      </c>
      <c r="J131" s="30">
        <v>0</v>
      </c>
      <c r="K131" s="30">
        <v>428005</v>
      </c>
      <c r="L131" s="30">
        <f t="shared" si="125"/>
        <v>1080959</v>
      </c>
      <c r="M131" s="30">
        <v>0</v>
      </c>
      <c r="N131" s="30">
        <v>0</v>
      </c>
      <c r="O131" s="30">
        <v>1080959</v>
      </c>
      <c r="P131" s="31">
        <f t="shared" si="126"/>
        <v>808728.27</v>
      </c>
      <c r="Q131" s="30">
        <v>0</v>
      </c>
      <c r="R131" s="30">
        <v>0</v>
      </c>
      <c r="S131" s="30">
        <f>W131</f>
        <v>808728.27</v>
      </c>
      <c r="T131" s="30">
        <f t="shared" si="128"/>
        <v>808728.27</v>
      </c>
      <c r="U131" s="30">
        <v>0</v>
      </c>
      <c r="V131" s="30">
        <v>0</v>
      </c>
      <c r="W131" s="30">
        <v>808728.27</v>
      </c>
      <c r="X131" s="31">
        <f t="shared" si="110"/>
        <v>74.815813550745219</v>
      </c>
      <c r="Y131" s="31"/>
      <c r="Z131" s="31"/>
      <c r="AA131" s="31">
        <f>W131/O131*100</f>
        <v>74.815813550745219</v>
      </c>
    </row>
    <row r="132" spans="1:27" s="8" customFormat="1" ht="129.75" hidden="1" customHeight="1" x14ac:dyDescent="0.3">
      <c r="A132" s="101" t="s">
        <v>319</v>
      </c>
      <c r="B132" s="112" t="s">
        <v>312</v>
      </c>
      <c r="C132" s="103" t="s">
        <v>7</v>
      </c>
      <c r="D132" s="104">
        <v>368750</v>
      </c>
      <c r="E132" s="104">
        <v>195400</v>
      </c>
      <c r="F132" s="111">
        <v>564150</v>
      </c>
      <c r="G132" s="104">
        <v>0</v>
      </c>
      <c r="H132" s="104">
        <v>0</v>
      </c>
      <c r="I132" s="104">
        <v>564150</v>
      </c>
      <c r="J132" s="104">
        <v>0</v>
      </c>
      <c r="K132" s="104">
        <v>0</v>
      </c>
      <c r="L132" s="104">
        <f t="shared" si="125"/>
        <v>864009</v>
      </c>
      <c r="M132" s="104">
        <v>864009</v>
      </c>
      <c r="N132" s="104">
        <v>0</v>
      </c>
      <c r="O132" s="104">
        <v>0</v>
      </c>
      <c r="P132" s="100">
        <f t="shared" si="126"/>
        <v>864009</v>
      </c>
      <c r="Q132" s="104">
        <v>864009</v>
      </c>
      <c r="R132" s="104">
        <v>0</v>
      </c>
      <c r="S132" s="104">
        <f t="shared" si="127"/>
        <v>0</v>
      </c>
      <c r="T132" s="104">
        <f t="shared" si="128"/>
        <v>564150</v>
      </c>
      <c r="U132" s="104">
        <v>564150</v>
      </c>
      <c r="V132" s="104">
        <v>0</v>
      </c>
      <c r="W132" s="104">
        <v>0</v>
      </c>
      <c r="X132" s="100">
        <f t="shared" si="110"/>
        <v>65.294458738277029</v>
      </c>
      <c r="Y132" s="31">
        <f>U132/M132*100</f>
        <v>65.294458738277029</v>
      </c>
      <c r="Z132" s="31"/>
      <c r="AA132" s="31"/>
    </row>
    <row r="133" spans="1:27" s="8" customFormat="1" ht="72" hidden="1" customHeight="1" x14ac:dyDescent="0.3">
      <c r="A133" s="77" t="s">
        <v>378</v>
      </c>
      <c r="B133" s="87" t="s">
        <v>379</v>
      </c>
      <c r="C133" s="33" t="s">
        <v>7</v>
      </c>
      <c r="D133" s="30"/>
      <c r="E133" s="30"/>
      <c r="F133" s="32">
        <v>57500</v>
      </c>
      <c r="G133" s="30"/>
      <c r="H133" s="30"/>
      <c r="I133" s="30"/>
      <c r="J133" s="30"/>
      <c r="K133" s="30"/>
      <c r="L133" s="30">
        <f t="shared" si="125"/>
        <v>57500</v>
      </c>
      <c r="M133" s="30">
        <v>57500</v>
      </c>
      <c r="N133" s="30">
        <v>0</v>
      </c>
      <c r="O133" s="30">
        <v>0</v>
      </c>
      <c r="P133" s="31">
        <f t="shared" si="126"/>
        <v>57500</v>
      </c>
      <c r="Q133" s="30">
        <v>57500</v>
      </c>
      <c r="R133" s="30">
        <v>0</v>
      </c>
      <c r="S133" s="30">
        <f t="shared" si="127"/>
        <v>0</v>
      </c>
      <c r="T133" s="30">
        <f t="shared" si="128"/>
        <v>57500</v>
      </c>
      <c r="U133" s="30">
        <v>57500</v>
      </c>
      <c r="V133" s="30">
        <v>0</v>
      </c>
      <c r="W133" s="30">
        <v>0</v>
      </c>
      <c r="X133" s="31">
        <f t="shared" si="110"/>
        <v>100</v>
      </c>
      <c r="Y133" s="31">
        <f>U133/M133*100</f>
        <v>100</v>
      </c>
      <c r="Z133" s="31"/>
      <c r="AA133" s="31"/>
    </row>
    <row r="134" spans="1:27" s="8" customFormat="1" ht="56.25" hidden="1" customHeight="1" x14ac:dyDescent="0.3">
      <c r="A134" s="1" t="s">
        <v>176</v>
      </c>
      <c r="B134" s="15" t="s">
        <v>88</v>
      </c>
      <c r="C134" s="16"/>
      <c r="D134" s="29">
        <f>SUM(D135:D136)</f>
        <v>31127389</v>
      </c>
      <c r="E134" s="29">
        <f t="shared" ref="E134:W134" si="130">SUM(E135:E136)</f>
        <v>36386050</v>
      </c>
      <c r="F134" s="29">
        <f t="shared" si="130"/>
        <v>87408010</v>
      </c>
      <c r="G134" s="29">
        <f t="shared" si="130"/>
        <v>21515150</v>
      </c>
      <c r="H134" s="29">
        <f t="shared" si="130"/>
        <v>26936900</v>
      </c>
      <c r="I134" s="29">
        <f t="shared" si="130"/>
        <v>0</v>
      </c>
      <c r="J134" s="29">
        <f t="shared" si="130"/>
        <v>0</v>
      </c>
      <c r="K134" s="29">
        <f t="shared" si="130"/>
        <v>65207260</v>
      </c>
      <c r="L134" s="29">
        <f>SUM(L135:L136)</f>
        <v>111410612</v>
      </c>
      <c r="M134" s="29">
        <f>SUM(M135:M136)</f>
        <v>0</v>
      </c>
      <c r="N134" s="29">
        <f>SUM(N135:N136)</f>
        <v>0</v>
      </c>
      <c r="O134" s="29">
        <f>SUM(O135:O136)</f>
        <v>111410612</v>
      </c>
      <c r="P134" s="29">
        <f t="shared" si="130"/>
        <v>91815900.170000002</v>
      </c>
      <c r="Q134" s="29">
        <f t="shared" si="130"/>
        <v>0</v>
      </c>
      <c r="R134" s="29">
        <f t="shared" si="130"/>
        <v>0</v>
      </c>
      <c r="S134" s="29">
        <f t="shared" si="130"/>
        <v>91815900.170000002</v>
      </c>
      <c r="T134" s="29">
        <f t="shared" si="130"/>
        <v>91815900.170000002</v>
      </c>
      <c r="U134" s="29">
        <f t="shared" si="130"/>
        <v>0</v>
      </c>
      <c r="V134" s="29">
        <f t="shared" si="130"/>
        <v>0</v>
      </c>
      <c r="W134" s="29">
        <f t="shared" si="130"/>
        <v>91815900.170000002</v>
      </c>
      <c r="X134" s="2">
        <f t="shared" si="110"/>
        <v>82.412167496216611</v>
      </c>
      <c r="Y134" s="2"/>
      <c r="Z134" s="2"/>
      <c r="AA134" s="2">
        <f>W134/O134*100</f>
        <v>82.412167496216611</v>
      </c>
    </row>
    <row r="135" spans="1:27" s="8" customFormat="1" ht="54" hidden="1" customHeight="1" x14ac:dyDescent="0.3">
      <c r="A135" s="77" t="s">
        <v>177</v>
      </c>
      <c r="B135" s="17" t="s">
        <v>263</v>
      </c>
      <c r="C135" s="33" t="s">
        <v>7</v>
      </c>
      <c r="D135" s="30">
        <v>15517729</v>
      </c>
      <c r="E135" s="30">
        <v>15555050</v>
      </c>
      <c r="F135" s="32">
        <v>38135270</v>
      </c>
      <c r="G135" s="30">
        <v>8381150</v>
      </c>
      <c r="H135" s="30">
        <v>15293900</v>
      </c>
      <c r="I135" s="30">
        <v>0</v>
      </c>
      <c r="J135" s="30">
        <v>0</v>
      </c>
      <c r="K135" s="30">
        <v>28839950</v>
      </c>
      <c r="L135" s="30">
        <f>M135+O135</f>
        <v>50565660</v>
      </c>
      <c r="M135" s="30">
        <v>0</v>
      </c>
      <c r="N135" s="30">
        <v>0</v>
      </c>
      <c r="O135" s="30">
        <v>50565660</v>
      </c>
      <c r="P135" s="31">
        <f t="shared" si="126"/>
        <v>41303944.07</v>
      </c>
      <c r="Q135" s="30">
        <v>0</v>
      </c>
      <c r="R135" s="30">
        <v>0</v>
      </c>
      <c r="S135" s="30">
        <f>W135</f>
        <v>41303944.07</v>
      </c>
      <c r="T135" s="30">
        <f>U135+W135</f>
        <v>41303944.07</v>
      </c>
      <c r="U135" s="30">
        <v>0</v>
      </c>
      <c r="V135" s="30">
        <v>0</v>
      </c>
      <c r="W135" s="30">
        <v>41303944.07</v>
      </c>
      <c r="X135" s="31">
        <f t="shared" si="110"/>
        <v>81.683783164305581</v>
      </c>
      <c r="Y135" s="31"/>
      <c r="Z135" s="31"/>
      <c r="AA135" s="31">
        <f>W135/O135*100</f>
        <v>81.683783164305581</v>
      </c>
    </row>
    <row r="136" spans="1:27" s="8" customFormat="1" ht="48.75" hidden="1" customHeight="1" x14ac:dyDescent="0.3">
      <c r="A136" s="77" t="s">
        <v>178</v>
      </c>
      <c r="B136" s="17" t="s">
        <v>264</v>
      </c>
      <c r="C136" s="33" t="s">
        <v>7</v>
      </c>
      <c r="D136" s="30">
        <v>15609660</v>
      </c>
      <c r="E136" s="30">
        <v>20831000</v>
      </c>
      <c r="F136" s="32">
        <v>49272740</v>
      </c>
      <c r="G136" s="30">
        <v>13134000</v>
      </c>
      <c r="H136" s="30">
        <v>11643000</v>
      </c>
      <c r="I136" s="30">
        <v>0</v>
      </c>
      <c r="J136" s="30">
        <v>0</v>
      </c>
      <c r="K136" s="30">
        <v>36367310</v>
      </c>
      <c r="L136" s="30">
        <f>M136+O136</f>
        <v>60844952</v>
      </c>
      <c r="M136" s="30">
        <v>0</v>
      </c>
      <c r="N136" s="30">
        <v>0</v>
      </c>
      <c r="O136" s="30">
        <v>60844952</v>
      </c>
      <c r="P136" s="31">
        <f t="shared" si="126"/>
        <v>50511956.100000001</v>
      </c>
      <c r="Q136" s="30">
        <v>0</v>
      </c>
      <c r="R136" s="30">
        <v>0</v>
      </c>
      <c r="S136" s="30">
        <f>W136</f>
        <v>50511956.100000001</v>
      </c>
      <c r="T136" s="30">
        <f t="shared" ref="T136" si="131">U136+W136</f>
        <v>50511956.100000001</v>
      </c>
      <c r="U136" s="30">
        <v>0</v>
      </c>
      <c r="V136" s="30">
        <v>0</v>
      </c>
      <c r="W136" s="30">
        <v>50511956.100000001</v>
      </c>
      <c r="X136" s="31">
        <f t="shared" si="110"/>
        <v>83.017496833591068</v>
      </c>
      <c r="Y136" s="31"/>
      <c r="Z136" s="31"/>
      <c r="AA136" s="31">
        <f>W136/O136*100</f>
        <v>83.017496833591068</v>
      </c>
    </row>
    <row r="137" spans="1:27" s="7" customFormat="1" ht="32.25" hidden="1" customHeight="1" x14ac:dyDescent="0.3">
      <c r="A137" s="143" t="s">
        <v>34</v>
      </c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  <c r="AA137" s="144"/>
    </row>
    <row r="138" spans="1:27" s="7" customFormat="1" ht="48.75" hidden="1" customHeight="1" x14ac:dyDescent="0.3">
      <c r="A138" s="1" t="s">
        <v>53</v>
      </c>
      <c r="B138" s="138" t="s">
        <v>35</v>
      </c>
      <c r="C138" s="138"/>
      <c r="D138" s="3">
        <f t="shared" ref="D138:E138" si="132">D139+D143+D153</f>
        <v>52088867</v>
      </c>
      <c r="E138" s="3">
        <f t="shared" si="132"/>
        <v>47095754</v>
      </c>
      <c r="F138" s="3">
        <f>F139+F143+F153</f>
        <v>300569834.39999998</v>
      </c>
      <c r="G138" s="3">
        <f t="shared" ref="G138:K138" si="133">G139+G143+G153</f>
        <v>77765113</v>
      </c>
      <c r="H138" s="3">
        <f t="shared" si="133"/>
        <v>144199316</v>
      </c>
      <c r="I138" s="3">
        <f t="shared" si="133"/>
        <v>110902644</v>
      </c>
      <c r="J138" s="3">
        <f t="shared" si="133"/>
        <v>4504356</v>
      </c>
      <c r="K138" s="3">
        <f t="shared" si="133"/>
        <v>62232806.969999999</v>
      </c>
      <c r="L138" s="3">
        <f>L139+L143+L153</f>
        <v>891100311.67999995</v>
      </c>
      <c r="M138" s="3">
        <f>M139+M143+M153</f>
        <v>681924059.71000004</v>
      </c>
      <c r="N138" s="3">
        <f>N139+N143+N153</f>
        <v>13855606.970000001</v>
      </c>
      <c r="O138" s="3">
        <f>O139+O143+O153</f>
        <v>195320645</v>
      </c>
      <c r="P138" s="3">
        <f t="shared" ref="P138:W138" si="134">P139+P143+P153</f>
        <v>430247310.53999996</v>
      </c>
      <c r="Q138" s="3">
        <f t="shared" si="134"/>
        <v>310964279.24999994</v>
      </c>
      <c r="R138" s="3">
        <f t="shared" si="134"/>
        <v>13855606.970000001</v>
      </c>
      <c r="S138" s="3">
        <f t="shared" si="134"/>
        <v>105427424.31999999</v>
      </c>
      <c r="T138" s="3">
        <f t="shared" si="134"/>
        <v>405032861.15999997</v>
      </c>
      <c r="U138" s="3">
        <f t="shared" si="134"/>
        <v>286509501.86999995</v>
      </c>
      <c r="V138" s="3">
        <f t="shared" si="134"/>
        <v>13095934.970000001</v>
      </c>
      <c r="W138" s="3">
        <f t="shared" si="134"/>
        <v>105427424.31999999</v>
      </c>
      <c r="X138" s="2">
        <f>T138/L138*100</f>
        <v>45.45311631598328</v>
      </c>
      <c r="Y138" s="2">
        <f>U138/M138*100</f>
        <v>42.014869220458806</v>
      </c>
      <c r="Z138" s="2">
        <f>V138/N138*100</f>
        <v>94.517223232119434</v>
      </c>
      <c r="AA138" s="2">
        <f>W138/O138*100</f>
        <v>53.97659029848073</v>
      </c>
    </row>
    <row r="139" spans="1:27" s="7" customFormat="1" ht="48.75" hidden="1" customHeight="1" x14ac:dyDescent="0.3">
      <c r="A139" s="1" t="s">
        <v>23</v>
      </c>
      <c r="B139" s="85" t="s">
        <v>89</v>
      </c>
      <c r="C139" s="85"/>
      <c r="D139" s="3">
        <f t="shared" ref="D139:E139" si="135">SUM(D140:D142)</f>
        <v>26085035</v>
      </c>
      <c r="E139" s="3">
        <f t="shared" si="135"/>
        <v>20287400</v>
      </c>
      <c r="F139" s="3">
        <f t="shared" ref="F139:K139" si="136">SUM(F140:F142)</f>
        <v>69185361</v>
      </c>
      <c r="G139" s="3">
        <f t="shared" si="136"/>
        <v>24125200</v>
      </c>
      <c r="H139" s="3">
        <f t="shared" si="136"/>
        <v>25271500</v>
      </c>
      <c r="I139" s="3">
        <f t="shared" si="136"/>
        <v>0</v>
      </c>
      <c r="J139" s="3">
        <f t="shared" si="136"/>
        <v>0</v>
      </c>
      <c r="K139" s="3">
        <f t="shared" si="136"/>
        <v>47298033</v>
      </c>
      <c r="L139" s="3">
        <f>SUM(L140:L142)</f>
        <v>96381965</v>
      </c>
      <c r="M139" s="3">
        <f>SUM(M140:M142)</f>
        <v>0</v>
      </c>
      <c r="N139" s="3">
        <f>SUM(N140:N142)</f>
        <v>0</v>
      </c>
      <c r="O139" s="3">
        <f>SUM(O140:O142)</f>
        <v>96381965</v>
      </c>
      <c r="P139" s="3">
        <f t="shared" ref="P139:W139" si="137">SUM(P140:P142)</f>
        <v>66780976.209999993</v>
      </c>
      <c r="Q139" s="3">
        <f t="shared" si="137"/>
        <v>0</v>
      </c>
      <c r="R139" s="3">
        <f t="shared" si="137"/>
        <v>0</v>
      </c>
      <c r="S139" s="3">
        <f t="shared" si="137"/>
        <v>66780976.209999993</v>
      </c>
      <c r="T139" s="3">
        <f t="shared" si="137"/>
        <v>66780976.209999993</v>
      </c>
      <c r="U139" s="3">
        <f t="shared" si="137"/>
        <v>0</v>
      </c>
      <c r="V139" s="3">
        <f t="shared" si="137"/>
        <v>0</v>
      </c>
      <c r="W139" s="3">
        <f t="shared" si="137"/>
        <v>66780976.209999993</v>
      </c>
      <c r="X139" s="2">
        <f t="shared" ref="X139:X155" si="138">T139/L139*100</f>
        <v>69.287834305930573</v>
      </c>
      <c r="Y139" s="2"/>
      <c r="Z139" s="2"/>
      <c r="AA139" s="2">
        <f t="shared" ref="AA139:AA151" si="139">W139/O139*100</f>
        <v>69.287834305930573</v>
      </c>
    </row>
    <row r="140" spans="1:27" s="7" customFormat="1" ht="37.5" hidden="1" x14ac:dyDescent="0.3">
      <c r="A140" s="101" t="s">
        <v>73</v>
      </c>
      <c r="B140" s="112" t="s">
        <v>265</v>
      </c>
      <c r="C140" s="110" t="s">
        <v>3</v>
      </c>
      <c r="D140" s="111">
        <v>2571912</v>
      </c>
      <c r="E140" s="111">
        <v>350000</v>
      </c>
      <c r="F140" s="111">
        <v>5861627</v>
      </c>
      <c r="G140" s="111">
        <v>4350000</v>
      </c>
      <c r="H140" s="111">
        <v>3881200</v>
      </c>
      <c r="I140" s="111">
        <v>0</v>
      </c>
      <c r="J140" s="111">
        <v>0</v>
      </c>
      <c r="K140" s="111">
        <v>3739185</v>
      </c>
      <c r="L140" s="104">
        <f>SUM(M140:O140)</f>
        <v>11834227</v>
      </c>
      <c r="M140" s="104">
        <v>0</v>
      </c>
      <c r="N140" s="104">
        <v>0</v>
      </c>
      <c r="O140" s="104">
        <v>11834227</v>
      </c>
      <c r="P140" s="100">
        <f t="shared" si="126"/>
        <v>3197622.43</v>
      </c>
      <c r="Q140" s="104">
        <v>0</v>
      </c>
      <c r="R140" s="104">
        <v>0</v>
      </c>
      <c r="S140" s="104">
        <f>W140</f>
        <v>3197622.43</v>
      </c>
      <c r="T140" s="115">
        <f>SUM(U140:W140)</f>
        <v>3197622.43</v>
      </c>
      <c r="U140" s="115">
        <v>0</v>
      </c>
      <c r="V140" s="115">
        <v>0</v>
      </c>
      <c r="W140" s="115">
        <v>3197622.43</v>
      </c>
      <c r="X140" s="100">
        <f t="shared" si="138"/>
        <v>27.020120790314401</v>
      </c>
      <c r="Y140" s="31"/>
      <c r="Z140" s="31"/>
      <c r="AA140" s="31">
        <f t="shared" si="139"/>
        <v>27.020120790314401</v>
      </c>
    </row>
    <row r="141" spans="1:27" s="7" customFormat="1" ht="46.5" hidden="1" customHeight="1" x14ac:dyDescent="0.3">
      <c r="A141" s="77" t="s">
        <v>194</v>
      </c>
      <c r="B141" s="65" t="s">
        <v>68</v>
      </c>
      <c r="C141" s="63" t="s">
        <v>3</v>
      </c>
      <c r="D141" s="32">
        <v>8019750</v>
      </c>
      <c r="E141" s="32">
        <v>10708700</v>
      </c>
      <c r="F141" s="32">
        <v>29420982</v>
      </c>
      <c r="G141" s="32">
        <v>10644400</v>
      </c>
      <c r="H141" s="32">
        <v>9794700</v>
      </c>
      <c r="I141" s="32">
        <v>0</v>
      </c>
      <c r="J141" s="32">
        <v>0</v>
      </c>
      <c r="K141" s="32">
        <v>18839775</v>
      </c>
      <c r="L141" s="30">
        <f t="shared" ref="L141:L142" si="140">SUM(M141:O141)</f>
        <v>39153938</v>
      </c>
      <c r="M141" s="30">
        <v>0</v>
      </c>
      <c r="N141" s="30">
        <v>0</v>
      </c>
      <c r="O141" s="30">
        <v>39153938</v>
      </c>
      <c r="P141" s="31">
        <f t="shared" si="126"/>
        <v>28595319.059999999</v>
      </c>
      <c r="Q141" s="30">
        <v>0</v>
      </c>
      <c r="R141" s="30">
        <v>0</v>
      </c>
      <c r="S141" s="30">
        <f t="shared" ref="S141:S142" si="141">W141</f>
        <v>28595319.059999999</v>
      </c>
      <c r="T141" s="92">
        <f t="shared" ref="T141:T142" si="142">SUM(U141:W141)</f>
        <v>28595319.059999999</v>
      </c>
      <c r="U141" s="30">
        <v>0</v>
      </c>
      <c r="V141" s="30">
        <v>0</v>
      </c>
      <c r="W141" s="92">
        <v>28595319.059999999</v>
      </c>
      <c r="X141" s="31">
        <f t="shared" si="138"/>
        <v>73.033060071760843</v>
      </c>
      <c r="Y141" s="31"/>
      <c r="Z141" s="31"/>
      <c r="AA141" s="31">
        <f t="shared" si="139"/>
        <v>73.033060071760843</v>
      </c>
    </row>
    <row r="142" spans="1:27" s="7" customFormat="1" ht="43.5" hidden="1" customHeight="1" x14ac:dyDescent="0.3">
      <c r="A142" s="77" t="s">
        <v>130</v>
      </c>
      <c r="B142" s="65" t="s">
        <v>80</v>
      </c>
      <c r="C142" s="63" t="s">
        <v>3</v>
      </c>
      <c r="D142" s="32">
        <v>15493373</v>
      </c>
      <c r="E142" s="32">
        <v>9228700</v>
      </c>
      <c r="F142" s="32">
        <v>33902752</v>
      </c>
      <c r="G142" s="32">
        <v>9130800</v>
      </c>
      <c r="H142" s="32">
        <v>11595600</v>
      </c>
      <c r="I142" s="32">
        <v>0</v>
      </c>
      <c r="J142" s="32">
        <v>0</v>
      </c>
      <c r="K142" s="32">
        <v>24719073</v>
      </c>
      <c r="L142" s="30">
        <f t="shared" si="140"/>
        <v>45393800</v>
      </c>
      <c r="M142" s="30">
        <v>0</v>
      </c>
      <c r="N142" s="30">
        <v>0</v>
      </c>
      <c r="O142" s="30">
        <v>45393800</v>
      </c>
      <c r="P142" s="31">
        <f t="shared" si="126"/>
        <v>34988034.719999999</v>
      </c>
      <c r="Q142" s="30">
        <v>0</v>
      </c>
      <c r="R142" s="30">
        <v>0</v>
      </c>
      <c r="S142" s="30">
        <f t="shared" si="141"/>
        <v>34988034.719999999</v>
      </c>
      <c r="T142" s="92">
        <f t="shared" si="142"/>
        <v>34988034.719999999</v>
      </c>
      <c r="U142" s="30">
        <v>0</v>
      </c>
      <c r="V142" s="30">
        <v>0</v>
      </c>
      <c r="W142" s="92">
        <v>34988034.719999999</v>
      </c>
      <c r="X142" s="31">
        <f t="shared" si="138"/>
        <v>77.076681661372263</v>
      </c>
      <c r="Y142" s="31"/>
      <c r="Z142" s="31"/>
      <c r="AA142" s="31">
        <f t="shared" si="139"/>
        <v>77.076681661372263</v>
      </c>
    </row>
    <row r="143" spans="1:27" s="8" customFormat="1" ht="60" hidden="1" customHeight="1" x14ac:dyDescent="0.3">
      <c r="A143" s="1" t="s">
        <v>24</v>
      </c>
      <c r="B143" s="66" t="s">
        <v>90</v>
      </c>
      <c r="C143" s="64"/>
      <c r="D143" s="3">
        <f t="shared" ref="D143:W143" si="143">D144+D149</f>
        <v>26003832</v>
      </c>
      <c r="E143" s="3">
        <f t="shared" si="143"/>
        <v>24583014</v>
      </c>
      <c r="F143" s="3">
        <f t="shared" si="143"/>
        <v>217811667</v>
      </c>
      <c r="G143" s="3">
        <f t="shared" si="143"/>
        <v>47705673</v>
      </c>
      <c r="H143" s="3">
        <f t="shared" si="143"/>
        <v>113534773</v>
      </c>
      <c r="I143" s="3">
        <f t="shared" si="143"/>
        <v>110902644</v>
      </c>
      <c r="J143" s="3">
        <f t="shared" si="143"/>
        <v>0</v>
      </c>
      <c r="K143" s="3">
        <f t="shared" si="143"/>
        <v>14753263</v>
      </c>
      <c r="L143" s="3">
        <f>L144+L149</f>
        <v>779626196</v>
      </c>
      <c r="M143" s="3">
        <f>M144+M149</f>
        <v>680758419</v>
      </c>
      <c r="N143" s="3">
        <f>N144+N149</f>
        <v>0</v>
      </c>
      <c r="O143" s="3">
        <f>O144+O149</f>
        <v>98867777</v>
      </c>
      <c r="P143" s="3">
        <f t="shared" si="143"/>
        <v>348374183.93000001</v>
      </c>
      <c r="Q143" s="3">
        <f t="shared" si="143"/>
        <v>309798638.53999996</v>
      </c>
      <c r="R143" s="3">
        <f t="shared" si="143"/>
        <v>0</v>
      </c>
      <c r="S143" s="3">
        <f t="shared" si="143"/>
        <v>38575545.390000001</v>
      </c>
      <c r="T143" s="3">
        <f t="shared" si="143"/>
        <v>323919406.55000001</v>
      </c>
      <c r="U143" s="3">
        <f t="shared" si="143"/>
        <v>285343861.15999997</v>
      </c>
      <c r="V143" s="3">
        <f t="shared" si="143"/>
        <v>0</v>
      </c>
      <c r="W143" s="3">
        <f t="shared" si="143"/>
        <v>38575545.390000001</v>
      </c>
      <c r="X143" s="2">
        <f t="shared" si="138"/>
        <v>41.54804035727912</v>
      </c>
      <c r="Y143" s="2">
        <f t="shared" ref="Y143:Y145" si="144">U143/M143*100</f>
        <v>41.915583149034838</v>
      </c>
      <c r="Z143" s="2"/>
      <c r="AA143" s="2">
        <f t="shared" si="139"/>
        <v>39.017308328880503</v>
      </c>
    </row>
    <row r="144" spans="1:27" s="7" customFormat="1" ht="84" hidden="1" customHeight="1" x14ac:dyDescent="0.3">
      <c r="A144" s="101" t="s">
        <v>74</v>
      </c>
      <c r="B144" s="116" t="s">
        <v>268</v>
      </c>
      <c r="C144" s="110"/>
      <c r="D144" s="111">
        <f>SUM(D145:D148)</f>
        <v>0</v>
      </c>
      <c r="E144" s="111">
        <f t="shared" ref="E144:S144" si="145">SUM(E145:E148)</f>
        <v>15492100</v>
      </c>
      <c r="F144" s="111">
        <f>SUM(F145:F148)</f>
        <v>64056471</v>
      </c>
      <c r="G144" s="111">
        <f t="shared" si="145"/>
        <v>24978400</v>
      </c>
      <c r="H144" s="111">
        <f t="shared" si="145"/>
        <v>58601500</v>
      </c>
      <c r="I144" s="111">
        <f t="shared" si="145"/>
        <v>12393700</v>
      </c>
      <c r="J144" s="111">
        <f t="shared" si="145"/>
        <v>0</v>
      </c>
      <c r="K144" s="111">
        <f t="shared" si="145"/>
        <v>3118400</v>
      </c>
      <c r="L144" s="111">
        <f>SUM(L145:L148)</f>
        <v>123011340</v>
      </c>
      <c r="M144" s="111">
        <f>SUM(M145:M148)</f>
        <v>95594180</v>
      </c>
      <c r="N144" s="111">
        <f>SUM(N145:N148)</f>
        <v>0</v>
      </c>
      <c r="O144" s="111">
        <f>SUM(O145:O148)</f>
        <v>27417160</v>
      </c>
      <c r="P144" s="111">
        <f t="shared" si="145"/>
        <v>94933001.75</v>
      </c>
      <c r="Q144" s="111">
        <f t="shared" si="145"/>
        <v>83746203.280000001</v>
      </c>
      <c r="R144" s="111">
        <f t="shared" si="145"/>
        <v>0</v>
      </c>
      <c r="S144" s="111">
        <f t="shared" si="145"/>
        <v>11186798.469999999</v>
      </c>
      <c r="T144" s="111">
        <f t="shared" ref="T144:W144" si="146">SUM(T145:T148)</f>
        <v>70581910.75</v>
      </c>
      <c r="U144" s="111">
        <f t="shared" si="146"/>
        <v>59395112.280000001</v>
      </c>
      <c r="V144" s="111">
        <f t="shared" si="146"/>
        <v>0</v>
      </c>
      <c r="W144" s="111">
        <f t="shared" si="146"/>
        <v>11186798.469999999</v>
      </c>
      <c r="X144" s="100">
        <f t="shared" si="138"/>
        <v>57.378377269932997</v>
      </c>
      <c r="Y144" s="31">
        <f t="shared" si="144"/>
        <v>62.132561082693528</v>
      </c>
      <c r="Z144" s="31"/>
      <c r="AA144" s="31">
        <f t="shared" si="139"/>
        <v>40.802178161414233</v>
      </c>
    </row>
    <row r="145" spans="1:27" s="7" customFormat="1" ht="87" hidden="1" customHeight="1" x14ac:dyDescent="0.3">
      <c r="A145" s="156"/>
      <c r="B145" s="87" t="s">
        <v>266</v>
      </c>
      <c r="C145" s="63" t="s">
        <v>3</v>
      </c>
      <c r="D145" s="32">
        <v>0</v>
      </c>
      <c r="E145" s="32">
        <v>15492100</v>
      </c>
      <c r="F145" s="32">
        <v>37296738</v>
      </c>
      <c r="G145" s="32">
        <v>15492100</v>
      </c>
      <c r="H145" s="32">
        <v>20656400</v>
      </c>
      <c r="I145" s="32">
        <v>12393700</v>
      </c>
      <c r="J145" s="32">
        <v>0</v>
      </c>
      <c r="K145" s="32">
        <v>3098400</v>
      </c>
      <c r="L145" s="30">
        <f>SUM(M145:O145)</f>
        <v>51640600</v>
      </c>
      <c r="M145" s="30">
        <v>41312500</v>
      </c>
      <c r="N145" s="30">
        <v>0</v>
      </c>
      <c r="O145" s="30">
        <v>10328100</v>
      </c>
      <c r="P145" s="31">
        <f t="shared" si="126"/>
        <v>37796239.280000001</v>
      </c>
      <c r="Q145" s="32">
        <v>29827565.280000001</v>
      </c>
      <c r="R145" s="30">
        <v>0</v>
      </c>
      <c r="S145" s="30">
        <f t="shared" ref="S145:S155" si="147">W145</f>
        <v>7968674</v>
      </c>
      <c r="T145" s="32">
        <f t="shared" ref="T145:T152" si="148">SUM(U145:W145)</f>
        <v>37796239.079999998</v>
      </c>
      <c r="U145" s="30">
        <v>29827565.079999998</v>
      </c>
      <c r="V145" s="30">
        <v>0</v>
      </c>
      <c r="W145" s="30">
        <v>7968674</v>
      </c>
      <c r="X145" s="31">
        <f t="shared" si="138"/>
        <v>73.190937130862139</v>
      </c>
      <c r="Y145" s="31">
        <f t="shared" si="144"/>
        <v>72.199854959152802</v>
      </c>
      <c r="Z145" s="31"/>
      <c r="AA145" s="31">
        <f t="shared" si="139"/>
        <v>77.155275413677245</v>
      </c>
    </row>
    <row r="146" spans="1:27" s="7" customFormat="1" ht="81" hidden="1" customHeight="1" x14ac:dyDescent="0.3">
      <c r="A146" s="156"/>
      <c r="B146" s="87" t="s">
        <v>380</v>
      </c>
      <c r="C146" s="63" t="s">
        <v>3</v>
      </c>
      <c r="D146" s="32"/>
      <c r="E146" s="32"/>
      <c r="F146" s="32">
        <v>405</v>
      </c>
      <c r="G146" s="32"/>
      <c r="H146" s="32"/>
      <c r="I146" s="32"/>
      <c r="J146" s="32"/>
      <c r="K146" s="32"/>
      <c r="L146" s="30">
        <f>SUM(M146:O146)</f>
        <v>405</v>
      </c>
      <c r="M146" s="30">
        <v>0</v>
      </c>
      <c r="N146" s="30">
        <v>0</v>
      </c>
      <c r="O146" s="30">
        <v>405</v>
      </c>
      <c r="P146" s="31">
        <f t="shared" si="126"/>
        <v>403.38</v>
      </c>
      <c r="Q146" s="32">
        <v>0</v>
      </c>
      <c r="R146" s="30">
        <v>0</v>
      </c>
      <c r="S146" s="30">
        <f t="shared" si="147"/>
        <v>403.38</v>
      </c>
      <c r="T146" s="32">
        <f t="shared" si="148"/>
        <v>403.38</v>
      </c>
      <c r="U146" s="30">
        <v>0</v>
      </c>
      <c r="V146" s="30">
        <v>0</v>
      </c>
      <c r="W146" s="30">
        <v>403.38</v>
      </c>
      <c r="X146" s="31">
        <f t="shared" si="138"/>
        <v>99.6</v>
      </c>
      <c r="Y146" s="31"/>
      <c r="Z146" s="31"/>
      <c r="AA146" s="31">
        <f t="shared" si="139"/>
        <v>99.6</v>
      </c>
    </row>
    <row r="147" spans="1:27" s="7" customFormat="1" ht="42.75" hidden="1" customHeight="1" x14ac:dyDescent="0.3">
      <c r="A147" s="156"/>
      <c r="B147" s="112" t="s">
        <v>332</v>
      </c>
      <c r="C147" s="110" t="s">
        <v>3</v>
      </c>
      <c r="D147" s="111">
        <v>0</v>
      </c>
      <c r="E147" s="111"/>
      <c r="F147" s="111">
        <f t="shared" ref="F147:F152" si="149">E147+D147</f>
        <v>0</v>
      </c>
      <c r="G147" s="111"/>
      <c r="H147" s="111"/>
      <c r="I147" s="111">
        <v>0</v>
      </c>
      <c r="J147" s="111">
        <v>0</v>
      </c>
      <c r="K147" s="111">
        <v>0</v>
      </c>
      <c r="L147" s="104">
        <f t="shared" ref="L147:L148" si="150">SUM(M147:O147)</f>
        <v>16520335</v>
      </c>
      <c r="M147" s="104">
        <v>0</v>
      </c>
      <c r="N147" s="104">
        <v>0</v>
      </c>
      <c r="O147" s="104">
        <v>16520335</v>
      </c>
      <c r="P147" s="100">
        <f t="shared" si="126"/>
        <v>2899059</v>
      </c>
      <c r="Q147" s="111">
        <v>0</v>
      </c>
      <c r="R147" s="104">
        <v>0</v>
      </c>
      <c r="S147" s="104">
        <f t="shared" si="147"/>
        <v>2899059</v>
      </c>
      <c r="T147" s="111">
        <f t="shared" si="148"/>
        <v>2899059</v>
      </c>
      <c r="U147" s="104">
        <v>0</v>
      </c>
      <c r="V147" s="104">
        <v>0</v>
      </c>
      <c r="W147" s="104">
        <v>2899059</v>
      </c>
      <c r="X147" s="100">
        <f t="shared" si="138"/>
        <v>17.548427438063452</v>
      </c>
      <c r="Y147" s="31"/>
      <c r="Z147" s="31"/>
      <c r="AA147" s="31">
        <f t="shared" si="139"/>
        <v>17.548427438063452</v>
      </c>
    </row>
    <row r="148" spans="1:27" s="7" customFormat="1" ht="37.5" hidden="1" x14ac:dyDescent="0.3">
      <c r="A148" s="156"/>
      <c r="B148" s="112" t="s">
        <v>267</v>
      </c>
      <c r="C148" s="110" t="s">
        <v>3</v>
      </c>
      <c r="D148" s="111">
        <v>0</v>
      </c>
      <c r="E148" s="111">
        <v>0</v>
      </c>
      <c r="F148" s="111">
        <v>26759328</v>
      </c>
      <c r="G148" s="111">
        <v>9486300</v>
      </c>
      <c r="H148" s="111">
        <v>37945100</v>
      </c>
      <c r="I148" s="111">
        <v>0</v>
      </c>
      <c r="J148" s="111">
        <v>0</v>
      </c>
      <c r="K148" s="111">
        <v>20000</v>
      </c>
      <c r="L148" s="104">
        <f t="shared" si="150"/>
        <v>54850000</v>
      </c>
      <c r="M148" s="104">
        <v>54281680</v>
      </c>
      <c r="N148" s="104">
        <v>0</v>
      </c>
      <c r="O148" s="104">
        <v>568320</v>
      </c>
      <c r="P148" s="100">
        <f t="shared" si="126"/>
        <v>54237300.090000004</v>
      </c>
      <c r="Q148" s="104">
        <f>54281680-363042</f>
        <v>53918638</v>
      </c>
      <c r="R148" s="104">
        <v>0</v>
      </c>
      <c r="S148" s="104">
        <f t="shared" si="147"/>
        <v>318662.09000000003</v>
      </c>
      <c r="T148" s="111">
        <f t="shared" si="148"/>
        <v>29886209.289999999</v>
      </c>
      <c r="U148" s="104">
        <v>29567547.199999999</v>
      </c>
      <c r="V148" s="104">
        <v>0</v>
      </c>
      <c r="W148" s="104">
        <v>318662.09000000003</v>
      </c>
      <c r="X148" s="100">
        <f t="shared" si="138"/>
        <v>54.487163701002729</v>
      </c>
      <c r="Y148" s="31">
        <f t="shared" ref="Y148:Y154" si="151">U148/M148*100</f>
        <v>54.470582340119165</v>
      </c>
      <c r="Z148" s="31"/>
      <c r="AA148" s="31">
        <f t="shared" si="139"/>
        <v>56.070891399211717</v>
      </c>
    </row>
    <row r="149" spans="1:27" s="7" customFormat="1" ht="40.5" hidden="1" customHeight="1" x14ac:dyDescent="0.3">
      <c r="A149" s="77" t="s">
        <v>347</v>
      </c>
      <c r="B149" s="112" t="s">
        <v>269</v>
      </c>
      <c r="C149" s="110"/>
      <c r="D149" s="111">
        <f t="shared" ref="D149:E149" si="152">SUM(D150:D152)</f>
        <v>26003832</v>
      </c>
      <c r="E149" s="111">
        <f t="shared" si="152"/>
        <v>9090914</v>
      </c>
      <c r="F149" s="111">
        <f t="shared" ref="F149:K149" si="153">SUM(F150:F152)</f>
        <v>153755196</v>
      </c>
      <c r="G149" s="111">
        <f t="shared" si="153"/>
        <v>22727273</v>
      </c>
      <c r="H149" s="111">
        <f t="shared" si="153"/>
        <v>54933273</v>
      </c>
      <c r="I149" s="111">
        <f t="shared" si="153"/>
        <v>98508944</v>
      </c>
      <c r="J149" s="111">
        <f t="shared" si="153"/>
        <v>0</v>
      </c>
      <c r="K149" s="111">
        <f t="shared" si="153"/>
        <v>11634863</v>
      </c>
      <c r="L149" s="111">
        <f>SUM(L150:L152)</f>
        <v>656614856</v>
      </c>
      <c r="M149" s="111">
        <f>SUM(M150:M152)</f>
        <v>585164239</v>
      </c>
      <c r="N149" s="111">
        <f>SUM(N150:N152)</f>
        <v>0</v>
      </c>
      <c r="O149" s="111">
        <f>SUM(O150:O152)</f>
        <v>71450617</v>
      </c>
      <c r="P149" s="111">
        <f t="shared" ref="P149:W149" si="154">SUM(P150:P152)</f>
        <v>253441182.18000001</v>
      </c>
      <c r="Q149" s="111">
        <f t="shared" si="154"/>
        <v>226052435.25999999</v>
      </c>
      <c r="R149" s="111">
        <f t="shared" si="154"/>
        <v>0</v>
      </c>
      <c r="S149" s="111">
        <f t="shared" si="154"/>
        <v>27388746.920000002</v>
      </c>
      <c r="T149" s="111">
        <f t="shared" si="154"/>
        <v>253337495.80000001</v>
      </c>
      <c r="U149" s="111">
        <f t="shared" si="154"/>
        <v>225948748.88</v>
      </c>
      <c r="V149" s="111">
        <f t="shared" si="154"/>
        <v>0</v>
      </c>
      <c r="W149" s="111">
        <f t="shared" si="154"/>
        <v>27388746.920000002</v>
      </c>
      <c r="X149" s="100">
        <f t="shared" si="138"/>
        <v>38.582358209696068</v>
      </c>
      <c r="Y149" s="31">
        <f t="shared" si="151"/>
        <v>38.612877175496706</v>
      </c>
      <c r="Z149" s="31"/>
      <c r="AA149" s="31">
        <f t="shared" si="139"/>
        <v>38.332414848146101</v>
      </c>
    </row>
    <row r="150" spans="1:27" s="7" customFormat="1" ht="75" hidden="1" customHeight="1" x14ac:dyDescent="0.3">
      <c r="A150" s="153"/>
      <c r="B150" s="112" t="s">
        <v>349</v>
      </c>
      <c r="C150" s="110" t="s">
        <v>6</v>
      </c>
      <c r="D150" s="111">
        <v>82009</v>
      </c>
      <c r="E150" s="111">
        <v>0</v>
      </c>
      <c r="F150" s="111">
        <v>66113667</v>
      </c>
      <c r="G150" s="111">
        <v>0</v>
      </c>
      <c r="H150" s="111">
        <v>45211500</v>
      </c>
      <c r="I150" s="111">
        <v>36517601</v>
      </c>
      <c r="J150" s="111">
        <v>0</v>
      </c>
      <c r="K150" s="111">
        <v>4595421</v>
      </c>
      <c r="L150" s="104">
        <f>SUM(M150:O150)</f>
        <v>559251554</v>
      </c>
      <c r="M150" s="104">
        <v>497909848</v>
      </c>
      <c r="N150" s="104">
        <v>0</v>
      </c>
      <c r="O150" s="104">
        <v>61341706</v>
      </c>
      <c r="P150" s="100">
        <f t="shared" si="126"/>
        <v>178381946.56999999</v>
      </c>
      <c r="Q150" s="104">
        <f>158731067.76+85686.38</f>
        <v>158816754.13999999</v>
      </c>
      <c r="R150" s="104">
        <v>0</v>
      </c>
      <c r="S150" s="104">
        <f t="shared" si="147"/>
        <v>19565192.43</v>
      </c>
      <c r="T150" s="111">
        <f t="shared" si="148"/>
        <v>178296260.19</v>
      </c>
      <c r="U150" s="104">
        <v>158731067.75999999</v>
      </c>
      <c r="V150" s="104">
        <v>0</v>
      </c>
      <c r="W150" s="104">
        <v>19565192.43</v>
      </c>
      <c r="X150" s="100">
        <f t="shared" si="138"/>
        <v>31.881227493200669</v>
      </c>
      <c r="Y150" s="31">
        <f t="shared" si="151"/>
        <v>31.879479467536058</v>
      </c>
      <c r="Z150" s="31"/>
      <c r="AA150" s="31">
        <f t="shared" si="139"/>
        <v>31.895416195304382</v>
      </c>
    </row>
    <row r="151" spans="1:27" s="7" customFormat="1" ht="67.5" hidden="1" customHeight="1" x14ac:dyDescent="0.3">
      <c r="A151" s="154"/>
      <c r="B151" s="87" t="s">
        <v>350</v>
      </c>
      <c r="C151" s="63" t="s">
        <v>4</v>
      </c>
      <c r="D151" s="32">
        <v>25921823</v>
      </c>
      <c r="E151" s="32">
        <v>9090914</v>
      </c>
      <c r="F151" s="32">
        <v>87641529</v>
      </c>
      <c r="G151" s="32">
        <v>22727273</v>
      </c>
      <c r="H151" s="32">
        <v>9703773</v>
      </c>
      <c r="I151" s="32">
        <v>61991343</v>
      </c>
      <c r="J151" s="32">
        <v>0</v>
      </c>
      <c r="K151" s="32">
        <v>7039442</v>
      </c>
      <c r="L151" s="30">
        <f t="shared" ref="L151:L152" si="155">SUM(M151:O151)</f>
        <v>97345302</v>
      </c>
      <c r="M151" s="30">
        <v>87236391</v>
      </c>
      <c r="N151" s="30">
        <v>0</v>
      </c>
      <c r="O151" s="30">
        <v>10108911</v>
      </c>
      <c r="P151" s="31">
        <f t="shared" si="126"/>
        <v>75041235.609999999</v>
      </c>
      <c r="Q151" s="30">
        <v>67217681.120000005</v>
      </c>
      <c r="R151" s="30">
        <v>0</v>
      </c>
      <c r="S151" s="30">
        <f t="shared" si="147"/>
        <v>7823554.4900000002</v>
      </c>
      <c r="T151" s="32">
        <f t="shared" si="148"/>
        <v>75041235.609999999</v>
      </c>
      <c r="U151" s="30">
        <v>67217681.120000005</v>
      </c>
      <c r="V151" s="30">
        <v>0</v>
      </c>
      <c r="W151" s="30">
        <v>7823554.4900000002</v>
      </c>
      <c r="X151" s="31">
        <f t="shared" si="138"/>
        <v>77.087680728547127</v>
      </c>
      <c r="Y151" s="31">
        <f t="shared" si="151"/>
        <v>77.052340599463818</v>
      </c>
      <c r="Z151" s="31"/>
      <c r="AA151" s="31">
        <f t="shared" si="139"/>
        <v>77.392653768541436</v>
      </c>
    </row>
    <row r="152" spans="1:27" s="7" customFormat="1" ht="37.5" hidden="1" x14ac:dyDescent="0.3">
      <c r="A152" s="155"/>
      <c r="B152" s="112" t="s">
        <v>339</v>
      </c>
      <c r="C152" s="110" t="s">
        <v>4</v>
      </c>
      <c r="D152" s="111">
        <v>0</v>
      </c>
      <c r="E152" s="111">
        <v>0</v>
      </c>
      <c r="F152" s="111">
        <f t="shared" si="149"/>
        <v>0</v>
      </c>
      <c r="G152" s="111">
        <v>0</v>
      </c>
      <c r="H152" s="111">
        <v>18000</v>
      </c>
      <c r="I152" s="111">
        <v>0</v>
      </c>
      <c r="J152" s="111">
        <v>0</v>
      </c>
      <c r="K152" s="111">
        <v>0</v>
      </c>
      <c r="L152" s="104">
        <f t="shared" si="155"/>
        <v>18000</v>
      </c>
      <c r="M152" s="104">
        <v>18000</v>
      </c>
      <c r="N152" s="104">
        <v>0</v>
      </c>
      <c r="O152" s="104">
        <v>0</v>
      </c>
      <c r="P152" s="100">
        <f t="shared" si="126"/>
        <v>18000</v>
      </c>
      <c r="Q152" s="111">
        <v>18000</v>
      </c>
      <c r="R152" s="104">
        <v>0</v>
      </c>
      <c r="S152" s="104">
        <f t="shared" si="147"/>
        <v>0</v>
      </c>
      <c r="T152" s="111">
        <f t="shared" si="148"/>
        <v>0</v>
      </c>
      <c r="U152" s="104">
        <v>0</v>
      </c>
      <c r="V152" s="104">
        <v>0</v>
      </c>
      <c r="W152" s="104">
        <v>0</v>
      </c>
      <c r="X152" s="100">
        <f t="shared" si="138"/>
        <v>0</v>
      </c>
      <c r="Y152" s="31">
        <f t="shared" si="151"/>
        <v>0</v>
      </c>
      <c r="Z152" s="31"/>
      <c r="AA152" s="31"/>
    </row>
    <row r="153" spans="1:27" s="8" customFormat="1" ht="78" hidden="1" customHeight="1" x14ac:dyDescent="0.3">
      <c r="A153" s="1" t="s">
        <v>54</v>
      </c>
      <c r="B153" s="85" t="s">
        <v>91</v>
      </c>
      <c r="C153" s="64"/>
      <c r="D153" s="3">
        <f>SUM(D154:D155)</f>
        <v>0</v>
      </c>
      <c r="E153" s="3">
        <f t="shared" ref="E153:K153" si="156">SUM(E154:E155)</f>
        <v>2225340</v>
      </c>
      <c r="F153" s="3">
        <f t="shared" si="156"/>
        <v>13572806.4</v>
      </c>
      <c r="G153" s="3">
        <f t="shared" si="156"/>
        <v>5934240</v>
      </c>
      <c r="H153" s="3">
        <f t="shared" si="156"/>
        <v>5393043</v>
      </c>
      <c r="I153" s="3">
        <f t="shared" si="156"/>
        <v>0</v>
      </c>
      <c r="J153" s="3">
        <f t="shared" si="156"/>
        <v>4504356</v>
      </c>
      <c r="K153" s="3">
        <f t="shared" si="156"/>
        <v>181510.97</v>
      </c>
      <c r="L153" s="3">
        <f>SUM(L154:L155)</f>
        <v>15092150.68</v>
      </c>
      <c r="M153" s="3">
        <f>SUM(M154:M155)</f>
        <v>1165640.71</v>
      </c>
      <c r="N153" s="3">
        <f>SUM(N154:N155)</f>
        <v>13855606.970000001</v>
      </c>
      <c r="O153" s="3">
        <f>SUM(O154:O155)</f>
        <v>70903</v>
      </c>
      <c r="P153" s="3">
        <f t="shared" ref="P153:W153" si="157">SUM(P154:P155)</f>
        <v>15092150.4</v>
      </c>
      <c r="Q153" s="3">
        <f t="shared" si="157"/>
        <v>1165640.71</v>
      </c>
      <c r="R153" s="3">
        <f t="shared" si="157"/>
        <v>13855606.970000001</v>
      </c>
      <c r="S153" s="3">
        <f t="shared" si="157"/>
        <v>70902.720000000001</v>
      </c>
      <c r="T153" s="3">
        <f t="shared" si="157"/>
        <v>14332478.4</v>
      </c>
      <c r="U153" s="3">
        <f t="shared" si="157"/>
        <v>1165640.71</v>
      </c>
      <c r="V153" s="3">
        <f t="shared" si="157"/>
        <v>13095934.970000001</v>
      </c>
      <c r="W153" s="3">
        <f t="shared" si="157"/>
        <v>70902.720000000001</v>
      </c>
      <c r="X153" s="2">
        <f t="shared" si="138"/>
        <v>94.966441191137122</v>
      </c>
      <c r="Y153" s="2">
        <f t="shared" si="151"/>
        <v>100</v>
      </c>
      <c r="Z153" s="2">
        <f>V153/N153*100</f>
        <v>94.517223232119434</v>
      </c>
      <c r="AA153" s="2">
        <f>W153/O153*100</f>
        <v>99.999605094283737</v>
      </c>
    </row>
    <row r="154" spans="1:27" s="7" customFormat="1" ht="36.75" hidden="1" customHeight="1" x14ac:dyDescent="0.3">
      <c r="A154" s="136" t="s">
        <v>99</v>
      </c>
      <c r="B154" s="150" t="s">
        <v>48</v>
      </c>
      <c r="C154" s="63" t="s">
        <v>7</v>
      </c>
      <c r="D154" s="32">
        <v>0</v>
      </c>
      <c r="E154" s="32">
        <v>0</v>
      </c>
      <c r="F154" s="32">
        <v>1418054.4</v>
      </c>
      <c r="G154" s="32">
        <v>0</v>
      </c>
      <c r="H154" s="32">
        <v>1400523</v>
      </c>
      <c r="I154" s="32">
        <v>0</v>
      </c>
      <c r="J154" s="32">
        <v>0</v>
      </c>
      <c r="K154" s="32">
        <v>181510.97</v>
      </c>
      <c r="L154" s="30">
        <f>SUM(M154:O154)</f>
        <v>1418054.68</v>
      </c>
      <c r="M154" s="30">
        <v>1165640.71</v>
      </c>
      <c r="N154" s="32">
        <v>181510.97</v>
      </c>
      <c r="O154" s="30">
        <v>70903</v>
      </c>
      <c r="P154" s="31">
        <f t="shared" si="126"/>
        <v>1418054.4</v>
      </c>
      <c r="Q154" s="30">
        <v>1165640.71</v>
      </c>
      <c r="R154" s="30">
        <v>181510.97</v>
      </c>
      <c r="S154" s="30">
        <f t="shared" si="147"/>
        <v>70902.720000000001</v>
      </c>
      <c r="T154" s="30">
        <f>SUM(U154:W154)</f>
        <v>1418054.4</v>
      </c>
      <c r="U154" s="30">
        <v>1165640.71</v>
      </c>
      <c r="V154" s="30">
        <v>181510.97</v>
      </c>
      <c r="W154" s="30">
        <v>70902.720000000001</v>
      </c>
      <c r="X154" s="31">
        <f t="shared" si="138"/>
        <v>99.999980254640107</v>
      </c>
      <c r="Y154" s="31">
        <f t="shared" si="151"/>
        <v>100</v>
      </c>
      <c r="Z154" s="31">
        <f>V154/N154*100</f>
        <v>100</v>
      </c>
      <c r="AA154" s="31">
        <f>W154/O154*100</f>
        <v>99.999605094283737</v>
      </c>
    </row>
    <row r="155" spans="1:27" s="7" customFormat="1" ht="39.75" hidden="1" customHeight="1" x14ac:dyDescent="0.3">
      <c r="A155" s="137"/>
      <c r="B155" s="151"/>
      <c r="C155" s="63" t="s">
        <v>6</v>
      </c>
      <c r="D155" s="32">
        <v>0</v>
      </c>
      <c r="E155" s="32">
        <v>2225340</v>
      </c>
      <c r="F155" s="32">
        <v>12154752</v>
      </c>
      <c r="G155" s="32">
        <v>5934240</v>
      </c>
      <c r="H155" s="32">
        <v>3992520</v>
      </c>
      <c r="I155" s="32">
        <v>0</v>
      </c>
      <c r="J155" s="32">
        <v>4504356</v>
      </c>
      <c r="K155" s="32">
        <v>0</v>
      </c>
      <c r="L155" s="30">
        <f>SUM(M155:O155)</f>
        <v>13674096</v>
      </c>
      <c r="M155" s="30">
        <v>0</v>
      </c>
      <c r="N155" s="30">
        <v>13674096</v>
      </c>
      <c r="O155" s="30">
        <v>0</v>
      </c>
      <c r="P155" s="31">
        <f t="shared" si="126"/>
        <v>13674096</v>
      </c>
      <c r="Q155" s="30">
        <v>0</v>
      </c>
      <c r="R155" s="30">
        <v>13674096</v>
      </c>
      <c r="S155" s="30">
        <f t="shared" si="147"/>
        <v>0</v>
      </c>
      <c r="T155" s="30">
        <f>SUM(U155:W155)</f>
        <v>12914424</v>
      </c>
      <c r="U155" s="30">
        <v>0</v>
      </c>
      <c r="V155" s="30">
        <v>12914424</v>
      </c>
      <c r="W155" s="30">
        <v>0</v>
      </c>
      <c r="X155" s="31">
        <f t="shared" si="138"/>
        <v>94.444444444444443</v>
      </c>
      <c r="Y155" s="31"/>
      <c r="Z155" s="31">
        <f t="shared" ref="Z155" si="158">V155/N155*100</f>
        <v>94.444444444444443</v>
      </c>
      <c r="AA155" s="31"/>
    </row>
    <row r="156" spans="1:27" s="7" customFormat="1" ht="28.5" customHeight="1" x14ac:dyDescent="0.3">
      <c r="A156" s="157" t="s">
        <v>338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</row>
    <row r="157" spans="1:27" s="7" customFormat="1" ht="109.5" hidden="1" customHeight="1" x14ac:dyDescent="0.3">
      <c r="A157" s="1" t="s">
        <v>132</v>
      </c>
      <c r="B157" s="138" t="s">
        <v>36</v>
      </c>
      <c r="C157" s="138"/>
      <c r="D157" s="3">
        <f t="shared" ref="D157:W157" si="159">D158+D161+D169</f>
        <v>2382422</v>
      </c>
      <c r="E157" s="3">
        <f t="shared" si="159"/>
        <v>1861100</v>
      </c>
      <c r="F157" s="3">
        <f t="shared" si="159"/>
        <v>7187482</v>
      </c>
      <c r="G157" s="3">
        <f t="shared" si="159"/>
        <v>2730162</v>
      </c>
      <c r="H157" s="3">
        <f t="shared" si="159"/>
        <v>1695300</v>
      </c>
      <c r="I157" s="3">
        <f t="shared" si="159"/>
        <v>67500</v>
      </c>
      <c r="J157" s="3">
        <f t="shared" si="159"/>
        <v>0</v>
      </c>
      <c r="K157" s="3">
        <f t="shared" si="159"/>
        <v>4173365</v>
      </c>
      <c r="L157" s="3">
        <f t="shared" si="159"/>
        <v>9711471</v>
      </c>
      <c r="M157" s="3">
        <f t="shared" si="159"/>
        <v>215000</v>
      </c>
      <c r="N157" s="3">
        <f t="shared" si="159"/>
        <v>0</v>
      </c>
      <c r="O157" s="3">
        <f t="shared" si="159"/>
        <v>9496471</v>
      </c>
      <c r="P157" s="3">
        <f t="shared" si="159"/>
        <v>5111904.75</v>
      </c>
      <c r="Q157" s="3">
        <f t="shared" si="159"/>
        <v>215000</v>
      </c>
      <c r="R157" s="3">
        <f t="shared" si="159"/>
        <v>0</v>
      </c>
      <c r="S157" s="3">
        <f t="shared" si="159"/>
        <v>4896904.75</v>
      </c>
      <c r="T157" s="3">
        <f t="shared" si="159"/>
        <v>5044794.75</v>
      </c>
      <c r="U157" s="3">
        <f t="shared" si="159"/>
        <v>66704</v>
      </c>
      <c r="V157" s="3">
        <f t="shared" si="159"/>
        <v>0</v>
      </c>
      <c r="W157" s="3">
        <f t="shared" si="159"/>
        <v>4978090.75</v>
      </c>
      <c r="X157" s="2">
        <f t="shared" ref="X157:Y159" si="160">T157/L157*100</f>
        <v>51.946762236122623</v>
      </c>
      <c r="Y157" s="2">
        <f t="shared" si="160"/>
        <v>31.025116279069771</v>
      </c>
      <c r="Z157" s="2"/>
      <c r="AA157" s="2">
        <f t="shared" ref="AA157:AA188" si="161">W157/O157*100</f>
        <v>52.420428072701952</v>
      </c>
    </row>
    <row r="158" spans="1:27" s="8" customFormat="1" ht="48" hidden="1" customHeight="1" x14ac:dyDescent="0.3">
      <c r="A158" s="1" t="s">
        <v>133</v>
      </c>
      <c r="B158" s="85" t="s">
        <v>92</v>
      </c>
      <c r="C158" s="64"/>
      <c r="D158" s="3">
        <f>SUM(D159:D160)</f>
        <v>728100</v>
      </c>
      <c r="E158" s="3">
        <f t="shared" ref="E158:W158" si="162">SUM(E159:E160)</f>
        <v>1188600</v>
      </c>
      <c r="F158" s="3">
        <f t="shared" si="162"/>
        <v>2260111</v>
      </c>
      <c r="G158" s="3">
        <f t="shared" si="162"/>
        <v>1092100</v>
      </c>
      <c r="H158" s="3">
        <f t="shared" si="162"/>
        <v>1552800</v>
      </c>
      <c r="I158" s="3">
        <f t="shared" si="162"/>
        <v>67500</v>
      </c>
      <c r="J158" s="3">
        <f t="shared" si="162"/>
        <v>0</v>
      </c>
      <c r="K158" s="3">
        <f t="shared" si="162"/>
        <v>1849200</v>
      </c>
      <c r="L158" s="3">
        <f>SUM(L159:L160)</f>
        <v>4641600</v>
      </c>
      <c r="M158" s="3">
        <f>SUM(M159:M160)</f>
        <v>215000</v>
      </c>
      <c r="N158" s="3">
        <f>SUM(N159:N160)</f>
        <v>0</v>
      </c>
      <c r="O158" s="3">
        <f>SUM(O159:O160)</f>
        <v>4426600</v>
      </c>
      <c r="P158" s="3">
        <f t="shared" si="162"/>
        <v>786004.12</v>
      </c>
      <c r="Q158" s="3">
        <f t="shared" si="162"/>
        <v>215000</v>
      </c>
      <c r="R158" s="3">
        <f t="shared" si="162"/>
        <v>0</v>
      </c>
      <c r="S158" s="3">
        <f t="shared" si="162"/>
        <v>571004.12</v>
      </c>
      <c r="T158" s="3">
        <f t="shared" si="162"/>
        <v>637708.12</v>
      </c>
      <c r="U158" s="3">
        <f t="shared" si="162"/>
        <v>66704</v>
      </c>
      <c r="V158" s="3">
        <f t="shared" si="162"/>
        <v>0</v>
      </c>
      <c r="W158" s="3">
        <f t="shared" si="162"/>
        <v>571004.12</v>
      </c>
      <c r="X158" s="2">
        <f t="shared" si="160"/>
        <v>13.738971906239229</v>
      </c>
      <c r="Y158" s="2">
        <f t="shared" si="160"/>
        <v>31.025116279069771</v>
      </c>
      <c r="Z158" s="2"/>
      <c r="AA158" s="2">
        <f t="shared" si="161"/>
        <v>12.89938372565852</v>
      </c>
    </row>
    <row r="159" spans="1:27" s="7" customFormat="1" ht="37.5" hidden="1" x14ac:dyDescent="0.3">
      <c r="A159" s="101" t="s">
        <v>134</v>
      </c>
      <c r="B159" s="112" t="s">
        <v>270</v>
      </c>
      <c r="C159" s="110" t="s">
        <v>37</v>
      </c>
      <c r="D159" s="111">
        <v>0</v>
      </c>
      <c r="E159" s="111">
        <v>96500</v>
      </c>
      <c r="F159" s="111">
        <f t="shared" ref="F159:F166" si="163">E159+D159</f>
        <v>96500</v>
      </c>
      <c r="G159" s="111">
        <v>0</v>
      </c>
      <c r="H159" s="111">
        <v>96400</v>
      </c>
      <c r="I159" s="111">
        <v>67500</v>
      </c>
      <c r="J159" s="111">
        <v>0</v>
      </c>
      <c r="K159" s="111">
        <v>29000</v>
      </c>
      <c r="L159" s="104">
        <f t="shared" ref="L159:L160" si="164">M159+O159</f>
        <v>272900</v>
      </c>
      <c r="M159" s="104">
        <v>215000</v>
      </c>
      <c r="N159" s="104">
        <v>0</v>
      </c>
      <c r="O159" s="104">
        <v>57900</v>
      </c>
      <c r="P159" s="100">
        <f t="shared" si="126"/>
        <v>243586.9</v>
      </c>
      <c r="Q159" s="104">
        <v>215000</v>
      </c>
      <c r="R159" s="104">
        <v>0</v>
      </c>
      <c r="S159" s="104">
        <f>W159</f>
        <v>28586.9</v>
      </c>
      <c r="T159" s="100">
        <f t="shared" ref="T159:T160" si="165">U159+W159</f>
        <v>95290.9</v>
      </c>
      <c r="U159" s="100">
        <v>66704</v>
      </c>
      <c r="V159" s="100">
        <v>0</v>
      </c>
      <c r="W159" s="100">
        <v>28586.9</v>
      </c>
      <c r="X159" s="100">
        <f t="shared" si="160"/>
        <v>34.917882008061554</v>
      </c>
      <c r="Y159" s="31">
        <f t="shared" si="160"/>
        <v>31.025116279069771</v>
      </c>
      <c r="Z159" s="31"/>
      <c r="AA159" s="31">
        <f t="shared" si="161"/>
        <v>49.372884283246982</v>
      </c>
    </row>
    <row r="160" spans="1:27" s="7" customFormat="1" ht="52.5" hidden="1" customHeight="1" x14ac:dyDescent="0.3">
      <c r="A160" s="101" t="s">
        <v>135</v>
      </c>
      <c r="B160" s="112" t="s">
        <v>93</v>
      </c>
      <c r="C160" s="110" t="s">
        <v>4</v>
      </c>
      <c r="D160" s="111">
        <v>728100</v>
      </c>
      <c r="E160" s="111">
        <v>1092100</v>
      </c>
      <c r="F160" s="111">
        <v>2163611</v>
      </c>
      <c r="G160" s="111">
        <v>1092100</v>
      </c>
      <c r="H160" s="111">
        <v>1456400</v>
      </c>
      <c r="I160" s="111">
        <v>0</v>
      </c>
      <c r="J160" s="111">
        <v>0</v>
      </c>
      <c r="K160" s="111">
        <v>1820200</v>
      </c>
      <c r="L160" s="104">
        <f t="shared" si="164"/>
        <v>4368700</v>
      </c>
      <c r="M160" s="104">
        <v>0</v>
      </c>
      <c r="N160" s="104">
        <v>0</v>
      </c>
      <c r="O160" s="104">
        <v>4368700</v>
      </c>
      <c r="P160" s="100">
        <f t="shared" si="126"/>
        <v>542417.22</v>
      </c>
      <c r="Q160" s="104">
        <v>0</v>
      </c>
      <c r="R160" s="104">
        <v>0</v>
      </c>
      <c r="S160" s="104">
        <f t="shared" ref="S160:S213" si="166">W160</f>
        <v>542417.22</v>
      </c>
      <c r="T160" s="100">
        <f t="shared" si="165"/>
        <v>542417.22</v>
      </c>
      <c r="U160" s="100">
        <v>0</v>
      </c>
      <c r="V160" s="100">
        <v>0</v>
      </c>
      <c r="W160" s="100">
        <v>542417.22</v>
      </c>
      <c r="X160" s="100">
        <f t="shared" ref="X160:X190" si="167">T160/L160*100</f>
        <v>12.415986906860162</v>
      </c>
      <c r="Y160" s="31"/>
      <c r="Z160" s="31"/>
      <c r="AA160" s="31">
        <f t="shared" si="161"/>
        <v>12.415986906860162</v>
      </c>
    </row>
    <row r="161" spans="1:27" s="8" customFormat="1" ht="46.5" hidden="1" customHeight="1" x14ac:dyDescent="0.3">
      <c r="A161" s="1" t="s">
        <v>136</v>
      </c>
      <c r="B161" s="85" t="s">
        <v>94</v>
      </c>
      <c r="C161" s="64"/>
      <c r="D161" s="3">
        <f t="shared" ref="D161:E161" si="168">SUM(D162:D167)</f>
        <v>1601822</v>
      </c>
      <c r="E161" s="3">
        <f t="shared" si="168"/>
        <v>0</v>
      </c>
      <c r="F161" s="3">
        <f t="shared" ref="F161:W161" si="169">SUM(F162:F168)</f>
        <v>4069871</v>
      </c>
      <c r="G161" s="3">
        <f t="shared" si="169"/>
        <v>1505562</v>
      </c>
      <c r="H161" s="3">
        <f t="shared" si="169"/>
        <v>0</v>
      </c>
      <c r="I161" s="3">
        <f t="shared" si="169"/>
        <v>0</v>
      </c>
      <c r="J161" s="3">
        <f t="shared" si="169"/>
        <v>0</v>
      </c>
      <c r="K161" s="3">
        <f t="shared" si="169"/>
        <v>1599165</v>
      </c>
      <c r="L161" s="3">
        <f t="shared" si="169"/>
        <v>4069871</v>
      </c>
      <c r="M161" s="3">
        <f t="shared" si="169"/>
        <v>0</v>
      </c>
      <c r="N161" s="3">
        <f t="shared" si="169"/>
        <v>0</v>
      </c>
      <c r="O161" s="3">
        <f t="shared" si="169"/>
        <v>4069871</v>
      </c>
      <c r="P161" s="3">
        <f t="shared" si="169"/>
        <v>3826740.63</v>
      </c>
      <c r="Q161" s="3">
        <f t="shared" si="169"/>
        <v>0</v>
      </c>
      <c r="R161" s="3">
        <f t="shared" si="169"/>
        <v>0</v>
      </c>
      <c r="S161" s="3">
        <f t="shared" si="169"/>
        <v>3826740.63</v>
      </c>
      <c r="T161" s="3">
        <f t="shared" si="169"/>
        <v>3907926.63</v>
      </c>
      <c r="U161" s="3">
        <f t="shared" si="169"/>
        <v>0</v>
      </c>
      <c r="V161" s="3">
        <f t="shared" si="169"/>
        <v>0</v>
      </c>
      <c r="W161" s="3">
        <f t="shared" si="169"/>
        <v>3907926.63</v>
      </c>
      <c r="X161" s="2">
        <f t="shared" si="167"/>
        <v>96.020896731124893</v>
      </c>
      <c r="Y161" s="2"/>
      <c r="Z161" s="2"/>
      <c r="AA161" s="2">
        <f t="shared" si="161"/>
        <v>96.020896731124893</v>
      </c>
    </row>
    <row r="162" spans="1:27" s="7" customFormat="1" ht="46.5" hidden="1" customHeight="1" x14ac:dyDescent="0.3">
      <c r="A162" s="77" t="s">
        <v>137</v>
      </c>
      <c r="B162" s="87" t="s">
        <v>271</v>
      </c>
      <c r="C162" s="63" t="s">
        <v>7</v>
      </c>
      <c r="D162" s="32">
        <v>0</v>
      </c>
      <c r="E162" s="32">
        <v>0</v>
      </c>
      <c r="F162" s="32">
        <v>322000</v>
      </c>
      <c r="G162" s="32">
        <v>322000</v>
      </c>
      <c r="H162" s="32">
        <v>0</v>
      </c>
      <c r="I162" s="32">
        <v>0</v>
      </c>
      <c r="J162" s="32">
        <v>0</v>
      </c>
      <c r="K162" s="32">
        <v>0</v>
      </c>
      <c r="L162" s="30">
        <f>SUM(M162:O162)</f>
        <v>322000</v>
      </c>
      <c r="M162" s="30">
        <v>0</v>
      </c>
      <c r="N162" s="30">
        <v>0</v>
      </c>
      <c r="O162" s="30">
        <v>322000</v>
      </c>
      <c r="P162" s="31">
        <f t="shared" si="126"/>
        <v>322000</v>
      </c>
      <c r="Q162" s="30">
        <v>0</v>
      </c>
      <c r="R162" s="30">
        <v>0</v>
      </c>
      <c r="S162" s="30">
        <f t="shared" si="166"/>
        <v>322000</v>
      </c>
      <c r="T162" s="31">
        <f>U162+W162</f>
        <v>322000</v>
      </c>
      <c r="U162" s="31">
        <v>0</v>
      </c>
      <c r="V162" s="31">
        <v>0</v>
      </c>
      <c r="W162" s="31">
        <v>322000</v>
      </c>
      <c r="X162" s="31">
        <f t="shared" si="167"/>
        <v>100</v>
      </c>
      <c r="Y162" s="31"/>
      <c r="Z162" s="31"/>
      <c r="AA162" s="31">
        <f t="shared" si="161"/>
        <v>100</v>
      </c>
    </row>
    <row r="163" spans="1:27" s="7" customFormat="1" ht="61.5" hidden="1" customHeight="1" x14ac:dyDescent="0.3">
      <c r="A163" s="77" t="s">
        <v>138</v>
      </c>
      <c r="B163" s="87" t="s">
        <v>272</v>
      </c>
      <c r="C163" s="63" t="s">
        <v>4</v>
      </c>
      <c r="D163" s="32">
        <v>0</v>
      </c>
      <c r="E163" s="32">
        <v>0</v>
      </c>
      <c r="F163" s="32">
        <v>1968924</v>
      </c>
      <c r="G163" s="32">
        <v>1055672</v>
      </c>
      <c r="H163" s="32">
        <v>0</v>
      </c>
      <c r="I163" s="32">
        <v>0</v>
      </c>
      <c r="J163" s="32">
        <v>0</v>
      </c>
      <c r="K163" s="32">
        <v>0</v>
      </c>
      <c r="L163" s="30">
        <f t="shared" ref="L163:L168" si="170">SUM(M163:O163)</f>
        <v>1968924</v>
      </c>
      <c r="M163" s="30">
        <v>0</v>
      </c>
      <c r="N163" s="30">
        <v>0</v>
      </c>
      <c r="O163" s="30">
        <v>1968924</v>
      </c>
      <c r="P163" s="31">
        <f t="shared" si="126"/>
        <v>1806979.67</v>
      </c>
      <c r="Q163" s="30">
        <v>0</v>
      </c>
      <c r="R163" s="30">
        <v>0</v>
      </c>
      <c r="S163" s="30">
        <f t="shared" si="166"/>
        <v>1806979.67</v>
      </c>
      <c r="T163" s="31">
        <f t="shared" ref="T163:T172" si="171">U163+W163</f>
        <v>1806979.67</v>
      </c>
      <c r="U163" s="31">
        <v>0</v>
      </c>
      <c r="V163" s="31">
        <v>0</v>
      </c>
      <c r="W163" s="31">
        <v>1806979.67</v>
      </c>
      <c r="X163" s="31">
        <f t="shared" si="167"/>
        <v>91.774983188787374</v>
      </c>
      <c r="Y163" s="31"/>
      <c r="Z163" s="31"/>
      <c r="AA163" s="31">
        <f t="shared" si="161"/>
        <v>91.774983188787374</v>
      </c>
    </row>
    <row r="164" spans="1:27" s="7" customFormat="1" ht="58.5" hidden="1" customHeight="1" x14ac:dyDescent="0.3">
      <c r="A164" s="77" t="s">
        <v>139</v>
      </c>
      <c r="B164" s="87" t="s">
        <v>335</v>
      </c>
      <c r="C164" s="63" t="s">
        <v>4</v>
      </c>
      <c r="D164" s="30">
        <v>531428</v>
      </c>
      <c r="E164" s="32"/>
      <c r="F164" s="32">
        <v>527368</v>
      </c>
      <c r="G164" s="32"/>
      <c r="H164" s="32"/>
      <c r="I164" s="32">
        <v>0</v>
      </c>
      <c r="J164" s="32">
        <v>0</v>
      </c>
      <c r="K164" s="32">
        <v>528771</v>
      </c>
      <c r="L164" s="30">
        <f t="shared" si="170"/>
        <v>527368</v>
      </c>
      <c r="M164" s="30">
        <v>0</v>
      </c>
      <c r="N164" s="30">
        <v>0</v>
      </c>
      <c r="O164" s="30">
        <v>527368</v>
      </c>
      <c r="P164" s="31">
        <f t="shared" si="126"/>
        <v>527367.96</v>
      </c>
      <c r="Q164" s="30">
        <v>0</v>
      </c>
      <c r="R164" s="30">
        <v>0</v>
      </c>
      <c r="S164" s="30">
        <f t="shared" si="166"/>
        <v>527367.96</v>
      </c>
      <c r="T164" s="31">
        <f t="shared" si="171"/>
        <v>527367.96</v>
      </c>
      <c r="U164" s="31">
        <v>0</v>
      </c>
      <c r="V164" s="31">
        <v>0</v>
      </c>
      <c r="W164" s="31">
        <v>527367.96</v>
      </c>
      <c r="X164" s="31">
        <f t="shared" si="167"/>
        <v>99.999992415163604</v>
      </c>
      <c r="Y164" s="31"/>
      <c r="Z164" s="31"/>
      <c r="AA164" s="31">
        <f t="shared" si="161"/>
        <v>99.999992415163604</v>
      </c>
    </row>
    <row r="165" spans="1:27" s="7" customFormat="1" ht="30" hidden="1" customHeight="1" x14ac:dyDescent="0.3">
      <c r="A165" s="77" t="s">
        <v>195</v>
      </c>
      <c r="B165" s="87" t="s">
        <v>336</v>
      </c>
      <c r="C165" s="63" t="s">
        <v>4</v>
      </c>
      <c r="D165" s="30">
        <v>993394</v>
      </c>
      <c r="E165" s="32"/>
      <c r="F165" s="32">
        <f t="shared" si="163"/>
        <v>993394</v>
      </c>
      <c r="G165" s="32"/>
      <c r="H165" s="32"/>
      <c r="I165" s="32">
        <v>0</v>
      </c>
      <c r="J165" s="32">
        <v>0</v>
      </c>
      <c r="K165" s="32">
        <v>993394</v>
      </c>
      <c r="L165" s="30">
        <f t="shared" si="170"/>
        <v>993394</v>
      </c>
      <c r="M165" s="30">
        <v>0</v>
      </c>
      <c r="N165" s="30">
        <v>0</v>
      </c>
      <c r="O165" s="30">
        <v>993394</v>
      </c>
      <c r="P165" s="31">
        <f t="shared" si="126"/>
        <v>993394</v>
      </c>
      <c r="Q165" s="30">
        <v>0</v>
      </c>
      <c r="R165" s="30">
        <v>0</v>
      </c>
      <c r="S165" s="30">
        <f t="shared" si="166"/>
        <v>993394</v>
      </c>
      <c r="T165" s="31">
        <f t="shared" si="171"/>
        <v>993394</v>
      </c>
      <c r="U165" s="31">
        <v>0</v>
      </c>
      <c r="V165" s="31">
        <v>0</v>
      </c>
      <c r="W165" s="31">
        <v>993394</v>
      </c>
      <c r="X165" s="31">
        <f t="shared" si="167"/>
        <v>100</v>
      </c>
      <c r="Y165" s="31"/>
      <c r="Z165" s="31"/>
      <c r="AA165" s="31">
        <f t="shared" si="161"/>
        <v>100</v>
      </c>
    </row>
    <row r="166" spans="1:27" s="7" customFormat="1" ht="74.25" hidden="1" customHeight="1" x14ac:dyDescent="0.3">
      <c r="A166" s="77" t="s">
        <v>333</v>
      </c>
      <c r="B166" s="87" t="s">
        <v>337</v>
      </c>
      <c r="C166" s="63" t="s">
        <v>3</v>
      </c>
      <c r="D166" s="32">
        <v>77000</v>
      </c>
      <c r="E166" s="32"/>
      <c r="F166" s="32">
        <f t="shared" si="163"/>
        <v>77000</v>
      </c>
      <c r="G166" s="32"/>
      <c r="H166" s="32"/>
      <c r="I166" s="32">
        <v>0</v>
      </c>
      <c r="J166" s="32">
        <v>0</v>
      </c>
      <c r="K166" s="32">
        <v>77000</v>
      </c>
      <c r="L166" s="30">
        <f t="shared" si="170"/>
        <v>77000</v>
      </c>
      <c r="M166" s="30">
        <v>0</v>
      </c>
      <c r="N166" s="30">
        <v>0</v>
      </c>
      <c r="O166" s="30">
        <v>77000</v>
      </c>
      <c r="P166" s="31">
        <f t="shared" si="126"/>
        <v>77000</v>
      </c>
      <c r="Q166" s="30">
        <v>0</v>
      </c>
      <c r="R166" s="30">
        <v>0</v>
      </c>
      <c r="S166" s="30">
        <f t="shared" si="166"/>
        <v>77000</v>
      </c>
      <c r="T166" s="31">
        <f t="shared" si="171"/>
        <v>77000</v>
      </c>
      <c r="U166" s="31">
        <v>0</v>
      </c>
      <c r="V166" s="31">
        <v>0</v>
      </c>
      <c r="W166" s="31">
        <v>77000</v>
      </c>
      <c r="X166" s="31">
        <f t="shared" si="167"/>
        <v>100</v>
      </c>
      <c r="Y166" s="31"/>
      <c r="Z166" s="31"/>
      <c r="AA166" s="31">
        <f t="shared" si="161"/>
        <v>100</v>
      </c>
    </row>
    <row r="167" spans="1:27" s="7" customFormat="1" ht="42.75" hidden="1" customHeight="1" x14ac:dyDescent="0.3">
      <c r="A167" s="77" t="s">
        <v>334</v>
      </c>
      <c r="B167" s="87" t="s">
        <v>273</v>
      </c>
      <c r="C167" s="63" t="s">
        <v>4</v>
      </c>
      <c r="D167" s="32">
        <v>0</v>
      </c>
      <c r="E167" s="32">
        <v>0</v>
      </c>
      <c r="F167" s="32">
        <v>99999</v>
      </c>
      <c r="G167" s="32">
        <v>127890</v>
      </c>
      <c r="H167" s="32">
        <v>0</v>
      </c>
      <c r="I167" s="32">
        <v>0</v>
      </c>
      <c r="J167" s="32">
        <v>0</v>
      </c>
      <c r="K167" s="32">
        <v>0</v>
      </c>
      <c r="L167" s="30">
        <f t="shared" si="170"/>
        <v>99999</v>
      </c>
      <c r="M167" s="30">
        <v>0</v>
      </c>
      <c r="N167" s="30">
        <v>0</v>
      </c>
      <c r="O167" s="30">
        <v>99999</v>
      </c>
      <c r="P167" s="31">
        <f t="shared" si="126"/>
        <v>99999</v>
      </c>
      <c r="Q167" s="30">
        <v>0</v>
      </c>
      <c r="R167" s="30">
        <v>0</v>
      </c>
      <c r="S167" s="30">
        <f t="shared" si="166"/>
        <v>99999</v>
      </c>
      <c r="T167" s="31">
        <f t="shared" si="171"/>
        <v>99999</v>
      </c>
      <c r="U167" s="31">
        <v>0</v>
      </c>
      <c r="V167" s="31">
        <v>0</v>
      </c>
      <c r="W167" s="31">
        <v>99999</v>
      </c>
      <c r="X167" s="31">
        <f t="shared" si="167"/>
        <v>100</v>
      </c>
      <c r="Y167" s="31"/>
      <c r="Z167" s="31"/>
      <c r="AA167" s="31">
        <f t="shared" si="161"/>
        <v>100</v>
      </c>
    </row>
    <row r="168" spans="1:27" s="7" customFormat="1" ht="42.75" hidden="1" customHeight="1" x14ac:dyDescent="0.3">
      <c r="A168" s="77" t="s">
        <v>393</v>
      </c>
      <c r="B168" s="87" t="s">
        <v>394</v>
      </c>
      <c r="C168" s="63" t="s">
        <v>4</v>
      </c>
      <c r="D168" s="32"/>
      <c r="E168" s="32"/>
      <c r="F168" s="32">
        <v>81186</v>
      </c>
      <c r="G168" s="32"/>
      <c r="H168" s="32"/>
      <c r="I168" s="32"/>
      <c r="J168" s="32"/>
      <c r="K168" s="32"/>
      <c r="L168" s="30">
        <f t="shared" si="170"/>
        <v>81186</v>
      </c>
      <c r="M168" s="30">
        <v>0</v>
      </c>
      <c r="N168" s="30">
        <v>0</v>
      </c>
      <c r="O168" s="30">
        <v>81186</v>
      </c>
      <c r="P168" s="31"/>
      <c r="Q168" s="30"/>
      <c r="R168" s="30"/>
      <c r="S168" s="30"/>
      <c r="T168" s="31">
        <f t="shared" si="171"/>
        <v>81186</v>
      </c>
      <c r="U168" s="31">
        <v>0</v>
      </c>
      <c r="V168" s="31">
        <v>0</v>
      </c>
      <c r="W168" s="31">
        <v>81186</v>
      </c>
      <c r="X168" s="31">
        <f t="shared" si="167"/>
        <v>100</v>
      </c>
      <c r="Y168" s="31"/>
      <c r="Z168" s="31"/>
      <c r="AA168" s="31">
        <f t="shared" si="161"/>
        <v>100</v>
      </c>
    </row>
    <row r="169" spans="1:27" s="8" customFormat="1" ht="75" hidden="1" x14ac:dyDescent="0.3">
      <c r="A169" s="1" t="s">
        <v>140</v>
      </c>
      <c r="B169" s="85" t="s">
        <v>131</v>
      </c>
      <c r="C169" s="64"/>
      <c r="D169" s="3">
        <f>SUM(D170:D172)</f>
        <v>52500</v>
      </c>
      <c r="E169" s="3">
        <f t="shared" ref="E169:W169" si="172">SUM(E170:E172)</f>
        <v>672500</v>
      </c>
      <c r="F169" s="3">
        <f>F170+F171+F172</f>
        <v>857500</v>
      </c>
      <c r="G169" s="3">
        <f t="shared" ref="G169:K169" si="173">G170+G171+G172</f>
        <v>132500</v>
      </c>
      <c r="H169" s="3">
        <f t="shared" si="173"/>
        <v>142500</v>
      </c>
      <c r="I169" s="3">
        <f t="shared" si="173"/>
        <v>0</v>
      </c>
      <c r="J169" s="3">
        <f t="shared" si="173"/>
        <v>0</v>
      </c>
      <c r="K169" s="3">
        <f t="shared" si="173"/>
        <v>725000</v>
      </c>
      <c r="L169" s="3">
        <f>SUM(L170:L172)</f>
        <v>1000000</v>
      </c>
      <c r="M169" s="3">
        <f>SUM(M170:M172)</f>
        <v>0</v>
      </c>
      <c r="N169" s="3">
        <f>SUM(N170:N172)</f>
        <v>0</v>
      </c>
      <c r="O169" s="3">
        <f>SUM(O170:O172)</f>
        <v>1000000</v>
      </c>
      <c r="P169" s="3">
        <f t="shared" si="172"/>
        <v>499160</v>
      </c>
      <c r="Q169" s="3">
        <f t="shared" si="172"/>
        <v>0</v>
      </c>
      <c r="R169" s="3">
        <f t="shared" si="172"/>
        <v>0</v>
      </c>
      <c r="S169" s="3">
        <f t="shared" si="172"/>
        <v>499160</v>
      </c>
      <c r="T169" s="3">
        <f t="shared" si="172"/>
        <v>499160</v>
      </c>
      <c r="U169" s="3">
        <f t="shared" si="172"/>
        <v>0</v>
      </c>
      <c r="V169" s="3">
        <f t="shared" si="172"/>
        <v>0</v>
      </c>
      <c r="W169" s="3">
        <f t="shared" si="172"/>
        <v>499160</v>
      </c>
      <c r="X169" s="2">
        <f t="shared" si="167"/>
        <v>49.915999999999997</v>
      </c>
      <c r="Y169" s="2"/>
      <c r="Z169" s="2"/>
      <c r="AA169" s="2">
        <f t="shared" si="161"/>
        <v>49.915999999999997</v>
      </c>
    </row>
    <row r="170" spans="1:27" s="7" customFormat="1" ht="42" hidden="1" customHeight="1" x14ac:dyDescent="0.3">
      <c r="A170" s="140" t="s">
        <v>141</v>
      </c>
      <c r="B170" s="149" t="s">
        <v>274</v>
      </c>
      <c r="C170" s="110" t="s">
        <v>7</v>
      </c>
      <c r="D170" s="111">
        <v>52500</v>
      </c>
      <c r="E170" s="111">
        <v>352500</v>
      </c>
      <c r="F170" s="111">
        <v>537500</v>
      </c>
      <c r="G170" s="111">
        <v>132500</v>
      </c>
      <c r="H170" s="111">
        <v>142500</v>
      </c>
      <c r="I170" s="111">
        <v>0</v>
      </c>
      <c r="J170" s="111">
        <v>0</v>
      </c>
      <c r="K170" s="111">
        <v>405000</v>
      </c>
      <c r="L170" s="104">
        <f>M170+O170</f>
        <v>680000</v>
      </c>
      <c r="M170" s="104">
        <v>0</v>
      </c>
      <c r="N170" s="104">
        <v>0</v>
      </c>
      <c r="O170" s="104">
        <v>680000</v>
      </c>
      <c r="P170" s="100">
        <f t="shared" si="126"/>
        <v>179160</v>
      </c>
      <c r="Q170" s="111">
        <v>0</v>
      </c>
      <c r="R170" s="111">
        <v>0</v>
      </c>
      <c r="S170" s="104">
        <f t="shared" si="166"/>
        <v>179160</v>
      </c>
      <c r="T170" s="100">
        <f t="shared" si="171"/>
        <v>179160</v>
      </c>
      <c r="U170" s="100">
        <v>0</v>
      </c>
      <c r="V170" s="100">
        <v>0</v>
      </c>
      <c r="W170" s="100">
        <v>179160</v>
      </c>
      <c r="X170" s="100">
        <f t="shared" si="167"/>
        <v>26.347058823529412</v>
      </c>
      <c r="Y170" s="31"/>
      <c r="Z170" s="31"/>
      <c r="AA170" s="31">
        <f t="shared" si="161"/>
        <v>26.347058823529412</v>
      </c>
    </row>
    <row r="171" spans="1:27" s="7" customFormat="1" ht="115.5" customHeight="1" x14ac:dyDescent="0.3">
      <c r="A171" s="140"/>
      <c r="B171" s="149"/>
      <c r="C171" s="33" t="s">
        <v>27</v>
      </c>
      <c r="D171" s="30">
        <v>0</v>
      </c>
      <c r="E171" s="30">
        <v>300000</v>
      </c>
      <c r="F171" s="32">
        <f>I171+J171+K171</f>
        <v>300000</v>
      </c>
      <c r="G171" s="30">
        <v>0</v>
      </c>
      <c r="H171" s="30">
        <v>0</v>
      </c>
      <c r="I171" s="30">
        <v>0</v>
      </c>
      <c r="J171" s="30">
        <v>0</v>
      </c>
      <c r="K171" s="30">
        <v>300000</v>
      </c>
      <c r="L171" s="30">
        <f>M171+O171</f>
        <v>300000</v>
      </c>
      <c r="M171" s="30">
        <v>0</v>
      </c>
      <c r="N171" s="30">
        <v>0</v>
      </c>
      <c r="O171" s="30">
        <v>300000</v>
      </c>
      <c r="P171" s="31">
        <f t="shared" si="126"/>
        <v>300000</v>
      </c>
      <c r="Q171" s="32">
        <v>0</v>
      </c>
      <c r="R171" s="32">
        <v>0</v>
      </c>
      <c r="S171" s="30">
        <f t="shared" si="166"/>
        <v>300000</v>
      </c>
      <c r="T171" s="31">
        <f t="shared" si="171"/>
        <v>300000</v>
      </c>
      <c r="U171" s="31">
        <v>0</v>
      </c>
      <c r="V171" s="31">
        <v>0</v>
      </c>
      <c r="W171" s="31">
        <v>300000</v>
      </c>
      <c r="X171" s="120">
        <f t="shared" si="167"/>
        <v>100</v>
      </c>
      <c r="Y171" s="31"/>
      <c r="Z171" s="31"/>
      <c r="AA171" s="31">
        <f t="shared" si="161"/>
        <v>100</v>
      </c>
    </row>
    <row r="172" spans="1:27" s="7" customFormat="1" ht="30.75" hidden="1" customHeight="1" x14ac:dyDescent="0.3">
      <c r="A172" s="140"/>
      <c r="B172" s="149"/>
      <c r="C172" s="33" t="s">
        <v>8</v>
      </c>
      <c r="D172" s="30">
        <v>0</v>
      </c>
      <c r="E172" s="30">
        <v>20000</v>
      </c>
      <c r="F172" s="32">
        <f>I172+J172+K172</f>
        <v>20000</v>
      </c>
      <c r="G172" s="30">
        <v>0</v>
      </c>
      <c r="H172" s="30">
        <v>0</v>
      </c>
      <c r="I172" s="30">
        <v>0</v>
      </c>
      <c r="J172" s="30">
        <v>0</v>
      </c>
      <c r="K172" s="30">
        <v>20000</v>
      </c>
      <c r="L172" s="30">
        <f>M172+O172</f>
        <v>20000</v>
      </c>
      <c r="M172" s="30">
        <v>0</v>
      </c>
      <c r="N172" s="30">
        <v>0</v>
      </c>
      <c r="O172" s="30">
        <v>20000</v>
      </c>
      <c r="P172" s="31">
        <f t="shared" si="126"/>
        <v>20000</v>
      </c>
      <c r="Q172" s="32">
        <v>0</v>
      </c>
      <c r="R172" s="32">
        <v>0</v>
      </c>
      <c r="S172" s="30">
        <f t="shared" si="166"/>
        <v>20000</v>
      </c>
      <c r="T172" s="31">
        <f t="shared" si="171"/>
        <v>20000</v>
      </c>
      <c r="U172" s="31">
        <v>0</v>
      </c>
      <c r="V172" s="31">
        <v>0</v>
      </c>
      <c r="W172" s="31">
        <v>20000</v>
      </c>
      <c r="X172" s="31">
        <f t="shared" si="167"/>
        <v>100</v>
      </c>
      <c r="Y172" s="31"/>
      <c r="Z172" s="31"/>
      <c r="AA172" s="31">
        <f t="shared" si="161"/>
        <v>100</v>
      </c>
    </row>
    <row r="173" spans="1:27" s="7" customFormat="1" ht="65.25" customHeight="1" x14ac:dyDescent="0.3">
      <c r="A173" s="1" t="s">
        <v>142</v>
      </c>
      <c r="B173" s="138" t="s">
        <v>38</v>
      </c>
      <c r="C173" s="138"/>
      <c r="D173" s="3">
        <f>SUM(D174:D177)</f>
        <v>320000</v>
      </c>
      <c r="E173" s="3">
        <f t="shared" ref="E173:K173" si="174">SUM(E174:E177)</f>
        <v>420000</v>
      </c>
      <c r="F173" s="3">
        <f t="shared" si="174"/>
        <v>870165</v>
      </c>
      <c r="G173" s="3">
        <f t="shared" si="174"/>
        <v>30000</v>
      </c>
      <c r="H173" s="3">
        <f t="shared" si="174"/>
        <v>230000</v>
      </c>
      <c r="I173" s="3">
        <f t="shared" si="174"/>
        <v>0</v>
      </c>
      <c r="J173" s="3">
        <f t="shared" si="174"/>
        <v>0</v>
      </c>
      <c r="K173" s="3">
        <f t="shared" si="174"/>
        <v>740000</v>
      </c>
      <c r="L173" s="3">
        <f>L176</f>
        <v>470000</v>
      </c>
      <c r="M173" s="3">
        <f t="shared" ref="M173:AA173" si="175">M176</f>
        <v>0</v>
      </c>
      <c r="N173" s="3">
        <f t="shared" si="175"/>
        <v>0</v>
      </c>
      <c r="O173" s="3">
        <f t="shared" si="175"/>
        <v>470000</v>
      </c>
      <c r="P173" s="3">
        <f t="shared" si="175"/>
        <v>470000</v>
      </c>
      <c r="Q173" s="3">
        <f t="shared" si="175"/>
        <v>0</v>
      </c>
      <c r="R173" s="3">
        <f t="shared" si="175"/>
        <v>0</v>
      </c>
      <c r="S173" s="3">
        <f t="shared" si="175"/>
        <v>470000</v>
      </c>
      <c r="T173" s="3">
        <f t="shared" si="175"/>
        <v>470000</v>
      </c>
      <c r="U173" s="3">
        <f t="shared" si="175"/>
        <v>0</v>
      </c>
      <c r="V173" s="3">
        <f t="shared" si="175"/>
        <v>0</v>
      </c>
      <c r="W173" s="3">
        <f t="shared" si="175"/>
        <v>470000</v>
      </c>
      <c r="X173" s="3">
        <f t="shared" si="175"/>
        <v>100</v>
      </c>
      <c r="Y173" s="3">
        <f t="shared" si="175"/>
        <v>0</v>
      </c>
      <c r="Z173" s="3">
        <f t="shared" si="175"/>
        <v>0</v>
      </c>
      <c r="AA173" s="3">
        <f t="shared" si="175"/>
        <v>100</v>
      </c>
    </row>
    <row r="174" spans="1:27" s="7" customFormat="1" ht="31.5" hidden="1" customHeight="1" x14ac:dyDescent="0.3">
      <c r="A174" s="140" t="s">
        <v>143</v>
      </c>
      <c r="B174" s="149" t="s">
        <v>100</v>
      </c>
      <c r="C174" s="33" t="s">
        <v>7</v>
      </c>
      <c r="D174" s="30">
        <v>0</v>
      </c>
      <c r="E174" s="30">
        <v>150000</v>
      </c>
      <c r="F174" s="32">
        <v>280165</v>
      </c>
      <c r="G174" s="30">
        <v>30000</v>
      </c>
      <c r="H174" s="30">
        <v>180000</v>
      </c>
      <c r="I174" s="30">
        <v>0</v>
      </c>
      <c r="J174" s="30">
        <v>0</v>
      </c>
      <c r="K174" s="32">
        <v>150000</v>
      </c>
      <c r="L174" s="32">
        <f>M174+O174</f>
        <v>360000</v>
      </c>
      <c r="M174" s="32">
        <v>0</v>
      </c>
      <c r="N174" s="32">
        <v>0</v>
      </c>
      <c r="O174" s="32">
        <v>360000</v>
      </c>
      <c r="P174" s="31">
        <f t="shared" si="126"/>
        <v>270149.15999999997</v>
      </c>
      <c r="Q174" s="32">
        <v>0</v>
      </c>
      <c r="R174" s="32">
        <v>0</v>
      </c>
      <c r="S174" s="30">
        <f t="shared" si="166"/>
        <v>270149.15999999997</v>
      </c>
      <c r="T174" s="32">
        <f>SUM(U174:W174)</f>
        <v>270149.15999999997</v>
      </c>
      <c r="U174" s="32">
        <v>0</v>
      </c>
      <c r="V174" s="32">
        <v>0</v>
      </c>
      <c r="W174" s="32">
        <v>270149.15999999997</v>
      </c>
      <c r="X174" s="31">
        <f t="shared" si="167"/>
        <v>75.04143333333333</v>
      </c>
      <c r="Y174" s="31"/>
      <c r="Z174" s="31"/>
      <c r="AA174" s="31">
        <f t="shared" si="161"/>
        <v>75.04143333333333</v>
      </c>
    </row>
    <row r="175" spans="1:27" s="7" customFormat="1" ht="33.75" hidden="1" customHeight="1" x14ac:dyDescent="0.3">
      <c r="A175" s="140"/>
      <c r="B175" s="149"/>
      <c r="C175" s="33" t="s">
        <v>37</v>
      </c>
      <c r="D175" s="30">
        <v>100000</v>
      </c>
      <c r="E175" s="30">
        <v>10000</v>
      </c>
      <c r="F175" s="32">
        <v>110000</v>
      </c>
      <c r="G175" s="30">
        <v>0</v>
      </c>
      <c r="H175" s="30">
        <v>0</v>
      </c>
      <c r="I175" s="30">
        <v>0</v>
      </c>
      <c r="J175" s="30">
        <v>0</v>
      </c>
      <c r="K175" s="32">
        <v>110000</v>
      </c>
      <c r="L175" s="32">
        <f>M175+O175</f>
        <v>110000</v>
      </c>
      <c r="M175" s="32">
        <v>0</v>
      </c>
      <c r="N175" s="32">
        <v>0</v>
      </c>
      <c r="O175" s="32">
        <v>110000</v>
      </c>
      <c r="P175" s="31">
        <f t="shared" si="126"/>
        <v>99000</v>
      </c>
      <c r="Q175" s="32">
        <v>0</v>
      </c>
      <c r="R175" s="32">
        <v>0</v>
      </c>
      <c r="S175" s="30">
        <f t="shared" si="166"/>
        <v>99000</v>
      </c>
      <c r="T175" s="32">
        <f t="shared" ref="T175:T177" si="176">SUM(U175:W175)</f>
        <v>99000</v>
      </c>
      <c r="U175" s="32">
        <v>0</v>
      </c>
      <c r="V175" s="32">
        <v>0</v>
      </c>
      <c r="W175" s="32">
        <v>99000</v>
      </c>
      <c r="X175" s="31">
        <f t="shared" si="167"/>
        <v>90</v>
      </c>
      <c r="Y175" s="31"/>
      <c r="Z175" s="31"/>
      <c r="AA175" s="31">
        <f t="shared" si="161"/>
        <v>90</v>
      </c>
    </row>
    <row r="176" spans="1:27" s="7" customFormat="1" ht="78" customHeight="1" x14ac:dyDescent="0.3">
      <c r="A176" s="140"/>
      <c r="B176" s="149"/>
      <c r="C176" s="33" t="s">
        <v>27</v>
      </c>
      <c r="D176" s="30">
        <v>220000</v>
      </c>
      <c r="E176" s="30">
        <v>200000</v>
      </c>
      <c r="F176" s="32">
        <v>420000</v>
      </c>
      <c r="G176" s="30">
        <v>0</v>
      </c>
      <c r="H176" s="30">
        <v>50000</v>
      </c>
      <c r="I176" s="30">
        <v>0</v>
      </c>
      <c r="J176" s="30">
        <v>0</v>
      </c>
      <c r="K176" s="32">
        <v>420000</v>
      </c>
      <c r="L176" s="32">
        <f>M176+O176</f>
        <v>470000</v>
      </c>
      <c r="M176" s="32">
        <v>0</v>
      </c>
      <c r="N176" s="32">
        <v>0</v>
      </c>
      <c r="O176" s="32">
        <v>470000</v>
      </c>
      <c r="P176" s="31">
        <f t="shared" si="126"/>
        <v>470000</v>
      </c>
      <c r="Q176" s="32">
        <v>0</v>
      </c>
      <c r="R176" s="32">
        <v>0</v>
      </c>
      <c r="S176" s="30">
        <f t="shared" si="166"/>
        <v>470000</v>
      </c>
      <c r="T176" s="32">
        <f t="shared" si="176"/>
        <v>470000</v>
      </c>
      <c r="U176" s="32">
        <v>0</v>
      </c>
      <c r="V176" s="32">
        <v>0</v>
      </c>
      <c r="W176" s="32">
        <v>470000</v>
      </c>
      <c r="X176" s="120">
        <f t="shared" si="167"/>
        <v>100</v>
      </c>
      <c r="Y176" s="31"/>
      <c r="Z176" s="31"/>
      <c r="AA176" s="31">
        <f t="shared" si="161"/>
        <v>100</v>
      </c>
    </row>
    <row r="177" spans="1:27" s="7" customFormat="1" ht="28.5" hidden="1" customHeight="1" x14ac:dyDescent="0.3">
      <c r="A177" s="140"/>
      <c r="B177" s="149"/>
      <c r="C177" s="33" t="s">
        <v>8</v>
      </c>
      <c r="D177" s="30">
        <v>0</v>
      </c>
      <c r="E177" s="30">
        <v>60000</v>
      </c>
      <c r="F177" s="32">
        <v>60000</v>
      </c>
      <c r="G177" s="30">
        <v>0</v>
      </c>
      <c r="H177" s="30">
        <v>0</v>
      </c>
      <c r="I177" s="30">
        <v>0</v>
      </c>
      <c r="J177" s="30">
        <v>0</v>
      </c>
      <c r="K177" s="32">
        <v>60000</v>
      </c>
      <c r="L177" s="32">
        <f>M177+O177</f>
        <v>60000</v>
      </c>
      <c r="M177" s="32">
        <v>0</v>
      </c>
      <c r="N177" s="32">
        <v>0</v>
      </c>
      <c r="O177" s="32">
        <v>60000</v>
      </c>
      <c r="P177" s="31">
        <f t="shared" si="126"/>
        <v>60000</v>
      </c>
      <c r="Q177" s="32">
        <v>0</v>
      </c>
      <c r="R177" s="32">
        <v>0</v>
      </c>
      <c r="S177" s="30">
        <f t="shared" si="166"/>
        <v>60000</v>
      </c>
      <c r="T177" s="32">
        <f t="shared" si="176"/>
        <v>60000</v>
      </c>
      <c r="U177" s="32">
        <v>0</v>
      </c>
      <c r="V177" s="32">
        <v>0</v>
      </c>
      <c r="W177" s="32">
        <v>60000</v>
      </c>
      <c r="X177" s="31">
        <f t="shared" si="167"/>
        <v>100</v>
      </c>
      <c r="Y177" s="31"/>
      <c r="Z177" s="31"/>
      <c r="AA177" s="31">
        <f t="shared" si="161"/>
        <v>100</v>
      </c>
    </row>
    <row r="178" spans="1:27" s="7" customFormat="1" ht="72.75" customHeight="1" x14ac:dyDescent="0.3">
      <c r="A178" s="1" t="s">
        <v>144</v>
      </c>
      <c r="B178" s="138" t="s">
        <v>39</v>
      </c>
      <c r="C178" s="138"/>
      <c r="D178" s="3">
        <f>D179+D181</f>
        <v>2897270</v>
      </c>
      <c r="E178" s="3">
        <f t="shared" ref="E178" si="177">E179+E181</f>
        <v>5525210</v>
      </c>
      <c r="F178" s="3">
        <f>F179+F181</f>
        <v>14156325</v>
      </c>
      <c r="G178" s="3">
        <f t="shared" ref="G178:K178" si="178">G179+G181</f>
        <v>3289309</v>
      </c>
      <c r="H178" s="3">
        <f t="shared" si="178"/>
        <v>2238370</v>
      </c>
      <c r="I178" s="3">
        <f t="shared" si="178"/>
        <v>0</v>
      </c>
      <c r="J178" s="3">
        <f t="shared" si="178"/>
        <v>0</v>
      </c>
      <c r="K178" s="3">
        <f t="shared" si="178"/>
        <v>8655182</v>
      </c>
      <c r="L178" s="3">
        <f>L187</f>
        <v>2928849</v>
      </c>
      <c r="M178" s="3">
        <f t="shared" ref="M178:AA178" si="179">M187</f>
        <v>0</v>
      </c>
      <c r="N178" s="3">
        <f t="shared" si="179"/>
        <v>0</v>
      </c>
      <c r="O178" s="3">
        <f t="shared" si="179"/>
        <v>2928849</v>
      </c>
      <c r="P178" s="3">
        <f t="shared" si="179"/>
        <v>2484205.56</v>
      </c>
      <c r="Q178" s="3">
        <f t="shared" si="179"/>
        <v>0</v>
      </c>
      <c r="R178" s="3">
        <f t="shared" si="179"/>
        <v>0</v>
      </c>
      <c r="S178" s="3">
        <f t="shared" si="179"/>
        <v>2484205.56</v>
      </c>
      <c r="T178" s="3">
        <f t="shared" si="179"/>
        <v>2484205.56</v>
      </c>
      <c r="U178" s="3">
        <f t="shared" si="179"/>
        <v>0</v>
      </c>
      <c r="V178" s="3">
        <f t="shared" si="179"/>
        <v>0</v>
      </c>
      <c r="W178" s="3">
        <f t="shared" si="179"/>
        <v>2484205.56</v>
      </c>
      <c r="X178" s="3">
        <f t="shared" si="179"/>
        <v>84.818492179009581</v>
      </c>
      <c r="Y178" s="3">
        <f t="shared" si="179"/>
        <v>0</v>
      </c>
      <c r="Z178" s="3">
        <f t="shared" si="179"/>
        <v>0</v>
      </c>
      <c r="AA178" s="3">
        <f t="shared" si="179"/>
        <v>84.818492179009581</v>
      </c>
    </row>
    <row r="179" spans="1:27" s="7" customFormat="1" ht="93" hidden="1" customHeight="1" x14ac:dyDescent="0.3">
      <c r="A179" s="1" t="s">
        <v>145</v>
      </c>
      <c r="B179" s="85" t="s">
        <v>95</v>
      </c>
      <c r="C179" s="85"/>
      <c r="D179" s="3">
        <f>D180</f>
        <v>60000</v>
      </c>
      <c r="E179" s="3">
        <f t="shared" ref="E179:W179" si="180">E180</f>
        <v>221000</v>
      </c>
      <c r="F179" s="3">
        <f t="shared" si="180"/>
        <v>495417</v>
      </c>
      <c r="G179" s="3">
        <f t="shared" si="180"/>
        <v>0</v>
      </c>
      <c r="H179" s="3">
        <f t="shared" si="180"/>
        <v>0</v>
      </c>
      <c r="I179" s="3">
        <f t="shared" si="180"/>
        <v>0</v>
      </c>
      <c r="J179" s="3">
        <f t="shared" si="180"/>
        <v>0</v>
      </c>
      <c r="K179" s="3">
        <f t="shared" si="180"/>
        <v>291112</v>
      </c>
      <c r="L179" s="3">
        <f>L180</f>
        <v>1567502</v>
      </c>
      <c r="M179" s="3">
        <f>M180</f>
        <v>0</v>
      </c>
      <c r="N179" s="3">
        <f>N180</f>
        <v>0</v>
      </c>
      <c r="O179" s="3">
        <f>O180</f>
        <v>1567502</v>
      </c>
      <c r="P179" s="3">
        <f t="shared" si="180"/>
        <v>251057.04</v>
      </c>
      <c r="Q179" s="3">
        <f t="shared" si="180"/>
        <v>0</v>
      </c>
      <c r="R179" s="3">
        <f t="shared" si="180"/>
        <v>0</v>
      </c>
      <c r="S179" s="3">
        <f t="shared" si="180"/>
        <v>251057.04</v>
      </c>
      <c r="T179" s="3">
        <f t="shared" si="180"/>
        <v>251057.04</v>
      </c>
      <c r="U179" s="3">
        <f t="shared" si="180"/>
        <v>0</v>
      </c>
      <c r="V179" s="3">
        <f t="shared" si="180"/>
        <v>0</v>
      </c>
      <c r="W179" s="3">
        <f t="shared" si="180"/>
        <v>251057.04</v>
      </c>
      <c r="X179" s="3">
        <f t="shared" si="167"/>
        <v>16.016377650554833</v>
      </c>
      <c r="Y179" s="3"/>
      <c r="Z179" s="3"/>
      <c r="AA179" s="3">
        <f t="shared" si="161"/>
        <v>16.016377650554833</v>
      </c>
    </row>
    <row r="180" spans="1:27" s="7" customFormat="1" ht="75" hidden="1" x14ac:dyDescent="0.3">
      <c r="A180" s="101" t="s">
        <v>146</v>
      </c>
      <c r="B180" s="117" t="s">
        <v>275</v>
      </c>
      <c r="C180" s="103" t="s">
        <v>37</v>
      </c>
      <c r="D180" s="104">
        <v>60000</v>
      </c>
      <c r="E180" s="104">
        <v>221000</v>
      </c>
      <c r="F180" s="111">
        <v>495417</v>
      </c>
      <c r="G180" s="104">
        <v>0</v>
      </c>
      <c r="H180" s="104">
        <v>0</v>
      </c>
      <c r="I180" s="104">
        <v>0</v>
      </c>
      <c r="J180" s="104">
        <v>0</v>
      </c>
      <c r="K180" s="104">
        <v>291112</v>
      </c>
      <c r="L180" s="104">
        <f>M180+O180</f>
        <v>1567502</v>
      </c>
      <c r="M180" s="104">
        <v>0</v>
      </c>
      <c r="N180" s="104">
        <v>0</v>
      </c>
      <c r="O180" s="104">
        <v>1567502</v>
      </c>
      <c r="P180" s="100">
        <f t="shared" si="126"/>
        <v>251057.04</v>
      </c>
      <c r="Q180" s="111">
        <v>0</v>
      </c>
      <c r="R180" s="111">
        <v>0</v>
      </c>
      <c r="S180" s="104">
        <f t="shared" si="166"/>
        <v>251057.04</v>
      </c>
      <c r="T180" s="100">
        <f>U180+W180</f>
        <v>251057.04</v>
      </c>
      <c r="U180" s="100">
        <v>0</v>
      </c>
      <c r="V180" s="100">
        <v>0</v>
      </c>
      <c r="W180" s="100">
        <v>251057.04</v>
      </c>
      <c r="X180" s="111">
        <f t="shared" si="167"/>
        <v>16.016377650554833</v>
      </c>
      <c r="Y180" s="32"/>
      <c r="Z180" s="32"/>
      <c r="AA180" s="32">
        <f t="shared" si="161"/>
        <v>16.016377650554833</v>
      </c>
    </row>
    <row r="181" spans="1:27" s="8" customFormat="1" ht="63" hidden="1" customHeight="1" x14ac:dyDescent="0.3">
      <c r="A181" s="1" t="s">
        <v>147</v>
      </c>
      <c r="B181" s="67" t="s">
        <v>96</v>
      </c>
      <c r="C181" s="16"/>
      <c r="D181" s="29">
        <f>SUM(D182:D188)</f>
        <v>2837270</v>
      </c>
      <c r="E181" s="29">
        <f t="shared" ref="E181" si="181">SUM(E182:E188)</f>
        <v>5304210</v>
      </c>
      <c r="F181" s="29">
        <f t="shared" ref="F181:W181" si="182">SUM(F182:F188)</f>
        <v>13660908</v>
      </c>
      <c r="G181" s="29">
        <f t="shared" si="182"/>
        <v>3289309</v>
      </c>
      <c r="H181" s="29">
        <f t="shared" si="182"/>
        <v>2238370</v>
      </c>
      <c r="I181" s="29">
        <f t="shared" si="182"/>
        <v>0</v>
      </c>
      <c r="J181" s="29">
        <f t="shared" si="182"/>
        <v>0</v>
      </c>
      <c r="K181" s="29">
        <f t="shared" si="182"/>
        <v>8364070</v>
      </c>
      <c r="L181" s="29">
        <f t="shared" si="182"/>
        <v>19163246</v>
      </c>
      <c r="M181" s="29">
        <f t="shared" si="182"/>
        <v>0</v>
      </c>
      <c r="N181" s="29">
        <f t="shared" si="182"/>
        <v>0</v>
      </c>
      <c r="O181" s="29">
        <f t="shared" si="182"/>
        <v>19163246</v>
      </c>
      <c r="P181" s="29">
        <f t="shared" si="182"/>
        <v>15780506.17</v>
      </c>
      <c r="Q181" s="29">
        <f t="shared" si="182"/>
        <v>0</v>
      </c>
      <c r="R181" s="29">
        <f t="shared" si="182"/>
        <v>0</v>
      </c>
      <c r="S181" s="29">
        <f t="shared" si="182"/>
        <v>15780506.17</v>
      </c>
      <c r="T181" s="29">
        <f t="shared" si="182"/>
        <v>15780506.17</v>
      </c>
      <c r="U181" s="29">
        <f t="shared" si="182"/>
        <v>0</v>
      </c>
      <c r="V181" s="29">
        <f t="shared" si="182"/>
        <v>0</v>
      </c>
      <c r="W181" s="29">
        <f t="shared" si="182"/>
        <v>15780506.17</v>
      </c>
      <c r="X181" s="3">
        <f t="shared" si="167"/>
        <v>82.347772240673635</v>
      </c>
      <c r="Y181" s="2" t="e">
        <f>U181/M181*100</f>
        <v>#DIV/0!</v>
      </c>
      <c r="Z181" s="2"/>
      <c r="AA181" s="3">
        <f t="shared" si="161"/>
        <v>82.347772240673635</v>
      </c>
    </row>
    <row r="182" spans="1:27" s="7" customFormat="1" ht="24" hidden="1" customHeight="1" x14ac:dyDescent="0.3">
      <c r="A182" s="140" t="s">
        <v>148</v>
      </c>
      <c r="B182" s="149" t="s">
        <v>276</v>
      </c>
      <c r="C182" s="103" t="s">
        <v>3</v>
      </c>
      <c r="D182" s="104">
        <v>9400</v>
      </c>
      <c r="E182" s="104">
        <v>14000</v>
      </c>
      <c r="F182" s="111">
        <v>37400</v>
      </c>
      <c r="G182" s="104">
        <v>14000</v>
      </c>
      <c r="H182" s="104">
        <v>29100</v>
      </c>
      <c r="I182" s="104">
        <v>0</v>
      </c>
      <c r="J182" s="104">
        <v>0</v>
      </c>
      <c r="K182" s="104">
        <v>23400</v>
      </c>
      <c r="L182" s="104">
        <f>SUM(M182:O182)</f>
        <v>66500</v>
      </c>
      <c r="M182" s="104">
        <v>0</v>
      </c>
      <c r="N182" s="104">
        <v>0</v>
      </c>
      <c r="O182" s="104">
        <v>66500</v>
      </c>
      <c r="P182" s="100">
        <f t="shared" si="126"/>
        <v>36000</v>
      </c>
      <c r="Q182" s="111">
        <v>0</v>
      </c>
      <c r="R182" s="111">
        <v>0</v>
      </c>
      <c r="S182" s="104">
        <f t="shared" si="166"/>
        <v>36000</v>
      </c>
      <c r="T182" s="100">
        <f>U182+W182</f>
        <v>36000</v>
      </c>
      <c r="U182" s="100">
        <v>0</v>
      </c>
      <c r="V182" s="100">
        <v>0</v>
      </c>
      <c r="W182" s="100">
        <v>36000</v>
      </c>
      <c r="X182" s="111">
        <f t="shared" si="167"/>
        <v>54.13533834586466</v>
      </c>
      <c r="Y182" s="32"/>
      <c r="Z182" s="32"/>
      <c r="AA182" s="32">
        <f t="shared" si="161"/>
        <v>54.13533834586466</v>
      </c>
    </row>
    <row r="183" spans="1:27" s="7" customFormat="1" ht="24.75" hidden="1" customHeight="1" x14ac:dyDescent="0.3">
      <c r="A183" s="140"/>
      <c r="B183" s="149"/>
      <c r="C183" s="103" t="s">
        <v>37</v>
      </c>
      <c r="D183" s="104">
        <v>25210</v>
      </c>
      <c r="E183" s="104">
        <v>0</v>
      </c>
      <c r="F183" s="111">
        <v>173240</v>
      </c>
      <c r="G183" s="104">
        <v>0</v>
      </c>
      <c r="H183" s="104">
        <v>28000</v>
      </c>
      <c r="I183" s="104">
        <v>0</v>
      </c>
      <c r="J183" s="104">
        <v>0</v>
      </c>
      <c r="K183" s="104">
        <v>75630</v>
      </c>
      <c r="L183" s="104">
        <f t="shared" ref="L183:L188" si="183">SUM(M183:O183)</f>
        <v>251240</v>
      </c>
      <c r="M183" s="104">
        <v>0</v>
      </c>
      <c r="N183" s="104">
        <v>0</v>
      </c>
      <c r="O183" s="104">
        <v>251240</v>
      </c>
      <c r="P183" s="100">
        <f t="shared" si="126"/>
        <v>113301.53</v>
      </c>
      <c r="Q183" s="111">
        <v>0</v>
      </c>
      <c r="R183" s="111">
        <v>0</v>
      </c>
      <c r="S183" s="104">
        <f t="shared" si="166"/>
        <v>113301.53</v>
      </c>
      <c r="T183" s="100">
        <f>U183+W183</f>
        <v>113301.53</v>
      </c>
      <c r="U183" s="104">
        <v>0</v>
      </c>
      <c r="V183" s="104">
        <v>0</v>
      </c>
      <c r="W183" s="104">
        <v>113301.53</v>
      </c>
      <c r="X183" s="111">
        <f t="shared" si="167"/>
        <v>45.09693122114313</v>
      </c>
      <c r="Y183" s="32"/>
      <c r="Z183" s="32"/>
      <c r="AA183" s="32">
        <f t="shared" si="161"/>
        <v>45.09693122114313</v>
      </c>
    </row>
    <row r="184" spans="1:27" s="7" customFormat="1" hidden="1" x14ac:dyDescent="0.3">
      <c r="A184" s="140"/>
      <c r="B184" s="149"/>
      <c r="C184" s="33" t="s">
        <v>4</v>
      </c>
      <c r="D184" s="30">
        <v>50216</v>
      </c>
      <c r="E184" s="30">
        <v>91974</v>
      </c>
      <c r="F184" s="32">
        <v>218264</v>
      </c>
      <c r="G184" s="30">
        <v>67174</v>
      </c>
      <c r="H184" s="30">
        <v>77736</v>
      </c>
      <c r="I184" s="30">
        <v>0</v>
      </c>
      <c r="J184" s="30">
        <v>0</v>
      </c>
      <c r="K184" s="30">
        <v>142190</v>
      </c>
      <c r="L184" s="30">
        <f t="shared" si="183"/>
        <v>287100</v>
      </c>
      <c r="M184" s="30">
        <v>0</v>
      </c>
      <c r="N184" s="30">
        <v>0</v>
      </c>
      <c r="O184" s="30">
        <v>287100</v>
      </c>
      <c r="P184" s="31">
        <f t="shared" si="126"/>
        <v>217904.24</v>
      </c>
      <c r="Q184" s="32">
        <v>0</v>
      </c>
      <c r="R184" s="32">
        <v>0</v>
      </c>
      <c r="S184" s="30">
        <f t="shared" si="166"/>
        <v>217904.24</v>
      </c>
      <c r="T184" s="31">
        <f t="shared" ref="T184:T187" si="184">U184+W184</f>
        <v>217904.24</v>
      </c>
      <c r="U184" s="31">
        <v>0</v>
      </c>
      <c r="V184" s="31">
        <v>0</v>
      </c>
      <c r="W184" s="31">
        <v>217904.24</v>
      </c>
      <c r="X184" s="32">
        <f t="shared" si="167"/>
        <v>75.898376872169976</v>
      </c>
      <c r="Y184" s="32"/>
      <c r="Z184" s="32"/>
      <c r="AA184" s="32">
        <f t="shared" si="161"/>
        <v>75.898376872169976</v>
      </c>
    </row>
    <row r="185" spans="1:27" s="7" customFormat="1" hidden="1" x14ac:dyDescent="0.3">
      <c r="A185" s="140"/>
      <c r="B185" s="149"/>
      <c r="C185" s="33" t="s">
        <v>6</v>
      </c>
      <c r="D185" s="30">
        <v>18050</v>
      </c>
      <c r="E185" s="30">
        <v>27075</v>
      </c>
      <c r="F185" s="32">
        <v>73632</v>
      </c>
      <c r="G185" s="30">
        <v>27075</v>
      </c>
      <c r="H185" s="30">
        <v>47800</v>
      </c>
      <c r="I185" s="30">
        <v>0</v>
      </c>
      <c r="J185" s="30">
        <v>0</v>
      </c>
      <c r="K185" s="30">
        <v>45125</v>
      </c>
      <c r="L185" s="30">
        <f t="shared" si="183"/>
        <v>120000</v>
      </c>
      <c r="M185" s="30">
        <v>0</v>
      </c>
      <c r="N185" s="30">
        <v>0</v>
      </c>
      <c r="O185" s="30">
        <v>120000</v>
      </c>
      <c r="P185" s="31">
        <f t="shared" si="126"/>
        <v>90458.25</v>
      </c>
      <c r="Q185" s="32">
        <v>0</v>
      </c>
      <c r="R185" s="32">
        <v>0</v>
      </c>
      <c r="S185" s="30">
        <f t="shared" si="166"/>
        <v>90458.25</v>
      </c>
      <c r="T185" s="31">
        <f t="shared" si="184"/>
        <v>90458.25</v>
      </c>
      <c r="U185" s="31">
        <v>0</v>
      </c>
      <c r="V185" s="31">
        <v>0</v>
      </c>
      <c r="W185" s="31">
        <v>90458.25</v>
      </c>
      <c r="X185" s="32">
        <f t="shared" si="167"/>
        <v>75.381874999999994</v>
      </c>
      <c r="Y185" s="32"/>
      <c r="Z185" s="32"/>
      <c r="AA185" s="32">
        <f t="shared" si="161"/>
        <v>75.381874999999994</v>
      </c>
    </row>
    <row r="186" spans="1:27" s="7" customFormat="1" ht="30" hidden="1" customHeight="1" x14ac:dyDescent="0.3">
      <c r="A186" s="140"/>
      <c r="B186" s="149"/>
      <c r="C186" s="63" t="s">
        <v>7</v>
      </c>
      <c r="D186" s="32">
        <v>1046700</v>
      </c>
      <c r="E186" s="32">
        <v>4406000</v>
      </c>
      <c r="F186" s="32">
        <v>9967720</v>
      </c>
      <c r="G186" s="32">
        <v>2472000</v>
      </c>
      <c r="H186" s="32">
        <v>1290000</v>
      </c>
      <c r="I186" s="32">
        <v>0</v>
      </c>
      <c r="J186" s="32">
        <v>0</v>
      </c>
      <c r="K186" s="32">
        <v>5573320</v>
      </c>
      <c r="L186" s="30">
        <f t="shared" si="183"/>
        <v>14510757</v>
      </c>
      <c r="M186" s="30">
        <v>0</v>
      </c>
      <c r="N186" s="30">
        <v>0</v>
      </c>
      <c r="O186" s="30">
        <v>14510757</v>
      </c>
      <c r="P186" s="31">
        <f t="shared" si="126"/>
        <v>11957861.699999999</v>
      </c>
      <c r="Q186" s="32">
        <v>0</v>
      </c>
      <c r="R186" s="32">
        <v>0</v>
      </c>
      <c r="S186" s="30">
        <f t="shared" si="166"/>
        <v>11957861.699999999</v>
      </c>
      <c r="T186" s="31">
        <f t="shared" si="184"/>
        <v>11957861.699999999</v>
      </c>
      <c r="U186" s="31">
        <v>0</v>
      </c>
      <c r="V186" s="31">
        <v>0</v>
      </c>
      <c r="W186" s="31">
        <v>11957861.699999999</v>
      </c>
      <c r="X186" s="32">
        <f t="shared" si="167"/>
        <v>82.406877187730458</v>
      </c>
      <c r="Y186" s="32"/>
      <c r="Z186" s="32"/>
      <c r="AA186" s="32">
        <f t="shared" si="161"/>
        <v>82.406877187730458</v>
      </c>
    </row>
    <row r="187" spans="1:27" s="7" customFormat="1" ht="70.5" customHeight="1" x14ac:dyDescent="0.3">
      <c r="A187" s="140"/>
      <c r="B187" s="149"/>
      <c r="C187" s="33" t="s">
        <v>27</v>
      </c>
      <c r="D187" s="30">
        <v>1458262</v>
      </c>
      <c r="E187" s="30">
        <v>464463</v>
      </c>
      <c r="F187" s="32">
        <v>2405324</v>
      </c>
      <c r="G187" s="30">
        <v>453862</v>
      </c>
      <c r="H187" s="30">
        <v>552262</v>
      </c>
      <c r="I187" s="30">
        <v>0</v>
      </c>
      <c r="J187" s="30">
        <v>0</v>
      </c>
      <c r="K187" s="30">
        <v>1922725</v>
      </c>
      <c r="L187" s="30">
        <f t="shared" si="183"/>
        <v>2928849</v>
      </c>
      <c r="M187" s="30">
        <v>0</v>
      </c>
      <c r="N187" s="30">
        <v>0</v>
      </c>
      <c r="O187" s="30">
        <v>2928849</v>
      </c>
      <c r="P187" s="31">
        <f t="shared" si="126"/>
        <v>2484205.56</v>
      </c>
      <c r="Q187" s="32">
        <v>0</v>
      </c>
      <c r="R187" s="32">
        <v>0</v>
      </c>
      <c r="S187" s="30">
        <f t="shared" si="166"/>
        <v>2484205.56</v>
      </c>
      <c r="T187" s="31">
        <f t="shared" si="184"/>
        <v>2484205.56</v>
      </c>
      <c r="U187" s="31">
        <v>0</v>
      </c>
      <c r="V187" s="31">
        <v>0</v>
      </c>
      <c r="W187" s="31">
        <v>2484205.56</v>
      </c>
      <c r="X187" s="121">
        <f t="shared" si="167"/>
        <v>84.818492179009581</v>
      </c>
      <c r="Y187" s="32"/>
      <c r="Z187" s="32"/>
      <c r="AA187" s="32">
        <f t="shared" si="161"/>
        <v>84.818492179009581</v>
      </c>
    </row>
    <row r="188" spans="1:27" s="7" customFormat="1" ht="27.75" hidden="1" customHeight="1" x14ac:dyDescent="0.3">
      <c r="A188" s="140"/>
      <c r="B188" s="149"/>
      <c r="C188" s="33" t="s">
        <v>8</v>
      </c>
      <c r="D188" s="30">
        <v>229432</v>
      </c>
      <c r="E188" s="30">
        <v>300698</v>
      </c>
      <c r="F188" s="32">
        <v>785328</v>
      </c>
      <c r="G188" s="30">
        <v>255198</v>
      </c>
      <c r="H188" s="30">
        <v>213472</v>
      </c>
      <c r="I188" s="30">
        <v>0</v>
      </c>
      <c r="J188" s="30">
        <v>0</v>
      </c>
      <c r="K188" s="30">
        <v>581680</v>
      </c>
      <c r="L188" s="30">
        <f t="shared" si="183"/>
        <v>998800</v>
      </c>
      <c r="M188" s="30">
        <v>0</v>
      </c>
      <c r="N188" s="30">
        <v>0</v>
      </c>
      <c r="O188" s="30">
        <v>998800</v>
      </c>
      <c r="P188" s="31">
        <f t="shared" si="126"/>
        <v>880774.89</v>
      </c>
      <c r="Q188" s="32">
        <v>0</v>
      </c>
      <c r="R188" s="32">
        <v>0</v>
      </c>
      <c r="S188" s="30">
        <f t="shared" si="166"/>
        <v>880774.89</v>
      </c>
      <c r="T188" s="31">
        <f>U188+W188</f>
        <v>880774.89</v>
      </c>
      <c r="U188" s="31">
        <v>0</v>
      </c>
      <c r="V188" s="31">
        <v>0</v>
      </c>
      <c r="W188" s="31">
        <v>880774.89</v>
      </c>
      <c r="X188" s="32">
        <f t="shared" si="167"/>
        <v>88.183308970764912</v>
      </c>
      <c r="Y188" s="32"/>
      <c r="Z188" s="32"/>
      <c r="AA188" s="32">
        <f t="shared" si="161"/>
        <v>88.183308970764912</v>
      </c>
    </row>
    <row r="189" spans="1:27" s="8" customFormat="1" ht="42" hidden="1" customHeight="1" x14ac:dyDescent="0.3">
      <c r="A189" s="1" t="s">
        <v>149</v>
      </c>
      <c r="B189" s="161" t="s">
        <v>49</v>
      </c>
      <c r="C189" s="161"/>
      <c r="D189" s="68">
        <f>D190</f>
        <v>0</v>
      </c>
      <c r="E189" s="68">
        <f t="shared" ref="E189:S189" si="185">E190</f>
        <v>0</v>
      </c>
      <c r="F189" s="68">
        <f t="shared" si="185"/>
        <v>398600</v>
      </c>
      <c r="G189" s="68">
        <f t="shared" si="185"/>
        <v>398600</v>
      </c>
      <c r="H189" s="68">
        <f t="shared" si="185"/>
        <v>797200</v>
      </c>
      <c r="I189" s="68">
        <f t="shared" si="185"/>
        <v>1195800</v>
      </c>
      <c r="J189" s="68">
        <f t="shared" si="185"/>
        <v>1993000</v>
      </c>
      <c r="K189" s="68">
        <f t="shared" si="185"/>
        <v>3188800</v>
      </c>
      <c r="L189" s="68">
        <f>L190</f>
        <v>696181</v>
      </c>
      <c r="M189" s="68">
        <f>M190</f>
        <v>0</v>
      </c>
      <c r="N189" s="68">
        <f>N190</f>
        <v>0</v>
      </c>
      <c r="O189" s="68">
        <f>O190</f>
        <v>696181</v>
      </c>
      <c r="P189" s="68">
        <f t="shared" si="185"/>
        <v>398540</v>
      </c>
      <c r="Q189" s="68">
        <f t="shared" si="185"/>
        <v>0</v>
      </c>
      <c r="R189" s="68">
        <f t="shared" si="185"/>
        <v>0</v>
      </c>
      <c r="S189" s="68">
        <f t="shared" si="185"/>
        <v>398540</v>
      </c>
      <c r="T189" s="29">
        <f t="shared" ref="T189:W189" si="186">SUM(T190:T190)</f>
        <v>398540</v>
      </c>
      <c r="U189" s="29">
        <f t="shared" si="186"/>
        <v>0</v>
      </c>
      <c r="V189" s="29">
        <v>0</v>
      </c>
      <c r="W189" s="29">
        <f t="shared" si="186"/>
        <v>398540</v>
      </c>
      <c r="X189" s="2">
        <f t="shared" si="167"/>
        <v>57.24660684505897</v>
      </c>
      <c r="Y189" s="2"/>
      <c r="Z189" s="2"/>
      <c r="AA189" s="2">
        <f t="shared" ref="AA189:AA208" si="187">W189/O189*100</f>
        <v>57.24660684505897</v>
      </c>
    </row>
    <row r="190" spans="1:27" s="7" customFormat="1" ht="121.5" hidden="1" customHeight="1" x14ac:dyDescent="0.3">
      <c r="A190" s="101" t="s">
        <v>150</v>
      </c>
      <c r="B190" s="118" t="s">
        <v>277</v>
      </c>
      <c r="C190" s="110" t="s">
        <v>7</v>
      </c>
      <c r="D190" s="111">
        <v>0</v>
      </c>
      <c r="E190" s="111">
        <v>0</v>
      </c>
      <c r="F190" s="111">
        <v>398600</v>
      </c>
      <c r="G190" s="111">
        <f>F190+E190</f>
        <v>398600</v>
      </c>
      <c r="H190" s="111">
        <f t="shared" ref="H190" si="188">G190+F190</f>
        <v>797200</v>
      </c>
      <c r="I190" s="111">
        <f>H190+G190</f>
        <v>1195800</v>
      </c>
      <c r="J190" s="111">
        <f>I190+H190</f>
        <v>1993000</v>
      </c>
      <c r="K190" s="111">
        <f t="shared" ref="K190" si="189">J190+I190</f>
        <v>3188800</v>
      </c>
      <c r="L190" s="104">
        <f t="shared" ref="L190" si="190">M190+O190</f>
        <v>696181</v>
      </c>
      <c r="M190" s="104">
        <v>0</v>
      </c>
      <c r="N190" s="104">
        <v>0</v>
      </c>
      <c r="O190" s="104">
        <v>696181</v>
      </c>
      <c r="P190" s="100">
        <f t="shared" si="126"/>
        <v>398540</v>
      </c>
      <c r="Q190" s="111">
        <v>0</v>
      </c>
      <c r="R190" s="111">
        <v>0</v>
      </c>
      <c r="S190" s="104">
        <f t="shared" si="166"/>
        <v>398540</v>
      </c>
      <c r="T190" s="104">
        <f>U190+W190</f>
        <v>398540</v>
      </c>
      <c r="U190" s="104">
        <v>0</v>
      </c>
      <c r="V190" s="104">
        <v>0</v>
      </c>
      <c r="W190" s="104">
        <v>398540</v>
      </c>
      <c r="X190" s="100">
        <f t="shared" si="167"/>
        <v>57.24660684505897</v>
      </c>
      <c r="Y190" s="31"/>
      <c r="Z190" s="31"/>
      <c r="AA190" s="31">
        <f t="shared" si="187"/>
        <v>57.24660684505897</v>
      </c>
    </row>
    <row r="191" spans="1:27" s="7" customFormat="1" ht="77.25" hidden="1" customHeight="1" x14ac:dyDescent="0.3">
      <c r="A191" s="1" t="s">
        <v>151</v>
      </c>
      <c r="B191" s="161" t="s">
        <v>50</v>
      </c>
      <c r="C191" s="161"/>
      <c r="D191" s="68">
        <f>SUM(D192:D193)</f>
        <v>239900</v>
      </c>
      <c r="E191" s="68">
        <f t="shared" ref="E191:W191" si="191">SUM(E192:E193)</f>
        <v>278900</v>
      </c>
      <c r="F191" s="68">
        <f t="shared" si="191"/>
        <v>1638900</v>
      </c>
      <c r="G191" s="68">
        <f t="shared" si="191"/>
        <v>1120100</v>
      </c>
      <c r="H191" s="68">
        <f t="shared" si="191"/>
        <v>773300</v>
      </c>
      <c r="I191" s="68">
        <f t="shared" si="191"/>
        <v>0</v>
      </c>
      <c r="J191" s="68">
        <f t="shared" si="191"/>
        <v>0</v>
      </c>
      <c r="K191" s="68">
        <f t="shared" si="191"/>
        <v>518800</v>
      </c>
      <c r="L191" s="68">
        <f>SUM(L192:L193)</f>
        <v>2341590</v>
      </c>
      <c r="M191" s="68">
        <f>SUM(M192:M193)</f>
        <v>0</v>
      </c>
      <c r="N191" s="68">
        <f>SUM(N192:N193)</f>
        <v>0</v>
      </c>
      <c r="O191" s="68">
        <f>SUM(O192:O193)</f>
        <v>2341590</v>
      </c>
      <c r="P191" s="68">
        <f t="shared" si="191"/>
        <v>1866110.56</v>
      </c>
      <c r="Q191" s="68">
        <f t="shared" si="191"/>
        <v>0</v>
      </c>
      <c r="R191" s="68">
        <f t="shared" si="191"/>
        <v>0</v>
      </c>
      <c r="S191" s="68">
        <f t="shared" si="191"/>
        <v>1866110.56</v>
      </c>
      <c r="T191" s="68">
        <f t="shared" si="191"/>
        <v>1866110.56</v>
      </c>
      <c r="U191" s="68">
        <f t="shared" si="191"/>
        <v>0</v>
      </c>
      <c r="V191" s="68">
        <f t="shared" si="191"/>
        <v>0</v>
      </c>
      <c r="W191" s="68">
        <f t="shared" si="191"/>
        <v>1866110.56</v>
      </c>
      <c r="X191" s="2">
        <f t="shared" ref="X191:X214" si="192">T191/L191*100</f>
        <v>79.694163367626274</v>
      </c>
      <c r="Y191" s="2"/>
      <c r="Z191" s="2"/>
      <c r="AA191" s="2">
        <f t="shared" si="187"/>
        <v>79.694163367626274</v>
      </c>
    </row>
    <row r="192" spans="1:27" s="7" customFormat="1" ht="29.25" hidden="1" customHeight="1" x14ac:dyDescent="0.3">
      <c r="A192" s="140" t="s">
        <v>25</v>
      </c>
      <c r="B192" s="159" t="s">
        <v>278</v>
      </c>
      <c r="C192" s="33" t="s">
        <v>37</v>
      </c>
      <c r="D192" s="30">
        <v>0</v>
      </c>
      <c r="E192" s="30">
        <v>0</v>
      </c>
      <c r="F192" s="32">
        <v>1000000</v>
      </c>
      <c r="G192" s="30">
        <v>1000000</v>
      </c>
      <c r="H192" s="30">
        <v>0</v>
      </c>
      <c r="I192" s="30">
        <v>0</v>
      </c>
      <c r="J192" s="30">
        <v>0</v>
      </c>
      <c r="K192" s="32">
        <f t="shared" ref="K192" si="193">J192+I192</f>
        <v>0</v>
      </c>
      <c r="L192" s="30">
        <f>M192+O192</f>
        <v>1000000</v>
      </c>
      <c r="M192" s="30">
        <v>0</v>
      </c>
      <c r="N192" s="30">
        <v>0</v>
      </c>
      <c r="O192" s="30">
        <v>1000000</v>
      </c>
      <c r="P192" s="31">
        <f t="shared" si="126"/>
        <v>966110.56</v>
      </c>
      <c r="Q192" s="32">
        <v>0</v>
      </c>
      <c r="R192" s="32">
        <v>0</v>
      </c>
      <c r="S192" s="30">
        <f t="shared" si="166"/>
        <v>966110.56</v>
      </c>
      <c r="T192" s="30">
        <f>U192+W192</f>
        <v>966110.56</v>
      </c>
      <c r="U192" s="30">
        <v>0</v>
      </c>
      <c r="V192" s="30">
        <v>0</v>
      </c>
      <c r="W192" s="30">
        <v>966110.56</v>
      </c>
      <c r="X192" s="31">
        <f t="shared" si="192"/>
        <v>96.611056000000005</v>
      </c>
      <c r="Y192" s="31"/>
      <c r="Z192" s="31"/>
      <c r="AA192" s="31">
        <f t="shared" si="187"/>
        <v>96.611056000000005</v>
      </c>
    </row>
    <row r="193" spans="1:27" s="7" customFormat="1" ht="31.5" hidden="1" customHeight="1" x14ac:dyDescent="0.3">
      <c r="A193" s="140"/>
      <c r="B193" s="159"/>
      <c r="C193" s="33" t="s">
        <v>7</v>
      </c>
      <c r="D193" s="30">
        <v>239900</v>
      </c>
      <c r="E193" s="30">
        <v>278900</v>
      </c>
      <c r="F193" s="32">
        <v>638900</v>
      </c>
      <c r="G193" s="30">
        <v>120100</v>
      </c>
      <c r="H193" s="30">
        <v>773300</v>
      </c>
      <c r="I193" s="30">
        <v>0</v>
      </c>
      <c r="J193" s="30">
        <v>0</v>
      </c>
      <c r="K193" s="32">
        <v>518800</v>
      </c>
      <c r="L193" s="30">
        <f>M193+O193</f>
        <v>1341590</v>
      </c>
      <c r="M193" s="30">
        <v>0</v>
      </c>
      <c r="N193" s="30">
        <v>0</v>
      </c>
      <c r="O193" s="30">
        <v>1341590</v>
      </c>
      <c r="P193" s="31">
        <f t="shared" si="126"/>
        <v>900000</v>
      </c>
      <c r="Q193" s="32">
        <v>0</v>
      </c>
      <c r="R193" s="32">
        <v>0</v>
      </c>
      <c r="S193" s="30">
        <f t="shared" si="166"/>
        <v>900000</v>
      </c>
      <c r="T193" s="30">
        <f t="shared" ref="T193" si="194">U193+W193</f>
        <v>900000</v>
      </c>
      <c r="U193" s="30">
        <v>0</v>
      </c>
      <c r="V193" s="30">
        <v>0</v>
      </c>
      <c r="W193" s="30">
        <v>900000</v>
      </c>
      <c r="X193" s="31">
        <f t="shared" si="192"/>
        <v>67.084578746114687</v>
      </c>
      <c r="Y193" s="31"/>
      <c r="Z193" s="31"/>
      <c r="AA193" s="31">
        <f t="shared" si="187"/>
        <v>67.084578746114687</v>
      </c>
    </row>
    <row r="194" spans="1:27" s="7" customFormat="1" ht="60" hidden="1" customHeight="1" x14ac:dyDescent="0.3">
      <c r="A194" s="1" t="s">
        <v>152</v>
      </c>
      <c r="B194" s="161" t="s">
        <v>51</v>
      </c>
      <c r="C194" s="161"/>
      <c r="D194" s="68">
        <f t="shared" ref="D194:W194" si="195">D195+D200+D209+D211</f>
        <v>119254849</v>
      </c>
      <c r="E194" s="68">
        <f t="shared" si="195"/>
        <v>96802559</v>
      </c>
      <c r="F194" s="68">
        <f t="shared" si="195"/>
        <v>316552755</v>
      </c>
      <c r="G194" s="68">
        <f t="shared" si="195"/>
        <v>83840814</v>
      </c>
      <c r="H194" s="68">
        <f t="shared" si="195"/>
        <v>70050100</v>
      </c>
      <c r="I194" s="68">
        <f t="shared" si="195"/>
        <v>29215378</v>
      </c>
      <c r="J194" s="68">
        <f t="shared" si="195"/>
        <v>6121800</v>
      </c>
      <c r="K194" s="68">
        <f t="shared" si="195"/>
        <v>187217884</v>
      </c>
      <c r="L194" s="68">
        <f t="shared" si="195"/>
        <v>396081208</v>
      </c>
      <c r="M194" s="68">
        <f t="shared" si="195"/>
        <v>59171000</v>
      </c>
      <c r="N194" s="68">
        <f t="shared" si="195"/>
        <v>10054900</v>
      </c>
      <c r="O194" s="68">
        <f t="shared" si="195"/>
        <v>326855308</v>
      </c>
      <c r="P194" s="68">
        <f t="shared" si="195"/>
        <v>330398903.36000007</v>
      </c>
      <c r="Q194" s="68">
        <f t="shared" si="195"/>
        <v>52481543.600000001</v>
      </c>
      <c r="R194" s="68">
        <f t="shared" si="195"/>
        <v>8523105</v>
      </c>
      <c r="S194" s="68">
        <f t="shared" si="195"/>
        <v>269394254.75999999</v>
      </c>
      <c r="T194" s="68">
        <f t="shared" si="195"/>
        <v>329763505.25999999</v>
      </c>
      <c r="U194" s="68">
        <f t="shared" si="195"/>
        <v>51864355.859999992</v>
      </c>
      <c r="V194" s="68">
        <f t="shared" si="195"/>
        <v>8504894.6400000006</v>
      </c>
      <c r="W194" s="68">
        <f t="shared" si="195"/>
        <v>269394254.75999999</v>
      </c>
      <c r="X194" s="2">
        <f t="shared" si="192"/>
        <v>83.256538962080725</v>
      </c>
      <c r="Y194" s="2">
        <f>U194/M194*100</f>
        <v>87.651646685031508</v>
      </c>
      <c r="Z194" s="2">
        <f>V194/N194*100</f>
        <v>84.584577071875415</v>
      </c>
      <c r="AA194" s="2">
        <f t="shared" si="187"/>
        <v>82.420033625398545</v>
      </c>
    </row>
    <row r="195" spans="1:27" s="7" customFormat="1" ht="42" hidden="1" customHeight="1" x14ac:dyDescent="0.3">
      <c r="A195" s="1" t="s">
        <v>153</v>
      </c>
      <c r="B195" s="91" t="s">
        <v>97</v>
      </c>
      <c r="C195" s="91"/>
      <c r="D195" s="68">
        <f>SUM(D196:D199)</f>
        <v>89567486</v>
      </c>
      <c r="E195" s="68">
        <f t="shared" ref="E195:W195" si="196">SUM(E196:E199)</f>
        <v>73136250</v>
      </c>
      <c r="F195" s="68">
        <f>SUM(F196:F199)</f>
        <v>229974489</v>
      </c>
      <c r="G195" s="68">
        <f t="shared" ref="G195:K195" si="197">SUM(G196:G199)</f>
        <v>59987673</v>
      </c>
      <c r="H195" s="68">
        <f t="shared" si="197"/>
        <v>53379450</v>
      </c>
      <c r="I195" s="68">
        <f t="shared" si="197"/>
        <v>0</v>
      </c>
      <c r="J195" s="68">
        <f t="shared" si="197"/>
        <v>0</v>
      </c>
      <c r="K195" s="68">
        <f t="shared" si="197"/>
        <v>165339493</v>
      </c>
      <c r="L195" s="68">
        <f>SUM(L196:L199)</f>
        <v>288378108</v>
      </c>
      <c r="M195" s="68">
        <f>SUM(M196:M199)</f>
        <v>0</v>
      </c>
      <c r="N195" s="68">
        <f>SUM(N196:N199)</f>
        <v>0</v>
      </c>
      <c r="O195" s="68">
        <f>SUM(O196:O199)</f>
        <v>288378108</v>
      </c>
      <c r="P195" s="68">
        <f t="shared" si="196"/>
        <v>239361214.97</v>
      </c>
      <c r="Q195" s="68">
        <f t="shared" si="196"/>
        <v>0</v>
      </c>
      <c r="R195" s="68">
        <f t="shared" si="196"/>
        <v>0</v>
      </c>
      <c r="S195" s="68">
        <f t="shared" si="196"/>
        <v>239361214.97</v>
      </c>
      <c r="T195" s="68">
        <f t="shared" si="196"/>
        <v>239361214.97</v>
      </c>
      <c r="U195" s="68">
        <f t="shared" si="196"/>
        <v>0</v>
      </c>
      <c r="V195" s="68">
        <f t="shared" si="196"/>
        <v>0</v>
      </c>
      <c r="W195" s="68">
        <f t="shared" si="196"/>
        <v>239361214.97</v>
      </c>
      <c r="X195" s="2">
        <f t="shared" si="192"/>
        <v>83.002560988436741</v>
      </c>
      <c r="Y195" s="2"/>
      <c r="Z195" s="2"/>
      <c r="AA195" s="2">
        <f t="shared" si="187"/>
        <v>83.002560988436741</v>
      </c>
    </row>
    <row r="196" spans="1:27" s="7" customFormat="1" ht="54" hidden="1" customHeight="1" x14ac:dyDescent="0.3">
      <c r="A196" s="77" t="s">
        <v>154</v>
      </c>
      <c r="B196" s="89" t="s">
        <v>68</v>
      </c>
      <c r="C196" s="33" t="s">
        <v>37</v>
      </c>
      <c r="D196" s="30">
        <v>17558356</v>
      </c>
      <c r="E196" s="30">
        <v>16999200</v>
      </c>
      <c r="F196" s="32">
        <v>54449301</v>
      </c>
      <c r="G196" s="30">
        <v>16252300</v>
      </c>
      <c r="H196" s="30">
        <v>20586600</v>
      </c>
      <c r="I196" s="30">
        <v>0</v>
      </c>
      <c r="J196" s="30">
        <v>0</v>
      </c>
      <c r="K196" s="30">
        <v>35357201</v>
      </c>
      <c r="L196" s="30">
        <f>SUM(M196:O196)</f>
        <v>73487905</v>
      </c>
      <c r="M196" s="30">
        <v>0</v>
      </c>
      <c r="N196" s="30">
        <v>0</v>
      </c>
      <c r="O196" s="30">
        <v>73487905</v>
      </c>
      <c r="P196" s="31">
        <f t="shared" ref="P196:P220" si="198">Q196+R196+S196</f>
        <v>58411612.759999998</v>
      </c>
      <c r="Q196" s="32">
        <v>0</v>
      </c>
      <c r="R196" s="32">
        <v>0</v>
      </c>
      <c r="S196" s="30">
        <f t="shared" si="166"/>
        <v>58411612.759999998</v>
      </c>
      <c r="T196" s="30">
        <f>U196+W196</f>
        <v>58411612.759999998</v>
      </c>
      <c r="U196" s="30">
        <v>0</v>
      </c>
      <c r="V196" s="30">
        <v>0</v>
      </c>
      <c r="W196" s="30">
        <v>58411612.759999998</v>
      </c>
      <c r="X196" s="31">
        <f t="shared" si="192"/>
        <v>79.484661809314062</v>
      </c>
      <c r="Y196" s="31"/>
      <c r="Z196" s="31"/>
      <c r="AA196" s="31">
        <f t="shared" si="187"/>
        <v>79.484661809314062</v>
      </c>
    </row>
    <row r="197" spans="1:27" s="7" customFormat="1" ht="39" hidden="1" customHeight="1" x14ac:dyDescent="0.3">
      <c r="A197" s="77" t="s">
        <v>155</v>
      </c>
      <c r="B197" s="89" t="s">
        <v>80</v>
      </c>
      <c r="C197" s="33" t="s">
        <v>37</v>
      </c>
      <c r="D197" s="30">
        <v>55918330</v>
      </c>
      <c r="E197" s="30">
        <v>38756550</v>
      </c>
      <c r="F197" s="32">
        <v>130984880</v>
      </c>
      <c r="G197" s="30">
        <v>33737450</v>
      </c>
      <c r="H197" s="30">
        <v>31421450</v>
      </c>
      <c r="I197" s="30">
        <v>0</v>
      </c>
      <c r="J197" s="30">
        <v>0</v>
      </c>
      <c r="K197" s="30">
        <v>95935525</v>
      </c>
      <c r="L197" s="30">
        <f t="shared" ref="L197:L199" si="199">SUM(M197:O197)</f>
        <v>161373486</v>
      </c>
      <c r="M197" s="30">
        <v>0</v>
      </c>
      <c r="N197" s="30">
        <v>0</v>
      </c>
      <c r="O197" s="30">
        <v>161373486</v>
      </c>
      <c r="P197" s="31">
        <f t="shared" si="198"/>
        <v>136799071.30000001</v>
      </c>
      <c r="Q197" s="32">
        <v>0</v>
      </c>
      <c r="R197" s="32">
        <v>0</v>
      </c>
      <c r="S197" s="30">
        <f t="shared" si="166"/>
        <v>136799071.30000001</v>
      </c>
      <c r="T197" s="30">
        <f t="shared" ref="T197:T199" si="200">U197+W197</f>
        <v>136799071.30000001</v>
      </c>
      <c r="U197" s="30">
        <v>0</v>
      </c>
      <c r="V197" s="30">
        <v>0</v>
      </c>
      <c r="W197" s="30">
        <v>136799071.30000001</v>
      </c>
      <c r="X197" s="31">
        <f t="shared" si="192"/>
        <v>84.771714790867208</v>
      </c>
      <c r="Y197" s="31"/>
      <c r="Z197" s="31"/>
      <c r="AA197" s="31">
        <f t="shared" si="187"/>
        <v>84.771714790867208</v>
      </c>
    </row>
    <row r="198" spans="1:27" s="7" customFormat="1" ht="27" hidden="1" customHeight="1" x14ac:dyDescent="0.3">
      <c r="A198" s="77" t="s">
        <v>156</v>
      </c>
      <c r="B198" s="89" t="s">
        <v>279</v>
      </c>
      <c r="C198" s="33" t="s">
        <v>37</v>
      </c>
      <c r="D198" s="30">
        <v>1120000</v>
      </c>
      <c r="E198" s="30">
        <v>2100000</v>
      </c>
      <c r="F198" s="32">
        <v>5094000</v>
      </c>
      <c r="G198" s="30">
        <v>983000</v>
      </c>
      <c r="H198" s="30">
        <v>971400</v>
      </c>
      <c r="I198" s="30">
        <v>0</v>
      </c>
      <c r="J198" s="30">
        <v>0</v>
      </c>
      <c r="K198" s="30">
        <v>3220000</v>
      </c>
      <c r="L198" s="30">
        <f t="shared" si="199"/>
        <v>5174400</v>
      </c>
      <c r="M198" s="30">
        <v>0</v>
      </c>
      <c r="N198" s="30">
        <v>0</v>
      </c>
      <c r="O198" s="30">
        <v>5174400</v>
      </c>
      <c r="P198" s="31">
        <f t="shared" si="198"/>
        <v>5174399.07</v>
      </c>
      <c r="Q198" s="32">
        <v>0</v>
      </c>
      <c r="R198" s="32">
        <v>0</v>
      </c>
      <c r="S198" s="30">
        <f t="shared" si="166"/>
        <v>5174399.07</v>
      </c>
      <c r="T198" s="30">
        <f t="shared" si="200"/>
        <v>5174399.07</v>
      </c>
      <c r="U198" s="30">
        <v>0</v>
      </c>
      <c r="V198" s="30">
        <v>0</v>
      </c>
      <c r="W198" s="30">
        <v>5174399.07</v>
      </c>
      <c r="X198" s="31">
        <f t="shared" si="192"/>
        <v>99.999982026901677</v>
      </c>
      <c r="Y198" s="31"/>
      <c r="Z198" s="31"/>
      <c r="AA198" s="31">
        <f t="shared" si="187"/>
        <v>99.999982026901677</v>
      </c>
    </row>
    <row r="199" spans="1:27" s="7" customFormat="1" ht="42.75" hidden="1" customHeight="1" x14ac:dyDescent="0.3">
      <c r="A199" s="77" t="s">
        <v>159</v>
      </c>
      <c r="B199" s="89" t="s">
        <v>280</v>
      </c>
      <c r="C199" s="33" t="s">
        <v>37</v>
      </c>
      <c r="D199" s="30">
        <v>14970800</v>
      </c>
      <c r="E199" s="30">
        <v>15280500</v>
      </c>
      <c r="F199" s="32">
        <v>39446308</v>
      </c>
      <c r="G199" s="30">
        <v>9014923</v>
      </c>
      <c r="H199" s="30">
        <v>400000</v>
      </c>
      <c r="I199" s="30">
        <v>0</v>
      </c>
      <c r="J199" s="30">
        <v>0</v>
      </c>
      <c r="K199" s="30">
        <v>30826767</v>
      </c>
      <c r="L199" s="30">
        <f t="shared" si="199"/>
        <v>48342317</v>
      </c>
      <c r="M199" s="30">
        <v>0</v>
      </c>
      <c r="N199" s="30">
        <v>0</v>
      </c>
      <c r="O199" s="30">
        <v>48342317</v>
      </c>
      <c r="P199" s="31">
        <f t="shared" si="198"/>
        <v>38976131.840000004</v>
      </c>
      <c r="Q199" s="32">
        <v>0</v>
      </c>
      <c r="R199" s="32">
        <v>0</v>
      </c>
      <c r="S199" s="30">
        <f t="shared" si="166"/>
        <v>38976131.840000004</v>
      </c>
      <c r="T199" s="30">
        <f t="shared" si="200"/>
        <v>38976131.840000004</v>
      </c>
      <c r="U199" s="30">
        <v>0</v>
      </c>
      <c r="V199" s="30">
        <v>0</v>
      </c>
      <c r="W199" s="30">
        <v>38976131.840000004</v>
      </c>
      <c r="X199" s="31">
        <f t="shared" si="192"/>
        <v>80.625287033718323</v>
      </c>
      <c r="Y199" s="31"/>
      <c r="Z199" s="31"/>
      <c r="AA199" s="31">
        <f t="shared" si="187"/>
        <v>80.625287033718323</v>
      </c>
    </row>
    <row r="200" spans="1:27" s="7" customFormat="1" ht="42.75" hidden="1" customHeight="1" x14ac:dyDescent="0.3">
      <c r="A200" s="1" t="s">
        <v>157</v>
      </c>
      <c r="B200" s="91" t="s">
        <v>281</v>
      </c>
      <c r="C200" s="16"/>
      <c r="D200" s="29">
        <f t="shared" ref="D200:W200" si="201">SUM(D201:D208)</f>
        <v>21344163</v>
      </c>
      <c r="E200" s="29">
        <f t="shared" si="201"/>
        <v>14338559</v>
      </c>
      <c r="F200" s="29">
        <f t="shared" si="201"/>
        <v>55890876</v>
      </c>
      <c r="G200" s="29">
        <f t="shared" si="201"/>
        <v>13434391</v>
      </c>
      <c r="H200" s="29">
        <f t="shared" si="201"/>
        <v>6504400</v>
      </c>
      <c r="I200" s="29">
        <f t="shared" si="201"/>
        <v>29215378</v>
      </c>
      <c r="J200" s="29">
        <f t="shared" si="201"/>
        <v>6121800</v>
      </c>
      <c r="K200" s="29">
        <f t="shared" si="201"/>
        <v>4289841</v>
      </c>
      <c r="L200" s="29">
        <f t="shared" si="201"/>
        <v>65196800</v>
      </c>
      <c r="M200" s="29">
        <f t="shared" si="201"/>
        <v>54432800</v>
      </c>
      <c r="N200" s="29">
        <f t="shared" si="201"/>
        <v>10054900</v>
      </c>
      <c r="O200" s="29">
        <f t="shared" si="201"/>
        <v>709100</v>
      </c>
      <c r="P200" s="29">
        <f t="shared" si="201"/>
        <v>58099651</v>
      </c>
      <c r="Q200" s="29">
        <f t="shared" si="201"/>
        <v>49269546</v>
      </c>
      <c r="R200" s="29">
        <f t="shared" si="201"/>
        <v>8523105</v>
      </c>
      <c r="S200" s="29">
        <f t="shared" si="201"/>
        <v>307000</v>
      </c>
      <c r="T200" s="29">
        <f t="shared" si="201"/>
        <v>57754850.499999993</v>
      </c>
      <c r="U200" s="29">
        <f t="shared" si="201"/>
        <v>48942955.859999992</v>
      </c>
      <c r="V200" s="29">
        <f t="shared" si="201"/>
        <v>8504894.6400000006</v>
      </c>
      <c r="W200" s="29">
        <f t="shared" si="201"/>
        <v>307000</v>
      </c>
      <c r="X200" s="2">
        <f t="shared" si="192"/>
        <v>88.585406799106693</v>
      </c>
      <c r="Y200" s="2">
        <f>U200/M200*100</f>
        <v>89.914455732572989</v>
      </c>
      <c r="Z200" s="2">
        <f>V200/N200*100</f>
        <v>84.584577071875415</v>
      </c>
      <c r="AA200" s="2">
        <f t="shared" si="187"/>
        <v>43.294316739528981</v>
      </c>
    </row>
    <row r="201" spans="1:27" s="7" customFormat="1" ht="64.5" hidden="1" customHeight="1" x14ac:dyDescent="0.3">
      <c r="A201" s="77" t="s">
        <v>158</v>
      </c>
      <c r="B201" s="89" t="s">
        <v>282</v>
      </c>
      <c r="C201" s="33" t="s">
        <v>283</v>
      </c>
      <c r="D201" s="30">
        <f>4821800+938750</f>
        <v>5760550</v>
      </c>
      <c r="E201" s="30">
        <v>2144909</v>
      </c>
      <c r="F201" s="32">
        <v>10942600</v>
      </c>
      <c r="G201" s="30">
        <v>2801641</v>
      </c>
      <c r="H201" s="30">
        <v>2745700</v>
      </c>
      <c r="I201" s="30">
        <v>1747409</v>
      </c>
      <c r="J201" s="30">
        <v>6121800</v>
      </c>
      <c r="K201" s="30">
        <f>F201-I201-J201</f>
        <v>3073391</v>
      </c>
      <c r="L201" s="30">
        <f>SUM(M201:O201)</f>
        <v>13561900</v>
      </c>
      <c r="M201" s="30">
        <v>3599800</v>
      </c>
      <c r="N201" s="30">
        <v>9773000</v>
      </c>
      <c r="O201" s="30">
        <v>189100</v>
      </c>
      <c r="P201" s="31">
        <f t="shared" si="198"/>
        <v>11540300</v>
      </c>
      <c r="Q201" s="30">
        <v>3000000</v>
      </c>
      <c r="R201" s="32">
        <v>8351200</v>
      </c>
      <c r="S201" s="30">
        <f t="shared" si="166"/>
        <v>189100</v>
      </c>
      <c r="T201" s="30">
        <f>SUM(U201:W201)</f>
        <v>11538627.43</v>
      </c>
      <c r="U201" s="30">
        <v>2998327.43</v>
      </c>
      <c r="V201" s="30">
        <v>8351200</v>
      </c>
      <c r="W201" s="30">
        <v>189100</v>
      </c>
      <c r="X201" s="31">
        <f t="shared" si="192"/>
        <v>85.081201232865595</v>
      </c>
      <c r="Y201" s="31">
        <f>U201/M201*100</f>
        <v>83.29150036113117</v>
      </c>
      <c r="Z201" s="31">
        <f>V201/N201*100</f>
        <v>85.451754834748797</v>
      </c>
      <c r="AA201" s="31">
        <f t="shared" si="187"/>
        <v>100</v>
      </c>
    </row>
    <row r="202" spans="1:27" s="7" customFormat="1" ht="100.5" hidden="1" customHeight="1" x14ac:dyDescent="0.3">
      <c r="A202" s="77" t="s">
        <v>285</v>
      </c>
      <c r="B202" s="89" t="s">
        <v>284</v>
      </c>
      <c r="C202" s="33" t="s">
        <v>37</v>
      </c>
      <c r="D202" s="30">
        <v>0</v>
      </c>
      <c r="E202" s="30">
        <v>100000</v>
      </c>
      <c r="F202" s="32">
        <v>155000</v>
      </c>
      <c r="G202" s="30">
        <v>55000</v>
      </c>
      <c r="H202" s="30">
        <v>40800</v>
      </c>
      <c r="I202" s="30">
        <v>100000</v>
      </c>
      <c r="J202" s="30">
        <v>0</v>
      </c>
      <c r="K202" s="30">
        <v>0</v>
      </c>
      <c r="L202" s="30">
        <f t="shared" ref="L202:L208" si="202">SUM(M202:O202)</f>
        <v>195800</v>
      </c>
      <c r="M202" s="30">
        <v>195800</v>
      </c>
      <c r="N202" s="30">
        <v>0</v>
      </c>
      <c r="O202" s="30">
        <v>0</v>
      </c>
      <c r="P202" s="31">
        <f t="shared" si="198"/>
        <v>195800</v>
      </c>
      <c r="Q202" s="30">
        <v>195800</v>
      </c>
      <c r="R202" s="32">
        <v>0</v>
      </c>
      <c r="S202" s="30">
        <f t="shared" si="166"/>
        <v>0</v>
      </c>
      <c r="T202" s="30">
        <f t="shared" ref="T202:T208" si="203">SUM(U202:W202)</f>
        <v>155000</v>
      </c>
      <c r="U202" s="30">
        <v>155000</v>
      </c>
      <c r="V202" s="30">
        <v>0</v>
      </c>
      <c r="W202" s="30">
        <v>0</v>
      </c>
      <c r="X202" s="31">
        <f t="shared" si="192"/>
        <v>79.162410623084781</v>
      </c>
      <c r="Y202" s="31">
        <f>U202/M202*100</f>
        <v>79.162410623084781</v>
      </c>
      <c r="Z202" s="31"/>
      <c r="AA202" s="31"/>
    </row>
    <row r="203" spans="1:27" s="7" customFormat="1" ht="63.75" hidden="1" customHeight="1" x14ac:dyDescent="0.3">
      <c r="A203" s="77" t="s">
        <v>288</v>
      </c>
      <c r="B203" s="89" t="s">
        <v>286</v>
      </c>
      <c r="C203" s="33" t="s">
        <v>37</v>
      </c>
      <c r="D203" s="30">
        <v>1478600</v>
      </c>
      <c r="E203" s="30">
        <v>785350</v>
      </c>
      <c r="F203" s="32">
        <v>3084400</v>
      </c>
      <c r="G203" s="30">
        <v>787450</v>
      </c>
      <c r="H203" s="30">
        <v>758700</v>
      </c>
      <c r="I203" s="30">
        <v>2283950</v>
      </c>
      <c r="J203" s="30">
        <v>0</v>
      </c>
      <c r="K203" s="30">
        <f>F203-I203</f>
        <v>800450</v>
      </c>
      <c r="L203" s="30">
        <f t="shared" si="202"/>
        <v>3830100</v>
      </c>
      <c r="M203" s="30">
        <v>3810100</v>
      </c>
      <c r="N203" s="30">
        <v>0</v>
      </c>
      <c r="O203" s="30">
        <v>20000</v>
      </c>
      <c r="P203" s="31">
        <f t="shared" si="198"/>
        <v>2865000</v>
      </c>
      <c r="Q203" s="30">
        <v>2845000</v>
      </c>
      <c r="R203" s="32">
        <v>0</v>
      </c>
      <c r="S203" s="30">
        <f t="shared" si="166"/>
        <v>20000</v>
      </c>
      <c r="T203" s="30">
        <f t="shared" si="203"/>
        <v>2861912.09</v>
      </c>
      <c r="U203" s="30">
        <v>2841912.09</v>
      </c>
      <c r="V203" s="30">
        <v>0</v>
      </c>
      <c r="W203" s="30">
        <v>20000</v>
      </c>
      <c r="X203" s="31">
        <f t="shared" si="192"/>
        <v>74.721602308033724</v>
      </c>
      <c r="Y203" s="31">
        <f>U203/M203*100</f>
        <v>74.588910789743039</v>
      </c>
      <c r="Z203" s="31"/>
      <c r="AA203" s="31">
        <f t="shared" si="187"/>
        <v>100</v>
      </c>
    </row>
    <row r="204" spans="1:27" s="7" customFormat="1" ht="57" hidden="1" customHeight="1" x14ac:dyDescent="0.3">
      <c r="A204" s="77" t="s">
        <v>289</v>
      </c>
      <c r="B204" s="89" t="s">
        <v>287</v>
      </c>
      <c r="C204" s="33" t="s">
        <v>37</v>
      </c>
      <c r="D204" s="30">
        <v>1851219</v>
      </c>
      <c r="E204" s="30">
        <v>669300</v>
      </c>
      <c r="F204" s="32">
        <v>3652416</v>
      </c>
      <c r="G204" s="30">
        <v>1065200</v>
      </c>
      <c r="H204" s="30">
        <v>830450</v>
      </c>
      <c r="I204" s="30">
        <v>2552339</v>
      </c>
      <c r="J204" s="30">
        <v>0</v>
      </c>
      <c r="K204" s="30">
        <v>0</v>
      </c>
      <c r="L204" s="30">
        <f t="shared" si="202"/>
        <v>4413500</v>
      </c>
      <c r="M204" s="30">
        <v>4413500</v>
      </c>
      <c r="N204" s="30">
        <v>0</v>
      </c>
      <c r="O204" s="30">
        <v>0</v>
      </c>
      <c r="P204" s="31">
        <f t="shared" si="198"/>
        <v>3926400</v>
      </c>
      <c r="Q204" s="30">
        <v>3926400</v>
      </c>
      <c r="R204" s="32">
        <v>0</v>
      </c>
      <c r="S204" s="30">
        <f t="shared" si="166"/>
        <v>0</v>
      </c>
      <c r="T204" s="30">
        <f t="shared" si="203"/>
        <v>3864310.86</v>
      </c>
      <c r="U204" s="30">
        <v>3864310.86</v>
      </c>
      <c r="V204" s="30">
        <v>0</v>
      </c>
      <c r="W204" s="30">
        <v>0</v>
      </c>
      <c r="X204" s="31">
        <f t="shared" si="192"/>
        <v>87.556607227823719</v>
      </c>
      <c r="Y204" s="31">
        <f>U204/M204*100</f>
        <v>87.556607227823719</v>
      </c>
      <c r="Z204" s="31"/>
      <c r="AA204" s="31"/>
    </row>
    <row r="205" spans="1:27" s="7" customFormat="1" ht="79.5" hidden="1" customHeight="1" x14ac:dyDescent="0.3">
      <c r="A205" s="77" t="s">
        <v>291</v>
      </c>
      <c r="B205" s="89" t="s">
        <v>290</v>
      </c>
      <c r="C205" s="33" t="s">
        <v>37</v>
      </c>
      <c r="D205" s="30">
        <v>3304190</v>
      </c>
      <c r="E205" s="30">
        <v>2511000</v>
      </c>
      <c r="F205" s="32">
        <v>7669463</v>
      </c>
      <c r="G205" s="30">
        <v>1858600</v>
      </c>
      <c r="H205" s="30">
        <v>1928750</v>
      </c>
      <c r="I205" s="30">
        <v>5803680</v>
      </c>
      <c r="J205" s="30">
        <v>0</v>
      </c>
      <c r="K205" s="30">
        <v>0</v>
      </c>
      <c r="L205" s="30">
        <f t="shared" si="202"/>
        <v>9576600</v>
      </c>
      <c r="M205" s="30">
        <v>9576600</v>
      </c>
      <c r="N205" s="30">
        <v>0</v>
      </c>
      <c r="O205" s="30">
        <v>0</v>
      </c>
      <c r="P205" s="31">
        <f t="shared" si="198"/>
        <v>8020000</v>
      </c>
      <c r="Q205" s="30">
        <v>8020000</v>
      </c>
      <c r="R205" s="32">
        <v>0</v>
      </c>
      <c r="S205" s="30">
        <f t="shared" si="166"/>
        <v>0</v>
      </c>
      <c r="T205" s="30">
        <f t="shared" si="203"/>
        <v>7944878.1699999999</v>
      </c>
      <c r="U205" s="30">
        <v>7944878.1699999999</v>
      </c>
      <c r="V205" s="30">
        <v>0</v>
      </c>
      <c r="W205" s="30">
        <v>0</v>
      </c>
      <c r="X205" s="31">
        <f t="shared" si="192"/>
        <v>82.961365933629892</v>
      </c>
      <c r="Y205" s="31">
        <f>U205/M205*100</f>
        <v>82.961365933629892</v>
      </c>
      <c r="Z205" s="31"/>
      <c r="AA205" s="31"/>
    </row>
    <row r="206" spans="1:27" s="7" customFormat="1" ht="87.75" hidden="1" customHeight="1" x14ac:dyDescent="0.3">
      <c r="A206" s="101" t="s">
        <v>293</v>
      </c>
      <c r="B206" s="118" t="s">
        <v>292</v>
      </c>
      <c r="C206" s="103" t="s">
        <v>37</v>
      </c>
      <c r="D206" s="104">
        <v>0</v>
      </c>
      <c r="E206" s="104">
        <v>0</v>
      </c>
      <c r="F206" s="111">
        <v>38500</v>
      </c>
      <c r="G206" s="104">
        <v>38500</v>
      </c>
      <c r="H206" s="104">
        <v>0</v>
      </c>
      <c r="I206" s="104">
        <v>0</v>
      </c>
      <c r="J206" s="104">
        <v>0</v>
      </c>
      <c r="K206" s="104">
        <v>0</v>
      </c>
      <c r="L206" s="104">
        <f t="shared" si="202"/>
        <v>38500</v>
      </c>
      <c r="M206" s="104">
        <v>0</v>
      </c>
      <c r="N206" s="104">
        <v>38500</v>
      </c>
      <c r="O206" s="104">
        <v>0</v>
      </c>
      <c r="P206" s="100">
        <f t="shared" si="198"/>
        <v>38500</v>
      </c>
      <c r="Q206" s="104">
        <v>0</v>
      </c>
      <c r="R206" s="104">
        <v>38500</v>
      </c>
      <c r="S206" s="104">
        <f t="shared" si="166"/>
        <v>0</v>
      </c>
      <c r="T206" s="104">
        <f t="shared" si="203"/>
        <v>20290</v>
      </c>
      <c r="U206" s="104">
        <v>0</v>
      </c>
      <c r="V206" s="104">
        <v>20290</v>
      </c>
      <c r="W206" s="104">
        <v>0</v>
      </c>
      <c r="X206" s="100">
        <f t="shared" si="192"/>
        <v>52.701298701298704</v>
      </c>
      <c r="Y206" s="31"/>
      <c r="Z206" s="31">
        <f t="shared" ref="Z206:Z207" si="204">V206/N206*100</f>
        <v>52.701298701298704</v>
      </c>
      <c r="AA206" s="31"/>
    </row>
    <row r="207" spans="1:27" s="7" customFormat="1" ht="62.25" hidden="1" customHeight="1" x14ac:dyDescent="0.3">
      <c r="A207" s="77" t="s">
        <v>295</v>
      </c>
      <c r="B207" s="89" t="s">
        <v>294</v>
      </c>
      <c r="C207" s="33" t="s">
        <v>37</v>
      </c>
      <c r="D207" s="30">
        <f>8000000+733604</f>
        <v>8733604</v>
      </c>
      <c r="E207" s="30">
        <v>7928000</v>
      </c>
      <c r="F207" s="32">
        <v>29039314</v>
      </c>
      <c r="G207" s="30">
        <v>6628000</v>
      </c>
      <c r="H207" s="30">
        <v>0</v>
      </c>
      <c r="I207" s="30">
        <v>16728000</v>
      </c>
      <c r="J207" s="30">
        <v>0</v>
      </c>
      <c r="K207" s="30">
        <v>0</v>
      </c>
      <c r="L207" s="30">
        <f>SUM(M207:O207)</f>
        <v>32264400</v>
      </c>
      <c r="M207" s="30">
        <v>32021000</v>
      </c>
      <c r="N207" s="30">
        <v>243400</v>
      </c>
      <c r="O207" s="30">
        <v>0</v>
      </c>
      <c r="P207" s="31">
        <f t="shared" si="198"/>
        <v>30599751</v>
      </c>
      <c r="Q207" s="30">
        <v>30466346</v>
      </c>
      <c r="R207" s="30">
        <v>133405</v>
      </c>
      <c r="S207" s="30">
        <f t="shared" si="166"/>
        <v>0</v>
      </c>
      <c r="T207" s="30">
        <f t="shared" si="203"/>
        <v>30462749.690000001</v>
      </c>
      <c r="U207" s="30">
        <v>30329345.050000001</v>
      </c>
      <c r="V207" s="30">
        <v>133404.64000000001</v>
      </c>
      <c r="W207" s="30">
        <v>0</v>
      </c>
      <c r="X207" s="31">
        <f t="shared" si="192"/>
        <v>94.415980740382594</v>
      </c>
      <c r="Y207" s="31">
        <f t="shared" ref="Y207:Y209" si="205">U207/M207*100</f>
        <v>94.717045220324167</v>
      </c>
      <c r="Z207" s="31">
        <f t="shared" si="204"/>
        <v>54.808808545603952</v>
      </c>
      <c r="AA207" s="31"/>
    </row>
    <row r="208" spans="1:27" s="7" customFormat="1" ht="97.5" hidden="1" customHeight="1" x14ac:dyDescent="0.3">
      <c r="A208" s="101" t="s">
        <v>297</v>
      </c>
      <c r="B208" s="118" t="s">
        <v>296</v>
      </c>
      <c r="C208" s="103" t="s">
        <v>4</v>
      </c>
      <c r="D208" s="104">
        <v>216000</v>
      </c>
      <c r="E208" s="104">
        <v>200000</v>
      </c>
      <c r="F208" s="111">
        <v>1309183</v>
      </c>
      <c r="G208" s="104">
        <v>200000</v>
      </c>
      <c r="H208" s="104">
        <v>200000</v>
      </c>
      <c r="I208" s="104">
        <v>0</v>
      </c>
      <c r="J208" s="104">
        <v>0</v>
      </c>
      <c r="K208" s="104">
        <v>416000</v>
      </c>
      <c r="L208" s="104">
        <f t="shared" si="202"/>
        <v>1316000</v>
      </c>
      <c r="M208" s="104">
        <v>816000</v>
      </c>
      <c r="N208" s="104">
        <v>0</v>
      </c>
      <c r="O208" s="104">
        <v>500000</v>
      </c>
      <c r="P208" s="100">
        <f t="shared" si="198"/>
        <v>913900</v>
      </c>
      <c r="Q208" s="104">
        <v>816000</v>
      </c>
      <c r="R208" s="104">
        <v>0</v>
      </c>
      <c r="S208" s="104">
        <f t="shared" si="166"/>
        <v>97900</v>
      </c>
      <c r="T208" s="104">
        <f t="shared" si="203"/>
        <v>907082.26</v>
      </c>
      <c r="U208" s="104">
        <v>809182.26</v>
      </c>
      <c r="V208" s="104">
        <v>0</v>
      </c>
      <c r="W208" s="104">
        <v>97900</v>
      </c>
      <c r="X208" s="100">
        <f t="shared" si="192"/>
        <v>68.927223404255329</v>
      </c>
      <c r="Y208" s="31">
        <f t="shared" si="205"/>
        <v>99.164492647058822</v>
      </c>
      <c r="Z208" s="31"/>
      <c r="AA208" s="31">
        <f t="shared" si="187"/>
        <v>19.580000000000002</v>
      </c>
    </row>
    <row r="209" spans="1:27" s="8" customFormat="1" ht="45" hidden="1" customHeight="1" x14ac:dyDescent="0.3">
      <c r="A209" s="1" t="s">
        <v>299</v>
      </c>
      <c r="B209" s="91" t="s">
        <v>98</v>
      </c>
      <c r="C209" s="16"/>
      <c r="D209" s="29">
        <f>D210</f>
        <v>0</v>
      </c>
      <c r="E209" s="29">
        <f t="shared" ref="E209:V209" si="206">E210</f>
        <v>0</v>
      </c>
      <c r="F209" s="29">
        <f t="shared" si="206"/>
        <v>3921740</v>
      </c>
      <c r="G209" s="29">
        <f t="shared" si="206"/>
        <v>1196500</v>
      </c>
      <c r="H209" s="29">
        <f t="shared" si="206"/>
        <v>1256500</v>
      </c>
      <c r="I209" s="29">
        <f t="shared" si="206"/>
        <v>0</v>
      </c>
      <c r="J209" s="29">
        <f t="shared" si="206"/>
        <v>0</v>
      </c>
      <c r="K209" s="29">
        <f t="shared" si="206"/>
        <v>99000</v>
      </c>
      <c r="L209" s="29">
        <f>L210</f>
        <v>7216200</v>
      </c>
      <c r="M209" s="29">
        <f>M210</f>
        <v>4738200</v>
      </c>
      <c r="N209" s="29">
        <f>N210</f>
        <v>0</v>
      </c>
      <c r="O209" s="29">
        <f>O210</f>
        <v>2478000</v>
      </c>
      <c r="P209" s="29">
        <f t="shared" si="206"/>
        <v>4955127.5999999996</v>
      </c>
      <c r="Q209" s="29">
        <f t="shared" si="206"/>
        <v>3211997.6</v>
      </c>
      <c r="R209" s="29">
        <f t="shared" si="206"/>
        <v>0</v>
      </c>
      <c r="S209" s="29">
        <f t="shared" si="206"/>
        <v>1743130</v>
      </c>
      <c r="T209" s="29">
        <f t="shared" si="206"/>
        <v>4664530</v>
      </c>
      <c r="U209" s="29">
        <f t="shared" si="206"/>
        <v>2921400</v>
      </c>
      <c r="V209" s="29">
        <f t="shared" si="206"/>
        <v>0</v>
      </c>
      <c r="W209" s="29">
        <f t="shared" ref="W209" si="207">W210</f>
        <v>1743130</v>
      </c>
      <c r="X209" s="2">
        <f t="shared" si="192"/>
        <v>64.639699564867939</v>
      </c>
      <c r="Y209" s="2">
        <f t="shared" si="205"/>
        <v>61.656325186779796</v>
      </c>
      <c r="Z209" s="2"/>
      <c r="AA209" s="2">
        <f t="shared" ref="AA209:AA214" si="208">W209/O209*100</f>
        <v>70.344229217110581</v>
      </c>
    </row>
    <row r="210" spans="1:27" s="7" customFormat="1" ht="64.5" hidden="1" customHeight="1" x14ac:dyDescent="0.3">
      <c r="A210" s="101" t="s">
        <v>302</v>
      </c>
      <c r="B210" s="118" t="s">
        <v>298</v>
      </c>
      <c r="C210" s="103" t="s">
        <v>37</v>
      </c>
      <c r="D210" s="104">
        <v>0</v>
      </c>
      <c r="E210" s="104">
        <v>0</v>
      </c>
      <c r="F210" s="111">
        <v>3921740</v>
      </c>
      <c r="G210" s="104">
        <v>1196500</v>
      </c>
      <c r="H210" s="104">
        <v>1256500</v>
      </c>
      <c r="I210" s="104">
        <v>0</v>
      </c>
      <c r="J210" s="104">
        <v>0</v>
      </c>
      <c r="K210" s="104">
        <v>99000</v>
      </c>
      <c r="L210" s="104">
        <f>M210+O210</f>
        <v>7216200</v>
      </c>
      <c r="M210" s="104">
        <v>4738200</v>
      </c>
      <c r="N210" s="104">
        <v>0</v>
      </c>
      <c r="O210" s="104">
        <v>2478000</v>
      </c>
      <c r="P210" s="100">
        <f t="shared" si="198"/>
        <v>4955127.5999999996</v>
      </c>
      <c r="Q210" s="104">
        <v>3211997.6</v>
      </c>
      <c r="R210" s="104">
        <v>0</v>
      </c>
      <c r="S210" s="104">
        <f t="shared" si="166"/>
        <v>1743130</v>
      </c>
      <c r="T210" s="104">
        <f>U210+W210</f>
        <v>4664530</v>
      </c>
      <c r="U210" s="104">
        <v>2921400</v>
      </c>
      <c r="V210" s="104">
        <v>0</v>
      </c>
      <c r="W210" s="104">
        <v>1743130</v>
      </c>
      <c r="X210" s="100">
        <f t="shared" si="192"/>
        <v>64.639699564867939</v>
      </c>
      <c r="Y210" s="31">
        <f>U210/M210*100</f>
        <v>61.656325186779796</v>
      </c>
      <c r="Z210" s="31"/>
      <c r="AA210" s="31">
        <f t="shared" si="208"/>
        <v>70.344229217110581</v>
      </c>
    </row>
    <row r="211" spans="1:27" s="7" customFormat="1" ht="102" hidden="1" customHeight="1" x14ac:dyDescent="0.3">
      <c r="A211" s="1" t="s">
        <v>381</v>
      </c>
      <c r="B211" s="91" t="s">
        <v>300</v>
      </c>
      <c r="C211" s="16"/>
      <c r="D211" s="69">
        <f>SUM(D212:D213)</f>
        <v>8343200</v>
      </c>
      <c r="E211" s="69">
        <f t="shared" ref="E211:W211" si="209">SUM(E212:E213)</f>
        <v>9327750</v>
      </c>
      <c r="F211" s="69">
        <f t="shared" si="209"/>
        <v>26765650</v>
      </c>
      <c r="G211" s="69">
        <f t="shared" si="209"/>
        <v>9222250</v>
      </c>
      <c r="H211" s="69">
        <f t="shared" si="209"/>
        <v>8909750</v>
      </c>
      <c r="I211" s="69">
        <f t="shared" si="209"/>
        <v>0</v>
      </c>
      <c r="J211" s="69">
        <f t="shared" si="209"/>
        <v>0</v>
      </c>
      <c r="K211" s="69">
        <f t="shared" si="209"/>
        <v>17489550</v>
      </c>
      <c r="L211" s="69">
        <f>SUM(L212:L213)</f>
        <v>35290100</v>
      </c>
      <c r="M211" s="69">
        <f>SUM(M212:M213)</f>
        <v>0</v>
      </c>
      <c r="N211" s="69">
        <f>SUM(N212:N213)</f>
        <v>0</v>
      </c>
      <c r="O211" s="69">
        <f>SUM(O212:O213)</f>
        <v>35290100</v>
      </c>
      <c r="P211" s="69">
        <f t="shared" si="209"/>
        <v>27982909.789999999</v>
      </c>
      <c r="Q211" s="69">
        <f t="shared" si="209"/>
        <v>0</v>
      </c>
      <c r="R211" s="69">
        <f t="shared" si="209"/>
        <v>0</v>
      </c>
      <c r="S211" s="69">
        <f t="shared" si="209"/>
        <v>27982909.789999999</v>
      </c>
      <c r="T211" s="69">
        <f t="shared" si="209"/>
        <v>27982909.789999999</v>
      </c>
      <c r="U211" s="69">
        <f t="shared" si="209"/>
        <v>0</v>
      </c>
      <c r="V211" s="69">
        <f t="shared" si="209"/>
        <v>0</v>
      </c>
      <c r="W211" s="69">
        <f t="shared" si="209"/>
        <v>27982909.789999999</v>
      </c>
      <c r="X211" s="2">
        <f t="shared" si="192"/>
        <v>79.293937364870033</v>
      </c>
      <c r="Y211" s="2"/>
      <c r="Z211" s="2"/>
      <c r="AA211" s="2">
        <f t="shared" si="208"/>
        <v>79.293937364870033</v>
      </c>
    </row>
    <row r="212" spans="1:27" s="7" customFormat="1" ht="45" hidden="1" customHeight="1" x14ac:dyDescent="0.3">
      <c r="A212" s="136" t="s">
        <v>382</v>
      </c>
      <c r="B212" s="162" t="s">
        <v>301</v>
      </c>
      <c r="C212" s="33" t="s">
        <v>37</v>
      </c>
      <c r="D212" s="70">
        <v>3236500</v>
      </c>
      <c r="E212" s="70">
        <v>3929800</v>
      </c>
      <c r="F212" s="32">
        <v>11087800</v>
      </c>
      <c r="G212" s="70">
        <v>3824300</v>
      </c>
      <c r="H212" s="70">
        <v>3876500</v>
      </c>
      <c r="I212" s="70">
        <v>0</v>
      </c>
      <c r="J212" s="70">
        <v>0</v>
      </c>
      <c r="K212" s="70">
        <v>7088200</v>
      </c>
      <c r="L212" s="30">
        <f>SUM(M212:O212)</f>
        <v>14579000</v>
      </c>
      <c r="M212" s="30">
        <v>0</v>
      </c>
      <c r="N212" s="30">
        <v>0</v>
      </c>
      <c r="O212" s="30">
        <v>14579000</v>
      </c>
      <c r="P212" s="31">
        <f t="shared" si="198"/>
        <v>12433575.470000001</v>
      </c>
      <c r="Q212" s="30">
        <v>0</v>
      </c>
      <c r="R212" s="30">
        <v>0</v>
      </c>
      <c r="S212" s="30">
        <f t="shared" si="166"/>
        <v>12433575.470000001</v>
      </c>
      <c r="T212" s="30">
        <f>SUM(U212:W212)</f>
        <v>12433575.470000001</v>
      </c>
      <c r="U212" s="30">
        <v>0</v>
      </c>
      <c r="V212" s="30">
        <v>0</v>
      </c>
      <c r="W212" s="30">
        <v>12433575.470000001</v>
      </c>
      <c r="X212" s="31">
        <f t="shared" si="192"/>
        <v>85.2841447973112</v>
      </c>
      <c r="Y212" s="31"/>
      <c r="Z212" s="31"/>
      <c r="AA212" s="31">
        <f t="shared" si="208"/>
        <v>85.2841447973112</v>
      </c>
    </row>
    <row r="213" spans="1:27" s="7" customFormat="1" ht="48.75" hidden="1" customHeight="1" x14ac:dyDescent="0.3">
      <c r="A213" s="137"/>
      <c r="B213" s="163"/>
      <c r="C213" s="33" t="s">
        <v>6</v>
      </c>
      <c r="D213" s="70">
        <v>5106700</v>
      </c>
      <c r="E213" s="70">
        <v>5397950</v>
      </c>
      <c r="F213" s="32">
        <v>15677850</v>
      </c>
      <c r="G213" s="70">
        <v>5397950</v>
      </c>
      <c r="H213" s="70">
        <v>5033250</v>
      </c>
      <c r="I213" s="70">
        <v>0</v>
      </c>
      <c r="J213" s="70">
        <v>0</v>
      </c>
      <c r="K213" s="70">
        <v>10401350</v>
      </c>
      <c r="L213" s="30">
        <f>SUM(M213:O213)</f>
        <v>20711100</v>
      </c>
      <c r="M213" s="30">
        <v>0</v>
      </c>
      <c r="N213" s="30">
        <v>0</v>
      </c>
      <c r="O213" s="30">
        <v>20711100</v>
      </c>
      <c r="P213" s="31">
        <f t="shared" si="198"/>
        <v>15549334.32</v>
      </c>
      <c r="Q213" s="30">
        <v>0</v>
      </c>
      <c r="R213" s="30">
        <v>0</v>
      </c>
      <c r="S213" s="30">
        <f t="shared" si="166"/>
        <v>15549334.32</v>
      </c>
      <c r="T213" s="30">
        <f>SUM(U213:W213)</f>
        <v>15549334.32</v>
      </c>
      <c r="U213" s="30">
        <v>0</v>
      </c>
      <c r="V213" s="30">
        <v>0</v>
      </c>
      <c r="W213" s="30">
        <v>15549334.32</v>
      </c>
      <c r="X213" s="31">
        <f t="shared" si="192"/>
        <v>75.077298260353146</v>
      </c>
      <c r="Y213" s="31"/>
      <c r="Z213" s="31"/>
      <c r="AA213" s="31">
        <f t="shared" si="208"/>
        <v>75.077298260353146</v>
      </c>
    </row>
    <row r="214" spans="1:27" ht="28.5" hidden="1" customHeight="1" x14ac:dyDescent="0.3">
      <c r="A214" s="160" t="s">
        <v>179</v>
      </c>
      <c r="B214" s="160"/>
      <c r="C214" s="160"/>
      <c r="D214" s="3">
        <f t="shared" ref="D214:W214" si="210">D194+D191+D189+D178+D173+D157</f>
        <v>125094441</v>
      </c>
      <c r="E214" s="3">
        <f t="shared" si="210"/>
        <v>104887769</v>
      </c>
      <c r="F214" s="3">
        <f t="shared" si="210"/>
        <v>340804227</v>
      </c>
      <c r="G214" s="3">
        <f t="shared" si="210"/>
        <v>91408985</v>
      </c>
      <c r="H214" s="3">
        <f t="shared" si="210"/>
        <v>75784270</v>
      </c>
      <c r="I214" s="3">
        <f t="shared" si="210"/>
        <v>30478678</v>
      </c>
      <c r="J214" s="3">
        <f t="shared" si="210"/>
        <v>8114800</v>
      </c>
      <c r="K214" s="3">
        <f t="shared" si="210"/>
        <v>204494031</v>
      </c>
      <c r="L214" s="3">
        <f t="shared" si="210"/>
        <v>412229299</v>
      </c>
      <c r="M214" s="3">
        <f t="shared" si="210"/>
        <v>59386000</v>
      </c>
      <c r="N214" s="3">
        <f t="shared" si="210"/>
        <v>10054900</v>
      </c>
      <c r="O214" s="3">
        <f t="shared" si="210"/>
        <v>342788399</v>
      </c>
      <c r="P214" s="3">
        <f t="shared" si="210"/>
        <v>340729664.23000008</v>
      </c>
      <c r="Q214" s="3">
        <f t="shared" si="210"/>
        <v>52696543.600000001</v>
      </c>
      <c r="R214" s="3">
        <f t="shared" si="210"/>
        <v>8523105</v>
      </c>
      <c r="S214" s="3">
        <f t="shared" si="210"/>
        <v>279510015.63</v>
      </c>
      <c r="T214" s="3">
        <f t="shared" si="210"/>
        <v>340027156.13</v>
      </c>
      <c r="U214" s="3">
        <f t="shared" si="210"/>
        <v>51931059.859999992</v>
      </c>
      <c r="V214" s="3">
        <f t="shared" si="210"/>
        <v>8504894.6400000006</v>
      </c>
      <c r="W214" s="3">
        <f t="shared" si="210"/>
        <v>279591201.63</v>
      </c>
      <c r="X214" s="2">
        <f t="shared" si="192"/>
        <v>82.484956055974081</v>
      </c>
      <c r="Y214" s="2">
        <f>U214/M214*100</f>
        <v>87.446637018825967</v>
      </c>
      <c r="Z214" s="2">
        <f>V214/N214*100</f>
        <v>84.584577071875415</v>
      </c>
      <c r="AA214" s="2">
        <f t="shared" si="208"/>
        <v>81.563787586055383</v>
      </c>
    </row>
    <row r="215" spans="1:27" ht="34.5" hidden="1" customHeight="1" x14ac:dyDescent="0.3">
      <c r="A215" s="157" t="s">
        <v>304</v>
      </c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58"/>
      <c r="Z215" s="158"/>
      <c r="AA215" s="158"/>
    </row>
    <row r="216" spans="1:27" ht="87" hidden="1" customHeight="1" x14ac:dyDescent="0.3">
      <c r="A216" s="1" t="s">
        <v>160</v>
      </c>
      <c r="B216" s="67" t="s">
        <v>303</v>
      </c>
      <c r="C216" s="37"/>
      <c r="D216" s="29">
        <f>D217+D219</f>
        <v>15008754</v>
      </c>
      <c r="E216" s="29">
        <f t="shared" ref="E216:W216" si="211">E217+E219</f>
        <v>13615164</v>
      </c>
      <c r="F216" s="29">
        <f>F217+F219</f>
        <v>82527105</v>
      </c>
      <c r="G216" s="29">
        <f t="shared" si="211"/>
        <v>11430065</v>
      </c>
      <c r="H216" s="29">
        <f t="shared" si="211"/>
        <v>46218907</v>
      </c>
      <c r="I216" s="29">
        <f t="shared" si="211"/>
        <v>58813648</v>
      </c>
      <c r="J216" s="29">
        <f t="shared" si="211"/>
        <v>0</v>
      </c>
      <c r="K216" s="29">
        <f t="shared" si="211"/>
        <v>26384</v>
      </c>
      <c r="L216" s="29">
        <f>L217+L219</f>
        <v>98113082</v>
      </c>
      <c r="M216" s="29">
        <f>M217+M219</f>
        <v>98027362</v>
      </c>
      <c r="N216" s="29">
        <f>N217+N219</f>
        <v>0</v>
      </c>
      <c r="O216" s="29">
        <f>O217+O219</f>
        <v>85720</v>
      </c>
      <c r="P216" s="29">
        <f t="shared" si="211"/>
        <v>79171756</v>
      </c>
      <c r="Q216" s="29">
        <f t="shared" si="211"/>
        <v>79086137</v>
      </c>
      <c r="R216" s="29">
        <f t="shared" si="211"/>
        <v>0</v>
      </c>
      <c r="S216" s="29">
        <f t="shared" si="211"/>
        <v>85619</v>
      </c>
      <c r="T216" s="29">
        <f t="shared" si="211"/>
        <v>78785091.989999995</v>
      </c>
      <c r="U216" s="29">
        <f t="shared" si="211"/>
        <v>78699472.989999995</v>
      </c>
      <c r="V216" s="29">
        <f t="shared" si="211"/>
        <v>0</v>
      </c>
      <c r="W216" s="29">
        <f t="shared" si="211"/>
        <v>85619</v>
      </c>
      <c r="X216" s="2">
        <f t="shared" ref="X216:Y220" si="212">T216/L216*100</f>
        <v>80.300292666374489</v>
      </c>
      <c r="Y216" s="2">
        <f t="shared" si="212"/>
        <v>80.283169295119862</v>
      </c>
      <c r="Z216" s="2"/>
      <c r="AA216" s="2">
        <f>W216/O216*100</f>
        <v>99.882174521698559</v>
      </c>
    </row>
    <row r="217" spans="1:27" ht="56.25" hidden="1" x14ac:dyDescent="0.3">
      <c r="A217" s="1" t="s">
        <v>161</v>
      </c>
      <c r="B217" s="71" t="s">
        <v>305</v>
      </c>
      <c r="C217" s="16"/>
      <c r="D217" s="29">
        <f>D218</f>
        <v>9866010</v>
      </c>
      <c r="E217" s="29">
        <f t="shared" ref="E217:W217" si="213">E218</f>
        <v>7039080</v>
      </c>
      <c r="F217" s="29">
        <f>F218</f>
        <v>24166624</v>
      </c>
      <c r="G217" s="29">
        <f t="shared" si="213"/>
        <v>5803980</v>
      </c>
      <c r="H217" s="29">
        <f t="shared" si="213"/>
        <v>9380020</v>
      </c>
      <c r="I217" s="29">
        <f t="shared" si="213"/>
        <v>17051200</v>
      </c>
      <c r="J217" s="29">
        <f t="shared" si="213"/>
        <v>0</v>
      </c>
      <c r="K217" s="29">
        <f t="shared" si="213"/>
        <v>26384</v>
      </c>
      <c r="L217" s="29">
        <f>L218</f>
        <v>32144020</v>
      </c>
      <c r="M217" s="29">
        <f>M218</f>
        <v>32058300</v>
      </c>
      <c r="N217" s="29">
        <f>N218</f>
        <v>0</v>
      </c>
      <c r="O217" s="29">
        <f>O218</f>
        <v>85720</v>
      </c>
      <c r="P217" s="29">
        <f t="shared" si="213"/>
        <v>25736819</v>
      </c>
      <c r="Q217" s="29">
        <f t="shared" si="213"/>
        <v>25651200</v>
      </c>
      <c r="R217" s="29">
        <f t="shared" si="213"/>
        <v>0</v>
      </c>
      <c r="S217" s="29">
        <f t="shared" si="213"/>
        <v>85619</v>
      </c>
      <c r="T217" s="29">
        <f t="shared" si="213"/>
        <v>25404176.059999999</v>
      </c>
      <c r="U217" s="29">
        <f t="shared" si="213"/>
        <v>25318557.059999999</v>
      </c>
      <c r="V217" s="29">
        <f t="shared" si="213"/>
        <v>0</v>
      </c>
      <c r="W217" s="29">
        <f t="shared" si="213"/>
        <v>85619</v>
      </c>
      <c r="X217" s="2">
        <f t="shared" si="212"/>
        <v>79.032355193905417</v>
      </c>
      <c r="Y217" s="2">
        <f t="shared" si="212"/>
        <v>78.976605309701384</v>
      </c>
      <c r="Z217" s="2"/>
      <c r="AA217" s="2">
        <f>W217/O217*100</f>
        <v>99.882174521698559</v>
      </c>
    </row>
    <row r="218" spans="1:27" ht="56.25" hidden="1" x14ac:dyDescent="0.3">
      <c r="A218" s="77" t="s">
        <v>307</v>
      </c>
      <c r="B218" s="36" t="s">
        <v>306</v>
      </c>
      <c r="C218" s="33" t="s">
        <v>308</v>
      </c>
      <c r="D218" s="30">
        <v>9866010</v>
      </c>
      <c r="E218" s="30">
        <v>7039080</v>
      </c>
      <c r="F218" s="30">
        <v>24166624</v>
      </c>
      <c r="G218" s="30">
        <v>5803980</v>
      </c>
      <c r="H218" s="30">
        <v>9380020</v>
      </c>
      <c r="I218" s="30">
        <v>17051200</v>
      </c>
      <c r="J218" s="30">
        <v>0</v>
      </c>
      <c r="K218" s="30">
        <v>26384</v>
      </c>
      <c r="L218" s="30">
        <f>SUM(M218:O218)</f>
        <v>32144020</v>
      </c>
      <c r="M218" s="30">
        <v>32058300</v>
      </c>
      <c r="N218" s="30">
        <v>0</v>
      </c>
      <c r="O218" s="30">
        <v>85720</v>
      </c>
      <c r="P218" s="31">
        <f t="shared" si="198"/>
        <v>25736819</v>
      </c>
      <c r="Q218" s="31">
        <v>25651200</v>
      </c>
      <c r="R218" s="30">
        <v>0</v>
      </c>
      <c r="S218" s="30">
        <f>W218</f>
        <v>85619</v>
      </c>
      <c r="T218" s="93">
        <f>SUM(U218:W218)</f>
        <v>25404176.059999999</v>
      </c>
      <c r="U218" s="93">
        <v>25318557.059999999</v>
      </c>
      <c r="V218" s="93">
        <v>0</v>
      </c>
      <c r="W218" s="93">
        <v>85619</v>
      </c>
      <c r="X218" s="31">
        <f t="shared" si="212"/>
        <v>79.032355193905417</v>
      </c>
      <c r="Y218" s="31">
        <f t="shared" si="212"/>
        <v>78.976605309701384</v>
      </c>
      <c r="Z218" s="31"/>
      <c r="AA218" s="31">
        <f>W218/O218*100</f>
        <v>99.882174521698559</v>
      </c>
    </row>
    <row r="219" spans="1:27" ht="117" hidden="1" customHeight="1" x14ac:dyDescent="0.3">
      <c r="A219" s="1" t="s">
        <v>162</v>
      </c>
      <c r="B219" s="71" t="s">
        <v>309</v>
      </c>
      <c r="C219" s="16"/>
      <c r="D219" s="29">
        <f>D220</f>
        <v>5142744</v>
      </c>
      <c r="E219" s="29">
        <f t="shared" ref="E219:W219" si="214">E220</f>
        <v>6576084</v>
      </c>
      <c r="F219" s="29">
        <f t="shared" si="214"/>
        <v>58360481</v>
      </c>
      <c r="G219" s="29">
        <f t="shared" si="214"/>
        <v>5626085</v>
      </c>
      <c r="H219" s="29">
        <f t="shared" si="214"/>
        <v>36838887</v>
      </c>
      <c r="I219" s="29">
        <f t="shared" si="214"/>
        <v>41762448</v>
      </c>
      <c r="J219" s="29">
        <f t="shared" si="214"/>
        <v>0</v>
      </c>
      <c r="K219" s="29">
        <f t="shared" si="214"/>
        <v>0</v>
      </c>
      <c r="L219" s="29">
        <f t="shared" ref="L219:O219" si="215">L220</f>
        <v>65969062</v>
      </c>
      <c r="M219" s="29">
        <f t="shared" si="215"/>
        <v>65969062</v>
      </c>
      <c r="N219" s="29">
        <f t="shared" si="215"/>
        <v>0</v>
      </c>
      <c r="O219" s="29">
        <f t="shared" si="215"/>
        <v>0</v>
      </c>
      <c r="P219" s="29">
        <f t="shared" si="214"/>
        <v>53434937</v>
      </c>
      <c r="Q219" s="29">
        <f t="shared" si="214"/>
        <v>53434937</v>
      </c>
      <c r="R219" s="29">
        <f t="shared" si="214"/>
        <v>0</v>
      </c>
      <c r="S219" s="29">
        <f t="shared" si="214"/>
        <v>0</v>
      </c>
      <c r="T219" s="29">
        <f t="shared" si="214"/>
        <v>53380915.93</v>
      </c>
      <c r="U219" s="29">
        <f t="shared" si="214"/>
        <v>53380915.93</v>
      </c>
      <c r="V219" s="29">
        <f t="shared" si="214"/>
        <v>0</v>
      </c>
      <c r="W219" s="29">
        <f t="shared" si="214"/>
        <v>0</v>
      </c>
      <c r="X219" s="2">
        <f t="shared" si="212"/>
        <v>80.91810662701252</v>
      </c>
      <c r="Y219" s="2">
        <f t="shared" si="212"/>
        <v>80.91810662701252</v>
      </c>
      <c r="Z219" s="2"/>
      <c r="AA219" s="2"/>
    </row>
    <row r="220" spans="1:27" ht="140.25" hidden="1" customHeight="1" x14ac:dyDescent="0.3">
      <c r="A220" s="77" t="s">
        <v>311</v>
      </c>
      <c r="B220" s="39" t="s">
        <v>310</v>
      </c>
      <c r="C220" s="33" t="s">
        <v>308</v>
      </c>
      <c r="D220" s="30">
        <v>5142744</v>
      </c>
      <c r="E220" s="30">
        <v>6576084</v>
      </c>
      <c r="F220" s="30">
        <v>58360481</v>
      </c>
      <c r="G220" s="30">
        <v>5626085</v>
      </c>
      <c r="H220" s="30">
        <v>36838887</v>
      </c>
      <c r="I220" s="30">
        <v>41762448</v>
      </c>
      <c r="J220" s="30">
        <v>0</v>
      </c>
      <c r="K220" s="30">
        <v>0</v>
      </c>
      <c r="L220" s="30">
        <f>SUM(M220:O220)</f>
        <v>65969062</v>
      </c>
      <c r="M220" s="30">
        <v>65969062</v>
      </c>
      <c r="N220" s="30">
        <v>0</v>
      </c>
      <c r="O220" s="30">
        <v>0</v>
      </c>
      <c r="P220" s="31">
        <f t="shared" si="198"/>
        <v>53434937</v>
      </c>
      <c r="Q220" s="31">
        <v>53434937</v>
      </c>
      <c r="R220" s="30">
        <v>0</v>
      </c>
      <c r="S220" s="30">
        <f t="shared" ref="S220" si="216">W220</f>
        <v>0</v>
      </c>
      <c r="T220" s="93">
        <f>SUM(U220:W220)</f>
        <v>53380915.93</v>
      </c>
      <c r="U220" s="93">
        <v>53380915.93</v>
      </c>
      <c r="V220" s="93">
        <v>0</v>
      </c>
      <c r="W220" s="93">
        <v>0</v>
      </c>
      <c r="X220" s="31">
        <f t="shared" si="212"/>
        <v>80.91810662701252</v>
      </c>
      <c r="Y220" s="31">
        <f t="shared" si="212"/>
        <v>80.91810662701252</v>
      </c>
      <c r="Z220" s="31"/>
      <c r="AA220" s="31"/>
    </row>
    <row r="221" spans="1:27" x14ac:dyDescent="0.3">
      <c r="A221" s="11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27" x14ac:dyDescent="0.3">
      <c r="A222" s="11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27" x14ac:dyDescent="0.3">
      <c r="A223" s="11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27" x14ac:dyDescent="0.3">
      <c r="A224" s="11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x14ac:dyDescent="0.3">
      <c r="A225" s="11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x14ac:dyDescent="0.3">
      <c r="A226" s="11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x14ac:dyDescent="0.3">
      <c r="A227" s="11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x14ac:dyDescent="0.3">
      <c r="A228" s="11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x14ac:dyDescent="0.3">
      <c r="A229" s="11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x14ac:dyDescent="0.3">
      <c r="A230" s="11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x14ac:dyDescent="0.3">
      <c r="A231" s="11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x14ac:dyDescent="0.3">
      <c r="A232" s="11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x14ac:dyDescent="0.3">
      <c r="A233" s="11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x14ac:dyDescent="0.3">
      <c r="A234" s="11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x14ac:dyDescent="0.3">
      <c r="A235" s="11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x14ac:dyDescent="0.3">
      <c r="A236" s="11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x14ac:dyDescent="0.3">
      <c r="A237" s="11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x14ac:dyDescent="0.3">
      <c r="A238" s="11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x14ac:dyDescent="0.3">
      <c r="A239" s="11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x14ac:dyDescent="0.3">
      <c r="A240" s="11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x14ac:dyDescent="0.3">
      <c r="A241" s="11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x14ac:dyDescent="0.3">
      <c r="A242" s="11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x14ac:dyDescent="0.3">
      <c r="A243" s="11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x14ac:dyDescent="0.3">
      <c r="A244" s="11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x14ac:dyDescent="0.3">
      <c r="A245" s="11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x14ac:dyDescent="0.3">
      <c r="A246" s="11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x14ac:dyDescent="0.3">
      <c r="A247" s="11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x14ac:dyDescent="0.3">
      <c r="A248" s="11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x14ac:dyDescent="0.3">
      <c r="A249" s="11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x14ac:dyDescent="0.3">
      <c r="A250" s="11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x14ac:dyDescent="0.3">
      <c r="A251" s="11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x14ac:dyDescent="0.3">
      <c r="A252" s="11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x14ac:dyDescent="0.3">
      <c r="A253" s="11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x14ac:dyDescent="0.3">
      <c r="A254" s="11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x14ac:dyDescent="0.3">
      <c r="A255" s="11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x14ac:dyDescent="0.3">
      <c r="A256" s="11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x14ac:dyDescent="0.3">
      <c r="A257" s="11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x14ac:dyDescent="0.3">
      <c r="A258" s="11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x14ac:dyDescent="0.3">
      <c r="A259" s="11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x14ac:dyDescent="0.3">
      <c r="A260" s="11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x14ac:dyDescent="0.3">
      <c r="A261" s="11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x14ac:dyDescent="0.3">
      <c r="A262" s="11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x14ac:dyDescent="0.3">
      <c r="A263" s="11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x14ac:dyDescent="0.3">
      <c r="A264" s="11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x14ac:dyDescent="0.3">
      <c r="A265" s="11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x14ac:dyDescent="0.3">
      <c r="A266" s="11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x14ac:dyDescent="0.3">
      <c r="A267" s="11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x14ac:dyDescent="0.3">
      <c r="A268" s="11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x14ac:dyDescent="0.3">
      <c r="A269" s="11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x14ac:dyDescent="0.3">
      <c r="A270" s="11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x14ac:dyDescent="0.3">
      <c r="A271" s="11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x14ac:dyDescent="0.3">
      <c r="A272" s="11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x14ac:dyDescent="0.3">
      <c r="A273" s="11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x14ac:dyDescent="0.3">
      <c r="A274" s="11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x14ac:dyDescent="0.3">
      <c r="A275" s="11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x14ac:dyDescent="0.3">
      <c r="A276" s="11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x14ac:dyDescent="0.3">
      <c r="A277" s="11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x14ac:dyDescent="0.3">
      <c r="A278" s="11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x14ac:dyDescent="0.3">
      <c r="A279" s="11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x14ac:dyDescent="0.3">
      <c r="A280" s="11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x14ac:dyDescent="0.3">
      <c r="A281" s="11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x14ac:dyDescent="0.3">
      <c r="A282" s="11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x14ac:dyDescent="0.3">
      <c r="A283" s="11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x14ac:dyDescent="0.3">
      <c r="A284" s="11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x14ac:dyDescent="0.3">
      <c r="A285" s="11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x14ac:dyDescent="0.3">
      <c r="A286" s="11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x14ac:dyDescent="0.3">
      <c r="A287" s="11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x14ac:dyDescent="0.3">
      <c r="A288" s="11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x14ac:dyDescent="0.3">
      <c r="A289" s="11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x14ac:dyDescent="0.3">
      <c r="A290" s="11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x14ac:dyDescent="0.3">
      <c r="A291" s="11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x14ac:dyDescent="0.3">
      <c r="A292" s="11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x14ac:dyDescent="0.3">
      <c r="A293" s="11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x14ac:dyDescent="0.3">
      <c r="A294" s="11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x14ac:dyDescent="0.3">
      <c r="A295" s="11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x14ac:dyDescent="0.3">
      <c r="A296" s="11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x14ac:dyDescent="0.3">
      <c r="A297" s="11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x14ac:dyDescent="0.3">
      <c r="A298" s="11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x14ac:dyDescent="0.3">
      <c r="A299" s="11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x14ac:dyDescent="0.3">
      <c r="A300" s="11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x14ac:dyDescent="0.3">
      <c r="A301" s="11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x14ac:dyDescent="0.3">
      <c r="A302" s="11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x14ac:dyDescent="0.3">
      <c r="A303" s="11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x14ac:dyDescent="0.3">
      <c r="A304" s="11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x14ac:dyDescent="0.3">
      <c r="A305" s="11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x14ac:dyDescent="0.3">
      <c r="A306" s="11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x14ac:dyDescent="0.3">
      <c r="A307" s="11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x14ac:dyDescent="0.3">
      <c r="A308" s="11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x14ac:dyDescent="0.3">
      <c r="A309" s="11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x14ac:dyDescent="0.3">
      <c r="A310" s="11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x14ac:dyDescent="0.3">
      <c r="A311" s="11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x14ac:dyDescent="0.3">
      <c r="A312" s="11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x14ac:dyDescent="0.3">
      <c r="A313" s="11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x14ac:dyDescent="0.3">
      <c r="A314" s="11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x14ac:dyDescent="0.3">
      <c r="A315" s="11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x14ac:dyDescent="0.3">
      <c r="A316" s="11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x14ac:dyDescent="0.3">
      <c r="A317" s="11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x14ac:dyDescent="0.3">
      <c r="A318" s="11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x14ac:dyDescent="0.3">
      <c r="A319" s="11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x14ac:dyDescent="0.3">
      <c r="A320" s="11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x14ac:dyDescent="0.3">
      <c r="A321" s="11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x14ac:dyDescent="0.3">
      <c r="A322" s="11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x14ac:dyDescent="0.3">
      <c r="A323" s="11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x14ac:dyDescent="0.3">
      <c r="A324" s="11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x14ac:dyDescent="0.3">
      <c r="A325" s="11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x14ac:dyDescent="0.3">
      <c r="A326" s="11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x14ac:dyDescent="0.3">
      <c r="A327" s="11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x14ac:dyDescent="0.3">
      <c r="A328" s="11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x14ac:dyDescent="0.3">
      <c r="A329" s="11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x14ac:dyDescent="0.3">
      <c r="A330" s="11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x14ac:dyDescent="0.3">
      <c r="A331" s="11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x14ac:dyDescent="0.3">
      <c r="A332" s="11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x14ac:dyDescent="0.3">
      <c r="A333" s="11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x14ac:dyDescent="0.3">
      <c r="A334" s="11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x14ac:dyDescent="0.3">
      <c r="A335" s="11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x14ac:dyDescent="0.3">
      <c r="A336" s="11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x14ac:dyDescent="0.3">
      <c r="A337" s="11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x14ac:dyDescent="0.3">
      <c r="A338" s="11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x14ac:dyDescent="0.3">
      <c r="A339" s="11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x14ac:dyDescent="0.3">
      <c r="A340" s="11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x14ac:dyDescent="0.3">
      <c r="A341" s="11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x14ac:dyDescent="0.3">
      <c r="A342" s="11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x14ac:dyDescent="0.3">
      <c r="A343" s="11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x14ac:dyDescent="0.3">
      <c r="A344" s="11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x14ac:dyDescent="0.3">
      <c r="A345" s="11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x14ac:dyDescent="0.3">
      <c r="A346" s="11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x14ac:dyDescent="0.3">
      <c r="A347" s="11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x14ac:dyDescent="0.3">
      <c r="A348" s="11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x14ac:dyDescent="0.3">
      <c r="A349" s="11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x14ac:dyDescent="0.3">
      <c r="A350" s="11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x14ac:dyDescent="0.3">
      <c r="A351" s="11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x14ac:dyDescent="0.3">
      <c r="A352" s="11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x14ac:dyDescent="0.3">
      <c r="A353" s="11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x14ac:dyDescent="0.3">
      <c r="A354" s="11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x14ac:dyDescent="0.3">
      <c r="A355" s="11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x14ac:dyDescent="0.3">
      <c r="A356" s="11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</sheetData>
  <mergeCells count="51">
    <mergeCell ref="A215:AA215"/>
    <mergeCell ref="B192:B193"/>
    <mergeCell ref="A156:AA156"/>
    <mergeCell ref="B173:C173"/>
    <mergeCell ref="B157:C157"/>
    <mergeCell ref="A170:A172"/>
    <mergeCell ref="B170:B172"/>
    <mergeCell ref="A214:C214"/>
    <mergeCell ref="B178:C178"/>
    <mergeCell ref="A182:A188"/>
    <mergeCell ref="B182:B188"/>
    <mergeCell ref="B189:C189"/>
    <mergeCell ref="B194:C194"/>
    <mergeCell ref="B191:C191"/>
    <mergeCell ref="A192:A193"/>
    <mergeCell ref="B212:B213"/>
    <mergeCell ref="A174:A177"/>
    <mergeCell ref="B174:B177"/>
    <mergeCell ref="B154:B155"/>
    <mergeCell ref="A154:A155"/>
    <mergeCell ref="B46:C46"/>
    <mergeCell ref="B5:C5"/>
    <mergeCell ref="B61:C61"/>
    <mergeCell ref="B100:C100"/>
    <mergeCell ref="A99:AA99"/>
    <mergeCell ref="A137:AA137"/>
    <mergeCell ref="A150:A152"/>
    <mergeCell ref="A145:A148"/>
    <mergeCell ref="A118:A119"/>
    <mergeCell ref="A212:A213"/>
    <mergeCell ref="B138:C138"/>
    <mergeCell ref="B20:B23"/>
    <mergeCell ref="A20:A23"/>
    <mergeCell ref="B35:C35"/>
    <mergeCell ref="A34:AA34"/>
    <mergeCell ref="A39:AA39"/>
    <mergeCell ref="A45:AA45"/>
    <mergeCell ref="B40:C40"/>
    <mergeCell ref="B31:C31"/>
    <mergeCell ref="B120:B121"/>
    <mergeCell ref="A120:A121"/>
    <mergeCell ref="B118:B119"/>
    <mergeCell ref="A1:AA1"/>
    <mergeCell ref="A2:A3"/>
    <mergeCell ref="C2:C3"/>
    <mergeCell ref="L2:O2"/>
    <mergeCell ref="T2:W2"/>
    <mergeCell ref="X2:AA2"/>
    <mergeCell ref="D2:D3"/>
    <mergeCell ref="E2:E3"/>
    <mergeCell ref="P2:S2"/>
  </mergeCells>
  <pageMargins left="0.19685039370078741" right="0.19685039370078741" top="0.39370078740157483" bottom="0.19685039370078741" header="0.31496062992125984" footer="0.31496062992125984"/>
  <pageSetup paperSize="8" scale="35" fitToHeight="0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65" t="s">
        <v>188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32.25" customHeight="1" x14ac:dyDescent="0.25">
      <c r="A2" s="167" t="s">
        <v>0</v>
      </c>
      <c r="B2" s="18" t="s">
        <v>1</v>
      </c>
      <c r="C2" s="168" t="s">
        <v>55</v>
      </c>
      <c r="D2" s="169" t="s">
        <v>180</v>
      </c>
      <c r="E2" s="169"/>
      <c r="F2" s="169"/>
      <c r="G2" s="170" t="s">
        <v>193</v>
      </c>
      <c r="H2" s="170"/>
      <c r="I2" s="170"/>
      <c r="J2" s="171" t="s">
        <v>191</v>
      </c>
      <c r="K2" s="172"/>
      <c r="L2" s="173"/>
      <c r="M2" s="174" t="s">
        <v>186</v>
      </c>
      <c r="N2" s="174" t="s">
        <v>187</v>
      </c>
    </row>
    <row r="3" spans="1:14" ht="25.5" x14ac:dyDescent="0.25">
      <c r="A3" s="167"/>
      <c r="B3" s="19" t="s">
        <v>2</v>
      </c>
      <c r="C3" s="168"/>
      <c r="D3" s="20" t="s">
        <v>101</v>
      </c>
      <c r="E3" s="20" t="s">
        <v>102</v>
      </c>
      <c r="F3" s="20" t="s">
        <v>103</v>
      </c>
      <c r="G3" s="20" t="s">
        <v>101</v>
      </c>
      <c r="H3" s="20" t="s">
        <v>102</v>
      </c>
      <c r="I3" s="20" t="s">
        <v>103</v>
      </c>
      <c r="J3" s="20" t="s">
        <v>101</v>
      </c>
      <c r="K3" s="20" t="s">
        <v>102</v>
      </c>
      <c r="L3" s="20" t="s">
        <v>103</v>
      </c>
      <c r="M3" s="175"/>
      <c r="N3" s="175"/>
    </row>
    <row r="4" spans="1:14" x14ac:dyDescent="0.25">
      <c r="A4" s="21" t="s">
        <v>9</v>
      </c>
      <c r="B4" s="22">
        <v>2</v>
      </c>
      <c r="C4" s="23">
        <v>3</v>
      </c>
      <c r="D4" s="23">
        <v>4</v>
      </c>
      <c r="E4" s="22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</row>
    <row r="5" spans="1:14" ht="70.5" customHeight="1" x14ac:dyDescent="0.25">
      <c r="A5" s="24">
        <v>1</v>
      </c>
      <c r="B5" s="164" t="s">
        <v>189</v>
      </c>
      <c r="C5" s="164"/>
      <c r="D5" s="25">
        <f>SUM(D6:D7)</f>
        <v>9048313</v>
      </c>
      <c r="E5" s="25">
        <f>SUM(E6:E7)</f>
        <v>0</v>
      </c>
      <c r="F5" s="25">
        <f t="shared" ref="F5" si="0">SUM(F6:F7)</f>
        <v>9048313</v>
      </c>
      <c r="G5" s="25">
        <f>SUM(G6:G7)</f>
        <v>3127240</v>
      </c>
      <c r="H5" s="25">
        <f>SUM(H6:H7)</f>
        <v>0</v>
      </c>
      <c r="I5" s="25">
        <f>SUM(I6:I7)</f>
        <v>3127240</v>
      </c>
      <c r="J5" s="25">
        <f>G5/D5*100</f>
        <v>34.561580705707243</v>
      </c>
      <c r="K5" s="25">
        <v>0</v>
      </c>
      <c r="L5" s="25">
        <f>I5/F5*100</f>
        <v>34.561580705707243</v>
      </c>
      <c r="M5" s="34">
        <f>SUM(M6:M7)</f>
        <v>9048313</v>
      </c>
      <c r="N5" s="25">
        <f>M5/D5*100</f>
        <v>100</v>
      </c>
    </row>
    <row r="6" spans="1:14" ht="58.5" customHeight="1" x14ac:dyDescent="0.25">
      <c r="A6" s="26" t="s">
        <v>14</v>
      </c>
      <c r="B6" s="27" t="s">
        <v>76</v>
      </c>
      <c r="C6" s="27" t="s">
        <v>192</v>
      </c>
      <c r="D6" s="27">
        <f t="shared" ref="D6:D7" si="1">E6+F6</f>
        <v>24540</v>
      </c>
      <c r="E6" s="27">
        <v>0</v>
      </c>
      <c r="F6" s="27">
        <v>24540</v>
      </c>
      <c r="G6" s="27">
        <f>H6+I6</f>
        <v>0</v>
      </c>
      <c r="H6" s="27">
        <v>0</v>
      </c>
      <c r="I6" s="27">
        <v>0</v>
      </c>
      <c r="J6" s="28">
        <f>G6/D6*100</f>
        <v>0</v>
      </c>
      <c r="K6" s="28">
        <v>0</v>
      </c>
      <c r="L6" s="28">
        <f>I6/F6*100</f>
        <v>0</v>
      </c>
      <c r="M6" s="35">
        <f>F6</f>
        <v>24540</v>
      </c>
      <c r="N6" s="28">
        <f>M6/D6*100</f>
        <v>100</v>
      </c>
    </row>
    <row r="7" spans="1:14" ht="34.5" customHeight="1" x14ac:dyDescent="0.25">
      <c r="A7" s="26" t="s">
        <v>15</v>
      </c>
      <c r="B7" s="27" t="s">
        <v>190</v>
      </c>
      <c r="C7" s="27" t="s">
        <v>192</v>
      </c>
      <c r="D7" s="27">
        <f t="shared" si="1"/>
        <v>9023773</v>
      </c>
      <c r="E7" s="27">
        <v>0</v>
      </c>
      <c r="F7" s="27">
        <v>9023773</v>
      </c>
      <c r="G7" s="27">
        <f t="shared" ref="G7" si="2">H7+I7</f>
        <v>3127240</v>
      </c>
      <c r="H7" s="27">
        <v>0</v>
      </c>
      <c r="I7" s="27">
        <v>3127240</v>
      </c>
      <c r="J7" s="28">
        <f>G7/D7*100</f>
        <v>34.655570347348053</v>
      </c>
      <c r="K7" s="28">
        <v>0</v>
      </c>
      <c r="L7" s="28">
        <f>I7/F7*100</f>
        <v>34.655570347348053</v>
      </c>
      <c r="M7" s="35">
        <f>F7</f>
        <v>9023773</v>
      </c>
      <c r="N7" s="28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="110" zoomScaleSheetLayoutView="110" workbookViewId="0">
      <selection activeCell="B15" sqref="B15:C15"/>
    </sheetView>
  </sheetViews>
  <sheetFormatPr defaultRowHeight="15" x14ac:dyDescent="0.25"/>
  <cols>
    <col min="2" max="2" width="37.85546875" customWidth="1"/>
    <col min="4" max="4" width="10.5703125" customWidth="1"/>
    <col min="5" max="5" width="11.7109375" bestFit="1" customWidth="1"/>
    <col min="6" max="6" width="11.85546875" customWidth="1"/>
    <col min="7" max="7" width="11.5703125" customWidth="1"/>
    <col min="10" max="10" width="12.28515625" customWidth="1"/>
    <col min="13" max="13" width="9.42578125" customWidth="1"/>
    <col min="14" max="14" width="12.42578125" customWidth="1"/>
    <col min="15" max="15" width="10.42578125" bestFit="1" customWidth="1"/>
  </cols>
  <sheetData>
    <row r="1" spans="1:24" x14ac:dyDescent="0.25">
      <c r="A1" s="167" t="s">
        <v>0</v>
      </c>
      <c r="B1" s="46" t="s">
        <v>1</v>
      </c>
      <c r="C1" s="168" t="s">
        <v>55</v>
      </c>
      <c r="D1" s="169" t="s">
        <v>359</v>
      </c>
      <c r="E1" s="169"/>
      <c r="F1" s="169"/>
      <c r="G1" s="169"/>
      <c r="H1" s="182" t="s">
        <v>371</v>
      </c>
      <c r="I1" s="183"/>
      <c r="J1" s="183"/>
      <c r="K1" s="184"/>
      <c r="L1" s="170" t="s">
        <v>370</v>
      </c>
      <c r="M1" s="170"/>
      <c r="N1" s="170"/>
      <c r="O1" s="170"/>
      <c r="P1" s="170" t="s">
        <v>360</v>
      </c>
      <c r="Q1" s="185"/>
      <c r="R1" s="185"/>
      <c r="S1" s="185"/>
      <c r="T1" s="176" t="s">
        <v>361</v>
      </c>
      <c r="U1" s="177"/>
      <c r="V1" s="177"/>
      <c r="W1" s="178"/>
    </row>
    <row r="2" spans="1:24" ht="38.25" x14ac:dyDescent="0.25">
      <c r="A2" s="167"/>
      <c r="B2" s="46" t="s">
        <v>2</v>
      </c>
      <c r="C2" s="168"/>
      <c r="D2" s="47" t="s">
        <v>101</v>
      </c>
      <c r="E2" s="47" t="s">
        <v>102</v>
      </c>
      <c r="F2" s="47" t="s">
        <v>200</v>
      </c>
      <c r="G2" s="47" t="s">
        <v>103</v>
      </c>
      <c r="H2" s="47" t="s">
        <v>101</v>
      </c>
      <c r="I2" s="47" t="s">
        <v>102</v>
      </c>
      <c r="J2" s="47" t="s">
        <v>200</v>
      </c>
      <c r="K2" s="47" t="s">
        <v>103</v>
      </c>
      <c r="L2" s="47" t="s">
        <v>101</v>
      </c>
      <c r="M2" s="47" t="s">
        <v>102</v>
      </c>
      <c r="N2" s="47" t="s">
        <v>200</v>
      </c>
      <c r="O2" s="47" t="s">
        <v>103</v>
      </c>
      <c r="P2" s="47" t="s">
        <v>101</v>
      </c>
      <c r="Q2" s="40" t="s">
        <v>102</v>
      </c>
      <c r="R2" s="47" t="s">
        <v>200</v>
      </c>
      <c r="S2" s="47" t="s">
        <v>103</v>
      </c>
      <c r="T2" s="47" t="s">
        <v>101</v>
      </c>
      <c r="U2" s="40" t="s">
        <v>102</v>
      </c>
      <c r="V2" s="47" t="s">
        <v>200</v>
      </c>
      <c r="W2" s="47" t="s">
        <v>103</v>
      </c>
    </row>
    <row r="3" spans="1:24" x14ac:dyDescent="0.25">
      <c r="A3" s="45" t="s">
        <v>9</v>
      </c>
      <c r="B3" s="75" t="s">
        <v>44</v>
      </c>
      <c r="C3" s="75" t="s">
        <v>105</v>
      </c>
      <c r="D3" s="75" t="s">
        <v>109</v>
      </c>
      <c r="E3" s="75" t="s">
        <v>52</v>
      </c>
      <c r="F3" s="75" t="s">
        <v>120</v>
      </c>
      <c r="G3" s="75" t="s">
        <v>163</v>
      </c>
      <c r="H3" s="75" t="s">
        <v>53</v>
      </c>
      <c r="I3" s="75" t="s">
        <v>132</v>
      </c>
      <c r="J3" s="75" t="s">
        <v>142</v>
      </c>
      <c r="K3" s="75" t="s">
        <v>144</v>
      </c>
      <c r="L3" s="75" t="s">
        <v>149</v>
      </c>
      <c r="M3" s="75" t="s">
        <v>151</v>
      </c>
      <c r="N3" s="75" t="s">
        <v>152</v>
      </c>
      <c r="O3" s="75" t="s">
        <v>160</v>
      </c>
      <c r="P3" s="75" t="s">
        <v>352</v>
      </c>
      <c r="Q3" s="75" t="s">
        <v>353</v>
      </c>
      <c r="R3" s="75" t="s">
        <v>354</v>
      </c>
      <c r="S3" s="75" t="s">
        <v>355</v>
      </c>
      <c r="T3" s="75" t="s">
        <v>356</v>
      </c>
      <c r="U3" s="75" t="s">
        <v>357</v>
      </c>
      <c r="V3" s="75" t="s">
        <v>358</v>
      </c>
      <c r="W3" s="75" t="s">
        <v>368</v>
      </c>
    </row>
    <row r="4" spans="1:24" x14ac:dyDescent="0.25">
      <c r="A4" s="179" t="s">
        <v>104</v>
      </c>
      <c r="B4" s="179"/>
      <c r="C4" s="179"/>
      <c r="D4" s="48">
        <f>E4+F4+G4</f>
        <v>227627.21400000001</v>
      </c>
      <c r="E4" s="48">
        <f>E5+E8+E11+E13+E15</f>
        <v>185670.948</v>
      </c>
      <c r="F4" s="48">
        <f>F5+F8+F11+F13+F15</f>
        <v>0</v>
      </c>
      <c r="G4" s="48">
        <f>G5+G8+G11+G13+G15</f>
        <v>41956.266000000003</v>
      </c>
      <c r="H4" s="48">
        <f>I4+J4+K4</f>
        <v>25382.673300000002</v>
      </c>
      <c r="I4" s="48">
        <f>I5+I8+I11+I13+I15</f>
        <v>0</v>
      </c>
      <c r="J4" s="48">
        <f>J5+J8+J11+J13+J15</f>
        <v>0</v>
      </c>
      <c r="K4" s="48">
        <f>K5+K8+K11+K13+K15</f>
        <v>25382.673300000002</v>
      </c>
      <c r="L4" s="48">
        <f>M4+N4+O4</f>
        <v>67717.62126</v>
      </c>
      <c r="M4" s="48">
        <f>M5+M8+M11+M13+M15</f>
        <v>41732.044159999998</v>
      </c>
      <c r="N4" s="48">
        <f>N5+N8+N11+N13+N15</f>
        <v>0</v>
      </c>
      <c r="O4" s="48">
        <f>O5+O8+O11+O13+O15</f>
        <v>25985.577100000002</v>
      </c>
      <c r="P4" s="48">
        <f t="shared" ref="P4:Q7" si="0">L4/D4*100</f>
        <v>29.749352052430776</v>
      </c>
      <c r="Q4" s="49">
        <f t="shared" si="0"/>
        <v>22.47634571241592</v>
      </c>
      <c r="R4" s="49"/>
      <c r="S4" s="49">
        <f t="shared" ref="S4:S7" si="1">O4/G4*100</f>
        <v>61.934913607421592</v>
      </c>
      <c r="T4" s="50">
        <f t="shared" ref="T4:T14" si="2">L4/H4*100</f>
        <v>266.78679766957407</v>
      </c>
      <c r="U4" s="50"/>
      <c r="V4" s="50"/>
      <c r="W4" s="50">
        <f t="shared" ref="W4:W14" si="3">O4/K4*100</f>
        <v>102.37525729805614</v>
      </c>
    </row>
    <row r="5" spans="1:24" ht="38.25" customHeight="1" x14ac:dyDescent="0.25">
      <c r="A5" s="51">
        <v>1</v>
      </c>
      <c r="B5" s="164" t="s">
        <v>26</v>
      </c>
      <c r="C5" s="164"/>
      <c r="D5" s="48">
        <f>E5+G5</f>
        <v>50371.972999999998</v>
      </c>
      <c r="E5" s="48">
        <f>E6+E7</f>
        <v>24845.996999999999</v>
      </c>
      <c r="F5" s="48">
        <f t="shared" ref="F5:G5" si="4">F6+F7</f>
        <v>0</v>
      </c>
      <c r="G5" s="48">
        <f t="shared" si="4"/>
        <v>25525.976000000002</v>
      </c>
      <c r="H5" s="48">
        <f>I5+K5</f>
        <v>17813.501370000002</v>
      </c>
      <c r="I5" s="48">
        <f>I6+I7</f>
        <v>0</v>
      </c>
      <c r="J5" s="48">
        <f t="shared" ref="J5:K5" si="5">J6+J7</f>
        <v>0</v>
      </c>
      <c r="K5" s="48">
        <f t="shared" si="5"/>
        <v>17813.501370000002</v>
      </c>
      <c r="L5" s="48">
        <f>M5+O5</f>
        <v>17813.501370000002</v>
      </c>
      <c r="M5" s="48">
        <f>M6+M7</f>
        <v>0</v>
      </c>
      <c r="N5" s="48">
        <f t="shared" ref="N5:O5" si="6">N6+N7</f>
        <v>0</v>
      </c>
      <c r="O5" s="48">
        <f t="shared" si="6"/>
        <v>17813.501370000002</v>
      </c>
      <c r="P5" s="48">
        <f t="shared" si="0"/>
        <v>35.36391431401745</v>
      </c>
      <c r="Q5" s="49"/>
      <c r="R5" s="49"/>
      <c r="S5" s="49">
        <f>O5/G5*100</f>
        <v>69.785779670089795</v>
      </c>
      <c r="T5" s="50"/>
      <c r="U5" s="50"/>
      <c r="V5" s="50"/>
      <c r="W5" s="50"/>
    </row>
    <row r="6" spans="1:24" ht="38.25" x14ac:dyDescent="0.25">
      <c r="A6" s="52" t="s">
        <v>14</v>
      </c>
      <c r="B6" s="53" t="s">
        <v>362</v>
      </c>
      <c r="C6" s="18" t="s">
        <v>3</v>
      </c>
      <c r="D6" s="54">
        <f t="shared" ref="D6:D7" si="7">E6+G6</f>
        <v>8640.9529999999995</v>
      </c>
      <c r="E6" s="54">
        <v>0</v>
      </c>
      <c r="F6" s="54">
        <v>0</v>
      </c>
      <c r="G6" s="54">
        <v>8640.9529999999995</v>
      </c>
      <c r="H6" s="54">
        <f t="shared" ref="H6:H7" si="8">I6+K6</f>
        <v>8416.5580000000009</v>
      </c>
      <c r="I6" s="54">
        <v>0</v>
      </c>
      <c r="J6" s="54">
        <v>0</v>
      </c>
      <c r="K6" s="54">
        <f>O6</f>
        <v>8416.5580000000009</v>
      </c>
      <c r="L6" s="54">
        <f t="shared" ref="L6:L7" si="9">M6+O6</f>
        <v>8416.5580000000009</v>
      </c>
      <c r="M6" s="27">
        <v>0</v>
      </c>
      <c r="N6" s="27">
        <v>0</v>
      </c>
      <c r="O6" s="54">
        <v>8416.5580000000009</v>
      </c>
      <c r="P6" s="54">
        <f t="shared" si="0"/>
        <v>97.403122086186585</v>
      </c>
      <c r="Q6" s="48"/>
      <c r="R6" s="48"/>
      <c r="S6" s="54">
        <f t="shared" si="1"/>
        <v>97.403122086186585</v>
      </c>
      <c r="T6" s="55"/>
      <c r="U6" s="55"/>
      <c r="V6" s="55"/>
      <c r="W6" s="55"/>
      <c r="X6" s="72"/>
    </row>
    <row r="7" spans="1:24" s="72" customFormat="1" ht="29.25" customHeight="1" x14ac:dyDescent="0.25">
      <c r="A7" s="52" t="s">
        <v>15</v>
      </c>
      <c r="B7" s="53" t="s">
        <v>326</v>
      </c>
      <c r="C7" s="18" t="s">
        <v>3</v>
      </c>
      <c r="D7" s="54">
        <f t="shared" si="7"/>
        <v>41731.020000000004</v>
      </c>
      <c r="E7" s="54">
        <v>24845.996999999999</v>
      </c>
      <c r="F7" s="54">
        <v>0</v>
      </c>
      <c r="G7" s="54">
        <v>16885.023000000001</v>
      </c>
      <c r="H7" s="54">
        <f t="shared" si="8"/>
        <v>9396.9433700000009</v>
      </c>
      <c r="I7" s="54">
        <v>0</v>
      </c>
      <c r="J7" s="54">
        <v>0</v>
      </c>
      <c r="K7" s="54">
        <f>O7</f>
        <v>9396.9433700000009</v>
      </c>
      <c r="L7" s="54">
        <f t="shared" si="9"/>
        <v>9396.9433700000009</v>
      </c>
      <c r="M7" s="54">
        <v>0</v>
      </c>
      <c r="N7" s="54">
        <v>0</v>
      </c>
      <c r="O7" s="54">
        <v>9396.9433700000009</v>
      </c>
      <c r="P7" s="54">
        <f t="shared" si="0"/>
        <v>22.517885663949745</v>
      </c>
      <c r="Q7" s="48"/>
      <c r="R7" s="48"/>
      <c r="S7" s="54">
        <f t="shared" si="1"/>
        <v>55.652535208273036</v>
      </c>
      <c r="T7" s="55"/>
      <c r="U7" s="55"/>
      <c r="V7" s="55"/>
      <c r="W7" s="55"/>
    </row>
    <row r="8" spans="1:24" ht="29.25" customHeight="1" x14ac:dyDescent="0.25">
      <c r="A8" s="51" t="s">
        <v>44</v>
      </c>
      <c r="B8" s="164" t="s">
        <v>369</v>
      </c>
      <c r="C8" s="164"/>
      <c r="D8" s="48">
        <f>E8+F8+G8</f>
        <v>75199.192999999985</v>
      </c>
      <c r="E8" s="48">
        <f>E9+E10</f>
        <v>71120.099999999991</v>
      </c>
      <c r="F8" s="48">
        <f t="shared" ref="F8:G8" si="10">F9+F10</f>
        <v>0</v>
      </c>
      <c r="G8" s="48">
        <f t="shared" si="10"/>
        <v>4079.0929999999998</v>
      </c>
      <c r="H8" s="48">
        <f>I8+J8+K8</f>
        <v>0</v>
      </c>
      <c r="I8" s="48">
        <f>I9+I10</f>
        <v>0</v>
      </c>
      <c r="J8" s="48">
        <f t="shared" ref="J8:K8" si="11">J9+J10</f>
        <v>0</v>
      </c>
      <c r="K8" s="48">
        <f t="shared" si="11"/>
        <v>0</v>
      </c>
      <c r="L8" s="48">
        <f>M8++N8+O8</f>
        <v>0</v>
      </c>
      <c r="M8" s="48">
        <f>M9+M10</f>
        <v>0</v>
      </c>
      <c r="N8" s="48">
        <f t="shared" ref="N8:O8" si="12">N9+N10</f>
        <v>0</v>
      </c>
      <c r="O8" s="48">
        <f t="shared" si="12"/>
        <v>0</v>
      </c>
      <c r="P8" s="55">
        <f t="shared" ref="P8:P11" si="13">L8/D8%</f>
        <v>0</v>
      </c>
      <c r="Q8" s="48">
        <f t="shared" ref="Q8:Q16" si="14">M8/E8*100</f>
        <v>0</v>
      </c>
      <c r="R8" s="48"/>
      <c r="S8" s="55">
        <f t="shared" ref="S8:S10" si="15">O8/G8%</f>
        <v>0</v>
      </c>
      <c r="T8" s="55"/>
      <c r="U8" s="55"/>
      <c r="V8" s="55"/>
      <c r="W8" s="55"/>
      <c r="X8" s="72"/>
    </row>
    <row r="9" spans="1:24" s="72" customFormat="1" ht="43.5" customHeight="1" x14ac:dyDescent="0.25">
      <c r="A9" s="52" t="s">
        <v>19</v>
      </c>
      <c r="B9" s="53" t="s">
        <v>184</v>
      </c>
      <c r="C9" s="56" t="s">
        <v>3</v>
      </c>
      <c r="D9" s="56">
        <f t="shared" ref="D9:D10" si="16">E9+G9</f>
        <v>13553.546</v>
      </c>
      <c r="E9" s="56">
        <v>12734.4</v>
      </c>
      <c r="F9" s="56">
        <v>0</v>
      </c>
      <c r="G9" s="56">
        <v>819.14599999999996</v>
      </c>
      <c r="H9" s="56">
        <f t="shared" ref="H9:H10" si="17">I9+K9</f>
        <v>0</v>
      </c>
      <c r="I9" s="56">
        <v>0</v>
      </c>
      <c r="J9" s="56">
        <v>0</v>
      </c>
      <c r="K9" s="56">
        <v>0</v>
      </c>
      <c r="L9" s="56">
        <f t="shared" ref="L9:L10" si="18">M9+O9</f>
        <v>0</v>
      </c>
      <c r="M9" s="56">
        <v>0</v>
      </c>
      <c r="N9" s="56">
        <v>0</v>
      </c>
      <c r="O9" s="56">
        <v>0</v>
      </c>
      <c r="P9" s="55"/>
      <c r="Q9" s="54"/>
      <c r="R9" s="48"/>
      <c r="S9" s="55"/>
      <c r="T9" s="55"/>
      <c r="U9" s="55"/>
      <c r="V9" s="55"/>
      <c r="W9" s="55"/>
    </row>
    <row r="10" spans="1:24" s="72" customFormat="1" ht="63.75" x14ac:dyDescent="0.25">
      <c r="A10" s="52" t="s">
        <v>20</v>
      </c>
      <c r="B10" s="53" t="s">
        <v>181</v>
      </c>
      <c r="C10" s="56" t="s">
        <v>3</v>
      </c>
      <c r="D10" s="56">
        <f t="shared" si="16"/>
        <v>61645.646999999997</v>
      </c>
      <c r="E10" s="54">
        <v>58385.7</v>
      </c>
      <c r="F10" s="54">
        <v>0</v>
      </c>
      <c r="G10" s="54">
        <v>3259.9470000000001</v>
      </c>
      <c r="H10" s="56">
        <f t="shared" si="17"/>
        <v>0</v>
      </c>
      <c r="I10" s="56">
        <v>0</v>
      </c>
      <c r="J10" s="56">
        <v>0</v>
      </c>
      <c r="K10" s="56">
        <v>0</v>
      </c>
      <c r="L10" s="56">
        <f t="shared" si="18"/>
        <v>0</v>
      </c>
      <c r="M10" s="54">
        <v>0</v>
      </c>
      <c r="N10" s="54">
        <v>0</v>
      </c>
      <c r="O10" s="54">
        <v>0</v>
      </c>
      <c r="P10" s="56">
        <f t="shared" si="13"/>
        <v>0</v>
      </c>
      <c r="Q10" s="54">
        <f t="shared" si="14"/>
        <v>0</v>
      </c>
      <c r="R10" s="48"/>
      <c r="S10" s="56">
        <f t="shared" si="15"/>
        <v>0</v>
      </c>
      <c r="T10" s="55"/>
      <c r="U10" s="55"/>
      <c r="V10" s="55"/>
      <c r="W10" s="55"/>
    </row>
    <row r="11" spans="1:24" hidden="1" x14ac:dyDescent="0.25">
      <c r="A11" s="51" t="s">
        <v>105</v>
      </c>
      <c r="B11" s="180" t="s">
        <v>28</v>
      </c>
      <c r="C11" s="181"/>
      <c r="D11" s="48">
        <f>E11+F11+G11</f>
        <v>1598.951</v>
      </c>
      <c r="E11" s="48">
        <f>E12</f>
        <v>1598.951</v>
      </c>
      <c r="F11" s="48">
        <f t="shared" ref="F11:G11" si="19">F12</f>
        <v>0</v>
      </c>
      <c r="G11" s="48">
        <f t="shared" si="19"/>
        <v>0</v>
      </c>
      <c r="H11" s="73">
        <f>I11+J11+K11</f>
        <v>0</v>
      </c>
      <c r="I11" s="73">
        <f>I12</f>
        <v>0</v>
      </c>
      <c r="J11" s="73">
        <f t="shared" ref="J11:K11" si="20">J12</f>
        <v>0</v>
      </c>
      <c r="K11" s="73">
        <f t="shared" si="20"/>
        <v>0</v>
      </c>
      <c r="L11" s="48">
        <f>M11+N11+O11</f>
        <v>0</v>
      </c>
      <c r="M11" s="48">
        <f>M12</f>
        <v>0</v>
      </c>
      <c r="N11" s="48">
        <f t="shared" ref="N11:O11" si="21">N12</f>
        <v>0</v>
      </c>
      <c r="O11" s="48">
        <f t="shared" si="21"/>
        <v>0</v>
      </c>
      <c r="P11" s="55">
        <f t="shared" si="13"/>
        <v>0</v>
      </c>
      <c r="Q11" s="48">
        <f t="shared" si="14"/>
        <v>0</v>
      </c>
      <c r="R11" s="48"/>
      <c r="S11" s="55"/>
      <c r="T11" s="55"/>
      <c r="U11" s="55"/>
      <c r="V11" s="55"/>
      <c r="W11" s="55"/>
      <c r="X11" s="72"/>
    </row>
    <row r="12" spans="1:24" ht="38.25" hidden="1" x14ac:dyDescent="0.25">
      <c r="A12" s="52" t="s">
        <v>363</v>
      </c>
      <c r="B12" s="53" t="s">
        <v>364</v>
      </c>
      <c r="C12" s="54"/>
      <c r="D12" s="54">
        <f t="shared" ref="D12" si="22">E12+G12</f>
        <v>1598.951</v>
      </c>
      <c r="E12" s="57">
        <v>1598.951</v>
      </c>
      <c r="F12" s="57">
        <v>0</v>
      </c>
      <c r="G12" s="58">
        <v>0</v>
      </c>
      <c r="H12" s="74">
        <f t="shared" ref="H12" si="23">I12+K12</f>
        <v>0</v>
      </c>
      <c r="I12" s="74">
        <v>0</v>
      </c>
      <c r="J12" s="74">
        <v>0</v>
      </c>
      <c r="K12" s="74">
        <v>0</v>
      </c>
      <c r="L12" s="54">
        <v>0</v>
      </c>
      <c r="M12" s="57">
        <v>0</v>
      </c>
      <c r="N12" s="57">
        <v>0</v>
      </c>
      <c r="O12" s="57">
        <v>0</v>
      </c>
      <c r="P12" s="54">
        <f>L12/D12*100</f>
        <v>0</v>
      </c>
      <c r="Q12" s="54">
        <f t="shared" si="14"/>
        <v>0</v>
      </c>
      <c r="R12" s="48"/>
      <c r="S12" s="54"/>
      <c r="T12" s="55"/>
      <c r="U12" s="55"/>
      <c r="V12" s="55"/>
      <c r="W12" s="55"/>
      <c r="X12" s="72"/>
    </row>
    <row r="13" spans="1:24" ht="36" customHeight="1" x14ac:dyDescent="0.25">
      <c r="A13" s="51" t="s">
        <v>105</v>
      </c>
      <c r="B13" s="164" t="s">
        <v>30</v>
      </c>
      <c r="C13" s="164"/>
      <c r="D13" s="48">
        <f>E13+F13+G13</f>
        <v>48816.097000000002</v>
      </c>
      <c r="E13" s="48">
        <f>E14</f>
        <v>46793.4</v>
      </c>
      <c r="F13" s="48">
        <f>F14</f>
        <v>0</v>
      </c>
      <c r="G13" s="48">
        <f>G14</f>
        <v>2022.6969999999999</v>
      </c>
      <c r="H13" s="48">
        <f>I13+J13+K13</f>
        <v>100</v>
      </c>
      <c r="I13" s="48">
        <f>I14</f>
        <v>0</v>
      </c>
      <c r="J13" s="48">
        <f t="shared" ref="J13:K13" si="24">J14</f>
        <v>0</v>
      </c>
      <c r="K13" s="48">
        <f t="shared" si="24"/>
        <v>100</v>
      </c>
      <c r="L13" s="48">
        <f>M13+N13+O13</f>
        <v>12607.382879999999</v>
      </c>
      <c r="M13" s="48">
        <f>M14</f>
        <v>11904.479079999999</v>
      </c>
      <c r="N13" s="48">
        <f t="shared" ref="N13:O13" si="25">N14</f>
        <v>0</v>
      </c>
      <c r="O13" s="48">
        <f t="shared" si="25"/>
        <v>702.90380000000005</v>
      </c>
      <c r="P13" s="55">
        <f>L13/D13%</f>
        <v>25.826282015131195</v>
      </c>
      <c r="Q13" s="48">
        <f t="shared" si="14"/>
        <v>25.440508875183248</v>
      </c>
      <c r="R13" s="48"/>
      <c r="S13" s="55">
        <f>O13/G13%</f>
        <v>34.750820315647879</v>
      </c>
      <c r="T13" s="55">
        <f t="shared" si="2"/>
        <v>12607.382879999999</v>
      </c>
      <c r="U13" s="55"/>
      <c r="V13" s="55"/>
      <c r="W13" s="55">
        <f t="shared" si="3"/>
        <v>702.90380000000005</v>
      </c>
      <c r="X13" s="72"/>
    </row>
    <row r="14" spans="1:24" s="72" customFormat="1" ht="29.25" customHeight="1" x14ac:dyDescent="0.25">
      <c r="A14" s="52" t="s">
        <v>106</v>
      </c>
      <c r="B14" s="59" t="s">
        <v>47</v>
      </c>
      <c r="C14" s="18" t="s">
        <v>3</v>
      </c>
      <c r="D14" s="54">
        <f t="shared" ref="D14" si="26">E14+G14</f>
        <v>48816.097000000002</v>
      </c>
      <c r="E14" s="57">
        <v>46793.4</v>
      </c>
      <c r="F14" s="57">
        <v>0</v>
      </c>
      <c r="G14" s="57">
        <v>2022.6969999999999</v>
      </c>
      <c r="H14" s="54">
        <f>I14+K14</f>
        <v>100</v>
      </c>
      <c r="I14" s="54">
        <v>0</v>
      </c>
      <c r="J14" s="54">
        <v>0</v>
      </c>
      <c r="K14" s="54">
        <v>100</v>
      </c>
      <c r="L14" s="54">
        <f t="shared" ref="L14" si="27">M14+O14</f>
        <v>12607.382879999999</v>
      </c>
      <c r="M14" s="54">
        <v>11904.479079999999</v>
      </c>
      <c r="N14" s="54">
        <v>0</v>
      </c>
      <c r="O14" s="54">
        <v>702.90380000000005</v>
      </c>
      <c r="P14" s="54">
        <f>L14/D14*100</f>
        <v>25.826282015131198</v>
      </c>
      <c r="Q14" s="54">
        <f t="shared" si="14"/>
        <v>25.440508875183248</v>
      </c>
      <c r="R14" s="54"/>
      <c r="S14" s="54">
        <f>O14/G14*100</f>
        <v>34.750820315647871</v>
      </c>
      <c r="T14" s="56">
        <f t="shared" si="2"/>
        <v>12607.382879999999</v>
      </c>
      <c r="U14" s="56"/>
      <c r="V14" s="56"/>
      <c r="W14" s="56">
        <f t="shared" si="3"/>
        <v>702.90380000000005</v>
      </c>
    </row>
    <row r="15" spans="1:24" ht="24.75" customHeight="1" x14ac:dyDescent="0.25">
      <c r="A15" s="51" t="s">
        <v>109</v>
      </c>
      <c r="B15" s="164" t="s">
        <v>35</v>
      </c>
      <c r="C15" s="164"/>
      <c r="D15" s="55">
        <f>E15+F15+G15</f>
        <v>51641</v>
      </c>
      <c r="E15" s="55">
        <f>E16</f>
        <v>41312.5</v>
      </c>
      <c r="F15" s="55">
        <f>F16</f>
        <v>0</v>
      </c>
      <c r="G15" s="55">
        <f>G16</f>
        <v>10328.5</v>
      </c>
      <c r="H15" s="55">
        <f>I15+J15+K15</f>
        <v>7469.1719300000004</v>
      </c>
      <c r="I15" s="55">
        <f>I16</f>
        <v>0</v>
      </c>
      <c r="J15" s="55">
        <f>J16</f>
        <v>0</v>
      </c>
      <c r="K15" s="55">
        <f>K16</f>
        <v>7469.1719300000004</v>
      </c>
      <c r="L15" s="55">
        <f>M15+N15+O15</f>
        <v>37296.737009999997</v>
      </c>
      <c r="M15" s="55">
        <f>M16</f>
        <v>29827.56508</v>
      </c>
      <c r="N15" s="55">
        <f t="shared" ref="N15:O15" si="28">N16</f>
        <v>0</v>
      </c>
      <c r="O15" s="55">
        <f t="shared" si="28"/>
        <v>7469.1719300000004</v>
      </c>
      <c r="P15" s="55">
        <f>L15/D15%</f>
        <v>72.22311150055188</v>
      </c>
      <c r="Q15" s="48">
        <f t="shared" si="14"/>
        <v>72.199854959152802</v>
      </c>
      <c r="R15" s="48"/>
      <c r="S15" s="55">
        <f>O15/G15%</f>
        <v>72.316134288618883</v>
      </c>
      <c r="T15" s="55"/>
      <c r="U15" s="55"/>
      <c r="V15" s="55"/>
      <c r="W15" s="55"/>
      <c r="X15" s="72"/>
    </row>
    <row r="16" spans="1:24" s="72" customFormat="1" ht="66" customHeight="1" x14ac:dyDescent="0.25">
      <c r="A16" s="52" t="s">
        <v>110</v>
      </c>
      <c r="B16" s="60" t="s">
        <v>365</v>
      </c>
      <c r="C16" s="76" t="s">
        <v>3</v>
      </c>
      <c r="D16" s="54">
        <f t="shared" ref="D16" si="29">E16+G16</f>
        <v>51641</v>
      </c>
      <c r="E16" s="57">
        <v>41312.5</v>
      </c>
      <c r="F16" s="57">
        <v>0</v>
      </c>
      <c r="G16" s="57">
        <v>10328.5</v>
      </c>
      <c r="H16" s="54">
        <f t="shared" ref="H16" si="30">I16+K16</f>
        <v>7469.1719300000004</v>
      </c>
      <c r="I16" s="54">
        <v>0</v>
      </c>
      <c r="J16" s="54">
        <v>0</v>
      </c>
      <c r="K16" s="54">
        <f>O16</f>
        <v>7469.1719300000004</v>
      </c>
      <c r="L16" s="54">
        <f t="shared" ref="L16" si="31">M16+O16</f>
        <v>37296.737009999997</v>
      </c>
      <c r="M16" s="54">
        <v>29827.56508</v>
      </c>
      <c r="N16" s="54">
        <v>0</v>
      </c>
      <c r="O16" s="54">
        <v>7469.1719300000004</v>
      </c>
      <c r="P16" s="54">
        <f>L16/D16*100</f>
        <v>72.22311150055188</v>
      </c>
      <c r="Q16" s="54">
        <f t="shared" si="14"/>
        <v>72.199854959152802</v>
      </c>
      <c r="R16" s="54"/>
      <c r="S16" s="54">
        <f t="shared" ref="S16" si="32">O16/G16*100</f>
        <v>72.316134288618869</v>
      </c>
      <c r="T16" s="55"/>
      <c r="U16" s="55"/>
      <c r="V16" s="55"/>
      <c r="W16" s="55"/>
    </row>
    <row r="17" ht="24.75" customHeight="1" x14ac:dyDescent="0.25"/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муниципальные</vt:lpstr>
      <vt:lpstr>ведомственная</vt:lpstr>
      <vt:lpstr>АИП</vt:lpstr>
      <vt:lpstr>муниципальные!Заголовки_для_печати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2016-11-09T06:17:31Z</cp:lastPrinted>
  <dcterms:created xsi:type="dcterms:W3CDTF">2012-05-22T08:33:39Z</dcterms:created>
  <dcterms:modified xsi:type="dcterms:W3CDTF">2016-11-10T07:46:06Z</dcterms:modified>
</cp:coreProperties>
</file>