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J90" i="33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<sst xmlns="http://schemas.openxmlformats.org/spreadsheetml/2006/main" count="691" uniqueCount="457">
  <si>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</si>
  <si>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</si>
  <si>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</si>
  <si>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</si>
  <si>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</si>
  <si>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</si>
  <si>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</si>
  <si>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</si>
  <si>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</si>
  <si>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</si>
  <si>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</si>
  <si>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</si>
  <si>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</si>
  <si>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</si>
  <si>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</si>
  <si>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</si>
  <si>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</si>
  <si>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</si>
  <si>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</si>
  <si>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</si>
  <si>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</si>
  <si>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</si>
  <si>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</si>
  <si>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</si>
  <si>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</si>
  <si>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</si>
  <si>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</si>
  <si>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</si>
  <si>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</si>
  <si>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</si>
  <si>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</si>
  <si>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</si>
  <si>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</si>
  <si>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</si>
  <si>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</si>
  <si>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</si>
  <si>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</si>
  <si>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</si>
  <si>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</si>
  <si>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</si>
  <si>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</si>
  <si>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</si>
  <si>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</si>
  <si>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</si>
  <si>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</si>
  <si>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</si>
  <si>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</si>
  <si>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</si>
  <si>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</si>
  <si>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</si>
  <si>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</si>
  <si>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</si>
  <si>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</si>
  <si>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</si>
  <si>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</si>
  <si>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</si>
  <si>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</si>
  <si>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</si>
  <si>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</si>
  <si>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</si>
  <si>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</si>
  <si>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</si>
  <si>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</si>
  <si>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</si>
  <si>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</si>
  <si>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</si>
  <si>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</si>
  <si>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</si>
  <si>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</si>
  <si>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</si>
  <si>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</si>
  <si>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</si>
  <si>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</si>
  <si>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</si>
  <si>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</si>
  <si>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</si>
  <si>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</si>
  <si>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</si>
  <si>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</si>
  <si>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</si>
  <si>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</si>
  <si>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</si>
  <si>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</si>
  <si>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</si>
  <si>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</si>
  <si>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</si>
  <si>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</si>
  <si>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</si>
  <si>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</si>
  <si>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</si>
  <si>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</si>
  <si>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</si>
  <si>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</si>
  <si>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</si>
  <si>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</si>
  <si>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</si>
  <si>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</si>
  <si>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</si>
  <si>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</si>
  <si>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</si>
  <si>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</si>
  <si>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</si>
  <si>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</si>
  <si>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</si>
  <si>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</si>
  <si>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</si>
  <si>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</si>
  <si>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</si>
  <si>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</si>
  <si>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</si>
  <si>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</si>
  <si>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</si>
  <si>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</si>
  <si>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</si>
  <si>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</si>
  <si>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</si>
  <si>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</si>
  <si>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</si>
  <si>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</si>
  <si>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</si>
  <si>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</si>
  <si>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</si>
  <si>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</si>
  <si>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</si>
  <si>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</si>
  <si>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</si>
  <si>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</si>
  <si>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</si>
  <si>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</si>
  <si>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</si>
  <si>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</si>
  <si>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</si>
  <si>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</si>
  <si>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</si>
  <si>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</si>
  <si>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</si>
  <si>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</si>
  <si>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</si>
  <si>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</si>
  <si>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</si>
  <si>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</si>
  <si>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</si>
  <si>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</si>
  <si>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</si>
  <si>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</si>
  <si>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</si>
  <si>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</si>
  <si>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</si>
  <si>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</si>
  <si>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</si>
  <si>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</si>
  <si>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</si>
  <si>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</si>
  <si>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</si>
  <si>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</si>
  <si>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</si>
  <si>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</si>
  <si>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</si>
  <si>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</si>
  <si>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</si>
  <si>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</si>
  <si>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</si>
  <si>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</si>
  <si>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</si>
  <si>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</si>
  <si>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</si>
  <si>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</si>
  <si>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</si>
  <si>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</si>
  <si>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</si>
  <si>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</si>
  <si>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</si>
  <si>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</si>
  <si>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</si>
  <si>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</si>
  <si>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</si>
  <si>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</si>
  <si>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</si>
  <si>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</si>
  <si>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</si>
  <si>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</si>
  <si>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</si>
  <si>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</si>
  <si>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</si>
  <si>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</si>
  <si>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</si>
  <si>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</si>
  <si>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</si>
  <si>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</si>
  <si>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</si>
  <si>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</si>
  <si>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</si>
  <si>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</si>
  <si>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</si>
  <si>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</si>
  <si>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</si>
  <si>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</si>
  <si>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</si>
  <si>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</si>
  <si>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</si>
  <si>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</si>
  <si>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</si>
  <si>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</si>
  <si>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</si>
  <si>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</si>
  <si>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</si>
  <si>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</si>
  <si>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</si>
  <si>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</si>
  <si>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</si>
  <si>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</si>
  <si>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</si>
  <si>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</si>
  <si>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</si>
  <si>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</si>
  <si>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</si>
  <si>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</si>
  <si>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</si>
  <si>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</si>
  <si>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</si>
  <si>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</si>
  <si>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</si>
  <si>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</si>
  <si>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</si>
  <si>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</si>
  <si>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</si>
  <si>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</si>
  <si>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</si>
  <si>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</si>
  <si>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</si>
  <si>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</si>
  <si>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</si>
  <si>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</si>
  <si>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</si>
  <si>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</si>
  <si>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</si>
  <si>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</si>
  <si>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</si>
  <si>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</si>
  <si>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</si>
  <si>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</si>
  <si>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</si>
  <si>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</si>
  <si>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</si>
  <si>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</si>
  <si>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</si>
  <si>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</si>
  <si>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</si>
  <si>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</si>
  <si>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</si>
  <si>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</si>
  <si>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</si>
  <si>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</si>
  <si>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</si>
  <si>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</si>
  <si>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</si>
  <si>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</si>
  <si>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</si>
  <si>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</si>
  <si>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</si>
  <si>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</si>
  <si>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</si>
  <si>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</si>
  <si>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</si>
  <si>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</si>
  <si>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</si>
  <si>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</si>
  <si>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</si>
  <si>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</si>
  <si>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</si>
  <si>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</si>
  <si>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</si>
  <si>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</si>
  <si>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</si>
  <si>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</si>
  <si>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</si>
  <si>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</si>
  <si>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</si>
  <si>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</si>
  <si>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</si>
  <si>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</si>
  <si>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</si>
  <si>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</si>
  <si>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</si>
  <si>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</si>
  <si>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</si>
  <si>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</si>
  <si>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</si>
  <si>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</si>
  <si>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</si>
  <si>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</si>
  <si>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</si>
  <si>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</si>
  <si>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</si>
  <si>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</si>
  <si>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</si>
  <si>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</si>
  <si>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</si>
  <si>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</si>
  <si>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</si>
  <si>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</si>
  <si>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</si>
  <si>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</si>
  <si>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</si>
  <si>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</si>
  <si>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</si>
  <si>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</si>
  <si>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</si>
  <si>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</si>
  <si>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</si>
  <si>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</si>
  <si>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</si>
  <si>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</si>
  <si>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</si>
  <si>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</si>
  <si>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</si>
  <si>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</si>
  <si>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</si>
  <si>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</si>
  <si>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</si>
  <si>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</si>
  <si>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</si>
  <si>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</si>
  <si>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</si>
  <si>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</si>
  <si>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</si>
  <si>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</si>
  <si>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</si>
  <si>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</si>
  <si>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</si>
  <si>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</si>
  <si>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</si>
  <si>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</si>
  <si>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</si>
  <si>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</si>
  <si>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</si>
  <si>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</si>
  <si>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</si>
  <si>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</si>
  <si>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</si>
  <si>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</si>
  <si>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</si>
  <si>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</si>
  <si>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</si>
  <si>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</si>
  <si>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</si>
  <si>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</si>
  <si>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</si>
  <si>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</si>
  <si>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</si>
  <si>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</si>
  <si>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</si>
  <si>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</si>
  <si>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</si>
  <si>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</si>
  <si>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</si>
  <si>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</si>
  <si>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</si>
  <si>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</si>
  <si>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</si>
  <si>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</si>
  <si>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</si>
  <si>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</si>
  <si>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</si>
  <si>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</si>
  <si>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</si>
  <si>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</si>
  <si>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</si>
  <si>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</si>
  <si>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</si>
  <si>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</si>
  <si>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</si>
  <si>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</si>
  <si>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</si>
  <si>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</si>
  <si>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</si>
  <si>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</si>
  <si>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</si>
  <si>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</si>
  <si>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</si>
  <si>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</si>
  <si>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</si>
  <si>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</si>
  <si>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</si>
  <si>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</si>
  <si>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</si>
  <si>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</si>
  <si>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</si>
  <si>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</si>
  <si>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</si>
  <si>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</si>
  <si>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</si>
  <si>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</si>
  <si>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</si>
  <si>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</si>
  <si>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</si>
  <si>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</si>
  <si>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</si>
  <si>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</si>
  <si>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</si>
  <si>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</si>
  <si>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</si>
  <si>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</si>
  <si>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</si>
  <si>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</si>
  <si>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</si>
  <si>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</si>
  <si>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</si>
  <si>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</si>
  <si>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</si>
  <si>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</si>
  <si>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</si>
  <si>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</si>
  <si>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</si>
  <si>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</si>
  <si>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</si>
  <si>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</si>
  <si>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</si>
  <si>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</si>
  <si>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</si>
  <si>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</si>
  <si>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</si>
  <si>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</si>
  <si>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</si>
  <si>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</si>
  <si>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</si>
  <si>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</si>
  <si>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</si>
  <si>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</si>
  <si>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</si>
  <si>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</si>
  <si>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</si>
  <si>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</si>
  <si>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</si>
  <si>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</si>
  <si>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</si>
  <si>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</si>
  <si>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</si>
  <si>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</si>
  <si>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</si>
  <si>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</si>
  <si>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</si>
  <si>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</si>
  <si>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</si>
  <si>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</si>
  <si>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</si>
  <si>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</si>
  <si>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</si>
  <si>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</si>
  <si>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</si>
  <si>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</si>
  <si>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</si>
  <si>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</si>
  <si>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</si>
  <si>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2016 год (рублей)</t>
  </si>
  <si>
    <t>Отчет об исполнении сетевого плана-графика на 01.09.2016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</si>
  <si>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01.09.2016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</si>
</sst>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topLeftCell="B90" zoomScaleNormal="70" zoomScaleSheetLayoutView="70" workbookViewId="0">
      <selection activeCell="L91" sqref="L91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14" t="s">
        <v>455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s="1" customFormat="1" ht="36" customHeight="1">
      <c r="A2" s="116" t="s">
        <v>1</v>
      </c>
      <c r="B2" s="79" t="s">
        <v>2</v>
      </c>
      <c r="C2" s="118" t="s">
        <v>106</v>
      </c>
      <c r="D2" s="120" t="s">
        <v>454</v>
      </c>
      <c r="E2" s="120"/>
      <c r="F2" s="120"/>
      <c r="G2" s="121" t="s">
        <v>450</v>
      </c>
      <c r="H2" s="121"/>
      <c r="I2" s="121"/>
      <c r="J2" s="122" t="s">
        <v>456</v>
      </c>
      <c r="K2" s="122"/>
      <c r="L2" s="122"/>
      <c r="M2" s="123" t="s">
        <v>288</v>
      </c>
      <c r="N2" s="124"/>
      <c r="O2" s="125"/>
    </row>
    <row r="3" spans="1:15" s="1" customFormat="1" ht="39.75" customHeight="1">
      <c r="A3" s="117"/>
      <c r="B3" s="83" t="s">
        <v>3</v>
      </c>
      <c r="C3" s="119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11" t="s">
        <v>267</v>
      </c>
      <c r="B5" s="112"/>
      <c r="C5" s="113"/>
      <c r="D5" s="86">
        <f>D7+D49+D69+D88+D96+D113+D176+D197+D224+D228+D240+D245+D248+D258+D126+D262</f>
        <v>7480983202</v>
      </c>
      <c r="E5" s="86">
        <f t="shared" ref="E5:L5" si="0">E7+E49+E69+E88+E96+E113+E176+E197+E224+E228+E240+E245+E248+E258+E126+E262</f>
        <v>3634704616</v>
      </c>
      <c r="F5" s="86">
        <f t="shared" si="0"/>
        <v>3855942486</v>
      </c>
      <c r="G5" s="86">
        <f t="shared" si="0"/>
        <v>5657910593</v>
      </c>
      <c r="H5" s="86">
        <f t="shared" si="0"/>
        <v>3053395540.0799999</v>
      </c>
      <c r="I5" s="86">
        <f t="shared" si="0"/>
        <v>2615078801.2000003</v>
      </c>
      <c r="J5" s="86">
        <f t="shared" si="0"/>
        <v>5368389050.9799995</v>
      </c>
      <c r="K5" s="86">
        <f t="shared" si="0"/>
        <v>2752967457.7800007</v>
      </c>
      <c r="L5" s="86">
        <f t="shared" si="0"/>
        <v>2615078801.2000003</v>
      </c>
      <c r="M5" s="87">
        <f>J5/D5*100</f>
        <v>71.760474606396514</v>
      </c>
      <c r="N5" s="87">
        <f>K5/E5*100</f>
        <v>75.741160524060604</v>
      </c>
      <c r="O5" s="87">
        <f>L5/F5*100</f>
        <v>67.819445199058919</v>
      </c>
    </row>
    <row r="6" spans="1:15" s="1" customFormat="1" ht="28.5" hidden="1" customHeight="1">
      <c r="A6" s="110" t="s">
        <v>15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s="2" customFormat="1" ht="48" hidden="1" customHeight="1">
      <c r="A7" s="23">
        <v>1</v>
      </c>
      <c r="B7" s="108" t="s">
        <v>34</v>
      </c>
      <c r="C7" s="108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3" t="s">
        <v>126</v>
      </c>
      <c r="B30" s="109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3"/>
      <c r="B31" s="109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3" t="s">
        <v>130</v>
      </c>
      <c r="B34" s="109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3"/>
      <c r="B35" s="109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3"/>
      <c r="B36" s="109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3"/>
      <c r="B37" s="109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3"/>
      <c r="B38" s="109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3"/>
      <c r="B39" s="109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5" t="s">
        <v>49</v>
      </c>
      <c r="C49" s="95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29" t="s">
        <v>287</v>
      </c>
      <c r="B67" s="129"/>
      <c r="C67" s="129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30" t="s">
        <v>19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</row>
    <row r="69" spans="1:15" s="2" customFormat="1" ht="45.75" hidden="1" customHeight="1">
      <c r="A69" s="23" t="s">
        <v>290</v>
      </c>
      <c r="B69" s="127" t="s">
        <v>40</v>
      </c>
      <c r="C69" s="128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126" t="s">
        <v>18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74"/>
      <c r="O87" s="74"/>
    </row>
    <row r="88" spans="1:15" s="2" customFormat="1" ht="48" customHeight="1">
      <c r="A88" s="23" t="s">
        <v>308</v>
      </c>
      <c r="B88" s="95" t="s">
        <v>44</v>
      </c>
      <c r="C88" s="95"/>
      <c r="D88" s="20">
        <f>D89+D91+D93</f>
        <v>59160629</v>
      </c>
      <c r="E88" s="20">
        <f t="shared" ref="E88:L88" si="50">E89+E91+E93</f>
        <v>0</v>
      </c>
      <c r="F88" s="20">
        <f t="shared" si="50"/>
        <v>59160629</v>
      </c>
      <c r="G88" s="20">
        <f t="shared" si="50"/>
        <v>41480016.920000002</v>
      </c>
      <c r="H88" s="20">
        <f t="shared" si="50"/>
        <v>0</v>
      </c>
      <c r="I88" s="20">
        <f t="shared" si="50"/>
        <v>41480016.920000002</v>
      </c>
      <c r="J88" s="20">
        <f t="shared" si="50"/>
        <v>41480016.920000002</v>
      </c>
      <c r="K88" s="20">
        <f t="shared" si="50"/>
        <v>0</v>
      </c>
      <c r="L88" s="20">
        <f t="shared" si="50"/>
        <v>41480016.920000002</v>
      </c>
      <c r="M88" s="30">
        <f>J88/D88*100</f>
        <v>70.114225661799509</v>
      </c>
      <c r="N88" s="25">
        <v>0</v>
      </c>
      <c r="O88" s="24">
        <f t="shared" ref="O88:O94" si="51">L88/F88*100</f>
        <v>70.114225661799509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E89+F89</f>
        <v>57660629</v>
      </c>
      <c r="E89" s="20">
        <f t="shared" ref="E89:F89" si="52">E90</f>
        <v>0</v>
      </c>
      <c r="F89" s="20">
        <f t="shared" si="52"/>
        <v>57660629</v>
      </c>
      <c r="G89" s="20">
        <f t="shared" ref="G89" si="53">G90</f>
        <v>41480016.920000002</v>
      </c>
      <c r="H89" s="20">
        <f t="shared" ref="H89" si="54">H90</f>
        <v>0</v>
      </c>
      <c r="I89" s="20">
        <f t="shared" ref="I89" si="55">I90</f>
        <v>41480016.920000002</v>
      </c>
      <c r="J89" s="20">
        <f t="shared" ref="J89" si="56">J90</f>
        <v>41480016.920000002</v>
      </c>
      <c r="K89" s="20">
        <f t="shared" ref="K89" si="57">K90</f>
        <v>0</v>
      </c>
      <c r="L89" s="20">
        <f t="shared" ref="L89" si="58">L90</f>
        <v>41480016.920000002</v>
      </c>
      <c r="M89" s="30">
        <f>J89/D89*100</f>
        <v>71.938197066840885</v>
      </c>
      <c r="N89" s="25">
        <v>0</v>
      </c>
      <c r="O89" s="24">
        <f t="shared" si="51"/>
        <v>71.938197066840885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v>57660629</v>
      </c>
      <c r="E90" s="13">
        <v>0</v>
      </c>
      <c r="F90" s="13">
        <v>57660629</v>
      </c>
      <c r="G90" s="13">
        <f t="shared" ref="G90:G94" si="59">H90+I90</f>
        <v>41480016.920000002</v>
      </c>
      <c r="H90" s="13">
        <v>0</v>
      </c>
      <c r="I90" s="13">
        <f t="shared" ref="I90:I94" si="60">L90</f>
        <v>41480016.920000002</v>
      </c>
      <c r="J90" s="13">
        <f>K90+L90</f>
        <v>41480016.920000002</v>
      </c>
      <c r="K90" s="13">
        <v>0</v>
      </c>
      <c r="L90" s="13">
        <v>41480016.920000002</v>
      </c>
      <c r="M90" s="89">
        <f>J90/D90*100</f>
        <v>71.938197066840885</v>
      </c>
      <c r="N90" s="49">
        <v>0</v>
      </c>
      <c r="O90" s="63">
        <f t="shared" si="51"/>
        <v>71.938197066840885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1">E92</f>
        <v>0</v>
      </c>
      <c r="F91" s="20">
        <f t="shared" si="61"/>
        <v>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1500000</v>
      </c>
      <c r="E93" s="20">
        <f t="shared" ref="E93:L93" si="63">E94</f>
        <v>0</v>
      </c>
      <c r="F93" s="20">
        <f>F94</f>
        <v>1500000</v>
      </c>
      <c r="G93" s="20">
        <f t="shared" si="63"/>
        <v>0</v>
      </c>
      <c r="H93" s="20">
        <f t="shared" si="63"/>
        <v>0</v>
      </c>
      <c r="I93" s="20">
        <f t="shared" si="63"/>
        <v>0</v>
      </c>
      <c r="J93" s="20">
        <f t="shared" si="63"/>
        <v>0</v>
      </c>
      <c r="K93" s="20">
        <f t="shared" si="63"/>
        <v>0</v>
      </c>
      <c r="L93" s="20">
        <f t="shared" si="63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v>1500000</v>
      </c>
      <c r="E94" s="13">
        <v>0</v>
      </c>
      <c r="F94" s="13">
        <v>1500000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126" t="s">
        <v>20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74"/>
      <c r="O95" s="74"/>
    </row>
    <row r="96" spans="1:15" s="1" customFormat="1" ht="47.25" hidden="1" customHeight="1">
      <c r="A96" s="23" t="s">
        <v>95</v>
      </c>
      <c r="B96" s="95" t="s">
        <v>45</v>
      </c>
      <c r="C96" s="95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O97" si="65">J96/D96*100</f>
        <v>81.765688103017325</v>
      </c>
      <c r="N96" s="25">
        <f t="shared" si="65"/>
        <v>89.547939368132873</v>
      </c>
      <c r="O96" s="25">
        <f t="shared" si="65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5"/>
        <v>66.562345053628434</v>
      </c>
      <c r="N97" s="25">
        <f t="shared" si="65"/>
        <v>48.363267450937506</v>
      </c>
      <c r="O97" s="25">
        <f t="shared" si="65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3" t="s">
        <v>318</v>
      </c>
      <c r="B101" s="96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3"/>
      <c r="B102" s="96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>
        <f t="shared" ref="O105:O111" si="73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>
        <f t="shared" si="73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>
        <f t="shared" si="73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>
        <f t="shared" si="73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>
        <f t="shared" si="73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>
        <f t="shared" si="73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>
        <f t="shared" si="73"/>
        <v>0</v>
      </c>
    </row>
    <row r="112" spans="1:15" s="2" customFormat="1" ht="36.75" hidden="1" customHeight="1">
      <c r="A112" s="97" t="s">
        <v>16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</row>
    <row r="113" spans="1:15" s="1" customFormat="1" ht="46.5" hidden="1" customHeight="1">
      <c r="A113" s="23" t="s">
        <v>327</v>
      </c>
      <c r="B113" s="95" t="s">
        <v>46</v>
      </c>
      <c r="C113" s="95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O114" si="79">J113/D113*100</f>
        <v>82.118134246258904</v>
      </c>
      <c r="N113" s="25">
        <f t="shared" si="79"/>
        <v>82.902650290737483</v>
      </c>
      <c r="O113" s="25">
        <f t="shared" si="79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0">SUM(D115:D122)</f>
        <v>421047586</v>
      </c>
      <c r="E114" s="31">
        <f t="shared" si="80"/>
        <v>7856572</v>
      </c>
      <c r="F114" s="31">
        <f t="shared" si="80"/>
        <v>413191014</v>
      </c>
      <c r="G114" s="31">
        <f t="shared" si="80"/>
        <v>346752239.04000002</v>
      </c>
      <c r="H114" s="31">
        <f t="shared" si="80"/>
        <v>7856572</v>
      </c>
      <c r="I114" s="31">
        <f t="shared" si="80"/>
        <v>338895667.04000002</v>
      </c>
      <c r="J114" s="31">
        <f t="shared" si="80"/>
        <v>345408973.45000005</v>
      </c>
      <c r="K114" s="31">
        <f t="shared" si="80"/>
        <v>6513306.4100000001</v>
      </c>
      <c r="L114" s="31">
        <f t="shared" si="80"/>
        <v>338895667.04000002</v>
      </c>
      <c r="M114" s="21">
        <f t="shared" si="79"/>
        <v>82.035614247649448</v>
      </c>
      <c r="N114" s="25">
        <f t="shared" si="79"/>
        <v>82.902650290737483</v>
      </c>
      <c r="O114" s="25">
        <f t="shared" si="79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1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2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1"/>
        <v>608090</v>
      </c>
      <c r="E116" s="13">
        <v>0</v>
      </c>
      <c r="F116" s="13">
        <v>608090</v>
      </c>
      <c r="G116" s="66">
        <f t="shared" ref="G116:G122" si="83">H116+I116</f>
        <v>608089.5</v>
      </c>
      <c r="H116" s="13">
        <v>0</v>
      </c>
      <c r="I116" s="66">
        <f t="shared" ref="I116:I117" si="84">L116</f>
        <v>608089.5</v>
      </c>
      <c r="J116" s="63">
        <f t="shared" ref="J116:J122" si="85">K116+L116</f>
        <v>608089.5</v>
      </c>
      <c r="K116" s="63">
        <v>0</v>
      </c>
      <c r="L116" s="63">
        <v>608089.5</v>
      </c>
      <c r="M116" s="51">
        <f t="shared" si="82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1"/>
        <v>279373</v>
      </c>
      <c r="E117" s="13">
        <v>0</v>
      </c>
      <c r="F117" s="13">
        <v>279373</v>
      </c>
      <c r="G117" s="66">
        <f t="shared" si="83"/>
        <v>279373</v>
      </c>
      <c r="H117" s="13">
        <v>0</v>
      </c>
      <c r="I117" s="66">
        <f t="shared" si="84"/>
        <v>279373</v>
      </c>
      <c r="J117" s="63">
        <f t="shared" si="85"/>
        <v>279373</v>
      </c>
      <c r="K117" s="63">
        <v>0</v>
      </c>
      <c r="L117" s="63">
        <v>279373</v>
      </c>
      <c r="M117" s="51">
        <f t="shared" si="82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1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5"/>
        <v>1115966.75</v>
      </c>
      <c r="K118" s="63">
        <v>0</v>
      </c>
      <c r="L118" s="63">
        <v>1115966.75</v>
      </c>
      <c r="M118" s="51">
        <f t="shared" si="82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1"/>
        <v>651872</v>
      </c>
      <c r="E119" s="13">
        <v>651872</v>
      </c>
      <c r="F119" s="13">
        <v>0</v>
      </c>
      <c r="G119" s="66">
        <f t="shared" si="83"/>
        <v>651872</v>
      </c>
      <c r="H119" s="13">
        <v>651872</v>
      </c>
      <c r="I119" s="66">
        <f>L119</f>
        <v>0</v>
      </c>
      <c r="J119" s="63">
        <f t="shared" si="85"/>
        <v>651872</v>
      </c>
      <c r="K119" s="63">
        <v>651872</v>
      </c>
      <c r="L119" s="63">
        <v>0</v>
      </c>
      <c r="M119" s="51">
        <f t="shared" si="82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1"/>
        <v>3189200</v>
      </c>
      <c r="E120" s="13">
        <v>3189200</v>
      </c>
      <c r="F120" s="13">
        <v>0</v>
      </c>
      <c r="G120" s="66">
        <f t="shared" si="83"/>
        <v>3189200</v>
      </c>
      <c r="H120" s="13">
        <v>3189200</v>
      </c>
      <c r="I120" s="66">
        <f t="shared" ref="I120:I122" si="86">L120</f>
        <v>0</v>
      </c>
      <c r="J120" s="63">
        <f t="shared" si="85"/>
        <v>2668934.41</v>
      </c>
      <c r="K120" s="63">
        <v>2668934.41</v>
      </c>
      <c r="L120" s="63">
        <v>0</v>
      </c>
      <c r="M120" s="51">
        <f t="shared" si="82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1"/>
        <v>907500</v>
      </c>
      <c r="E121" s="13">
        <v>907500</v>
      </c>
      <c r="F121" s="13">
        <v>0</v>
      </c>
      <c r="G121" s="66">
        <f t="shared" si="83"/>
        <v>907500</v>
      </c>
      <c r="H121" s="13">
        <v>907500</v>
      </c>
      <c r="I121" s="66">
        <f t="shared" si="86"/>
        <v>0</v>
      </c>
      <c r="J121" s="63">
        <f t="shared" si="85"/>
        <v>907500</v>
      </c>
      <c r="K121" s="63">
        <v>907500</v>
      </c>
      <c r="L121" s="63">
        <v>0</v>
      </c>
      <c r="M121" s="51">
        <f t="shared" si="82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1"/>
        <v>3108000</v>
      </c>
      <c r="E122" s="13">
        <v>3108000</v>
      </c>
      <c r="F122" s="13">
        <v>0</v>
      </c>
      <c r="G122" s="66">
        <f t="shared" si="83"/>
        <v>3108000</v>
      </c>
      <c r="H122" s="13">
        <v>3108000</v>
      </c>
      <c r="I122" s="66">
        <f t="shared" si="86"/>
        <v>0</v>
      </c>
      <c r="J122" s="63">
        <f t="shared" si="85"/>
        <v>2285000</v>
      </c>
      <c r="K122" s="63">
        <v>2285000</v>
      </c>
      <c r="L122" s="63">
        <v>0</v>
      </c>
      <c r="M122" s="51">
        <f t="shared" si="82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7">E124</f>
        <v>0</v>
      </c>
      <c r="F123" s="20">
        <f t="shared" si="87"/>
        <v>21661600</v>
      </c>
      <c r="G123" s="20">
        <f t="shared" si="87"/>
        <v>18135550.23</v>
      </c>
      <c r="H123" s="20">
        <f t="shared" si="87"/>
        <v>0</v>
      </c>
      <c r="I123" s="20">
        <f t="shared" si="87"/>
        <v>18135550.23</v>
      </c>
      <c r="J123" s="20">
        <f t="shared" si="87"/>
        <v>18135550.23</v>
      </c>
      <c r="K123" s="20">
        <f t="shared" si="87"/>
        <v>0</v>
      </c>
      <c r="L123" s="20">
        <f t="shared" si="87"/>
        <v>18135550.23</v>
      </c>
      <c r="M123" s="21">
        <f t="shared" si="82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2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7" t="s">
        <v>17</v>
      </c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</row>
    <row r="126" spans="1:15" s="1" customFormat="1" ht="46.5" hidden="1" customHeight="1">
      <c r="A126" s="23" t="s">
        <v>401</v>
      </c>
      <c r="B126" s="95" t="s">
        <v>47</v>
      </c>
      <c r="C126" s="95"/>
      <c r="D126" s="31">
        <f>D127+D159+D160+D164+D171</f>
        <v>3150009334</v>
      </c>
      <c r="E126" s="31">
        <f t="shared" ref="E126:L126" si="88">E127+E159+E160+E164+E171</f>
        <v>2146071257</v>
      </c>
      <c r="F126" s="31">
        <f t="shared" si="88"/>
        <v>1003938077</v>
      </c>
      <c r="G126" s="31">
        <f t="shared" si="88"/>
        <v>2757397580.0799999</v>
      </c>
      <c r="H126" s="31">
        <f t="shared" si="88"/>
        <v>1995580332.3800001</v>
      </c>
      <c r="I126" s="31">
        <f t="shared" si="88"/>
        <v>761817247.70000017</v>
      </c>
      <c r="J126" s="31">
        <f t="shared" si="88"/>
        <v>2501336397.9299998</v>
      </c>
      <c r="K126" s="31">
        <f t="shared" si="88"/>
        <v>1739519150.2300005</v>
      </c>
      <c r="L126" s="31">
        <f t="shared" si="88"/>
        <v>761817247.70000017</v>
      </c>
      <c r="M126" s="25">
        <f t="shared" ref="M126:O127" si="89">J126/D126*100</f>
        <v>79.407269398586479</v>
      </c>
      <c r="N126" s="38">
        <f t="shared" si="89"/>
        <v>81.055982859659565</v>
      </c>
      <c r="O126" s="38">
        <f t="shared" si="89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0">E128+E129+E130+E131+E139+E150+E151+E152+E153+E154+E155+E156+E157+E158</f>
        <v>2115117435</v>
      </c>
      <c r="F127" s="20">
        <f t="shared" si="90"/>
        <v>850333328</v>
      </c>
      <c r="G127" s="20">
        <f t="shared" si="90"/>
        <v>2593677406.6199999</v>
      </c>
      <c r="H127" s="20">
        <f t="shared" si="90"/>
        <v>1964670234.2</v>
      </c>
      <c r="I127" s="20">
        <f t="shared" si="90"/>
        <v>629007172.42000008</v>
      </c>
      <c r="J127" s="20">
        <f t="shared" si="90"/>
        <v>2338866794.9399996</v>
      </c>
      <c r="K127" s="20">
        <f t="shared" si="90"/>
        <v>1709859622.5200005</v>
      </c>
      <c r="L127" s="20">
        <f t="shared" si="90"/>
        <v>629007172.42000008</v>
      </c>
      <c r="M127" s="25">
        <f t="shared" si="89"/>
        <v>78.870532066224001</v>
      </c>
      <c r="N127" s="38">
        <f t="shared" si="89"/>
        <v>80.839937973467684</v>
      </c>
      <c r="O127" s="38">
        <f t="shared" si="89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1">J128/D128*100</f>
        <v>76.318544962564488</v>
      </c>
      <c r="N128" s="37">
        <v>0</v>
      </c>
      <c r="O128" s="37">
        <f t="shared" ref="O128:O135" si="92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3">H129+I129</f>
        <v>2679201.6</v>
      </c>
      <c r="H129" s="13">
        <v>0</v>
      </c>
      <c r="I129" s="13">
        <f t="shared" ref="I129:I158" si="94">L129</f>
        <v>2679201.6</v>
      </c>
      <c r="J129" s="13">
        <f t="shared" ref="J129:J158" si="95">K129+L129</f>
        <v>2679201.6</v>
      </c>
      <c r="K129" s="13">
        <v>0</v>
      </c>
      <c r="L129" s="13">
        <v>2679201.6</v>
      </c>
      <c r="M129" s="49">
        <f t="shared" si="91"/>
        <v>67.330292179919951</v>
      </c>
      <c r="N129" s="37">
        <v>0</v>
      </c>
      <c r="O129" s="37">
        <f t="shared" si="92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3"/>
        <v>90000</v>
      </c>
      <c r="H130" s="13">
        <v>0</v>
      </c>
      <c r="I130" s="13">
        <f t="shared" si="94"/>
        <v>90000</v>
      </c>
      <c r="J130" s="13">
        <f t="shared" si="95"/>
        <v>90000</v>
      </c>
      <c r="K130" s="13">
        <v>0</v>
      </c>
      <c r="L130" s="13">
        <v>90000</v>
      </c>
      <c r="M130" s="49">
        <f t="shared" si="91"/>
        <v>100</v>
      </c>
      <c r="N130" s="37">
        <v>0</v>
      </c>
      <c r="O130" s="37">
        <f t="shared" si="92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6">SUM(E132:E138)</f>
        <v>146041235</v>
      </c>
      <c r="F131" s="13">
        <f t="shared" si="96"/>
        <v>3557696</v>
      </c>
      <c r="G131" s="13">
        <f t="shared" si="96"/>
        <v>148201241.29000002</v>
      </c>
      <c r="H131" s="13">
        <f t="shared" si="96"/>
        <v>146041235</v>
      </c>
      <c r="I131" s="13">
        <f t="shared" si="96"/>
        <v>2160006.29</v>
      </c>
      <c r="J131" s="13">
        <f t="shared" si="96"/>
        <v>131349859.50000001</v>
      </c>
      <c r="K131" s="13">
        <f t="shared" si="96"/>
        <v>129189853.21000001</v>
      </c>
      <c r="L131" s="13">
        <f t="shared" si="96"/>
        <v>2160006.29</v>
      </c>
      <c r="M131" s="49">
        <f t="shared" si="91"/>
        <v>87.801335625854179</v>
      </c>
      <c r="N131" s="37">
        <f>K131/E131*100</f>
        <v>88.461216594066741</v>
      </c>
      <c r="O131" s="37">
        <f t="shared" si="92"/>
        <v>60.71362730261383</v>
      </c>
    </row>
    <row r="132" spans="1:15" s="1" customFormat="1" ht="30" hidden="1" customHeight="1">
      <c r="A132" s="99"/>
      <c r="B132" s="52" t="s">
        <v>443</v>
      </c>
      <c r="C132" s="26" t="s">
        <v>5</v>
      </c>
      <c r="D132" s="13">
        <f t="shared" ref="D132:D138" si="97">E132+F132</f>
        <v>494037</v>
      </c>
      <c r="E132" s="13">
        <v>0</v>
      </c>
      <c r="F132" s="13">
        <v>494037</v>
      </c>
      <c r="G132" s="13">
        <f t="shared" si="93"/>
        <v>0</v>
      </c>
      <c r="H132" s="13">
        <v>0</v>
      </c>
      <c r="I132" s="13">
        <f t="shared" si="94"/>
        <v>0</v>
      </c>
      <c r="J132" s="13">
        <f t="shared" si="95"/>
        <v>0</v>
      </c>
      <c r="K132" s="67">
        <v>0</v>
      </c>
      <c r="L132" s="67">
        <v>0</v>
      </c>
      <c r="M132" s="49">
        <f t="shared" si="91"/>
        <v>0</v>
      </c>
      <c r="N132" s="37">
        <v>0</v>
      </c>
      <c r="O132" s="37">
        <f t="shared" si="92"/>
        <v>0</v>
      </c>
    </row>
    <row r="133" spans="1:15" s="1" customFormat="1" ht="29.25" hidden="1" customHeight="1">
      <c r="A133" s="100"/>
      <c r="B133" s="52" t="s">
        <v>185</v>
      </c>
      <c r="C133" s="26" t="s">
        <v>5</v>
      </c>
      <c r="D133" s="13">
        <f t="shared" si="97"/>
        <v>1115501</v>
      </c>
      <c r="E133" s="13">
        <v>0</v>
      </c>
      <c r="F133" s="13">
        <v>1115501</v>
      </c>
      <c r="G133" s="13">
        <f t="shared" si="93"/>
        <v>738592</v>
      </c>
      <c r="H133" s="13">
        <v>0</v>
      </c>
      <c r="I133" s="13">
        <f t="shared" si="94"/>
        <v>738592</v>
      </c>
      <c r="J133" s="13">
        <f t="shared" si="95"/>
        <v>738592</v>
      </c>
      <c r="K133" s="13">
        <v>0</v>
      </c>
      <c r="L133" s="13">
        <v>738592</v>
      </c>
      <c r="M133" s="49">
        <f t="shared" si="91"/>
        <v>66.211684256670324</v>
      </c>
      <c r="N133" s="37">
        <v>0</v>
      </c>
      <c r="O133" s="37">
        <f t="shared" si="92"/>
        <v>66.211684256670324</v>
      </c>
    </row>
    <row r="134" spans="1:15" s="2" customFormat="1" ht="28.15" hidden="1" customHeight="1">
      <c r="A134" s="100"/>
      <c r="B134" s="52" t="s">
        <v>186</v>
      </c>
      <c r="C134" s="26" t="s">
        <v>5</v>
      </c>
      <c r="D134" s="13">
        <f t="shared" si="97"/>
        <v>681784</v>
      </c>
      <c r="E134" s="13">
        <v>0</v>
      </c>
      <c r="F134" s="13">
        <v>681784</v>
      </c>
      <c r="G134" s="13">
        <f t="shared" si="93"/>
        <v>681784</v>
      </c>
      <c r="H134" s="13">
        <v>0</v>
      </c>
      <c r="I134" s="13">
        <f t="shared" si="94"/>
        <v>681784</v>
      </c>
      <c r="J134" s="13">
        <f t="shared" si="95"/>
        <v>681784</v>
      </c>
      <c r="K134" s="13">
        <v>0</v>
      </c>
      <c r="L134" s="13">
        <v>681784</v>
      </c>
      <c r="M134" s="49">
        <f t="shared" si="91"/>
        <v>100</v>
      </c>
      <c r="N134" s="37">
        <v>0</v>
      </c>
      <c r="O134" s="37">
        <f t="shared" si="92"/>
        <v>100</v>
      </c>
    </row>
    <row r="135" spans="1:15" s="2" customFormat="1" ht="28.15" hidden="1" customHeight="1">
      <c r="A135" s="100"/>
      <c r="B135" s="52" t="s">
        <v>184</v>
      </c>
      <c r="C135" s="26" t="s">
        <v>5</v>
      </c>
      <c r="D135" s="13">
        <f t="shared" si="97"/>
        <v>1266374</v>
      </c>
      <c r="E135" s="13">
        <v>0</v>
      </c>
      <c r="F135" s="13">
        <v>1266374</v>
      </c>
      <c r="G135" s="13">
        <f t="shared" si="93"/>
        <v>739630.29</v>
      </c>
      <c r="H135" s="13">
        <v>0</v>
      </c>
      <c r="I135" s="13">
        <f t="shared" si="94"/>
        <v>739630.29</v>
      </c>
      <c r="J135" s="13">
        <f t="shared" si="95"/>
        <v>739630.29</v>
      </c>
      <c r="K135" s="13">
        <v>0</v>
      </c>
      <c r="L135" s="13">
        <v>739630.29</v>
      </c>
      <c r="M135" s="49">
        <f t="shared" si="91"/>
        <v>58.405359712059791</v>
      </c>
      <c r="N135" s="37">
        <v>0</v>
      </c>
      <c r="O135" s="37">
        <f t="shared" si="92"/>
        <v>58.405359712059791</v>
      </c>
    </row>
    <row r="136" spans="1:15" s="2" customFormat="1" ht="41.25" hidden="1" customHeight="1">
      <c r="A136" s="100"/>
      <c r="B136" s="52" t="s">
        <v>193</v>
      </c>
      <c r="C136" s="26" t="s">
        <v>4</v>
      </c>
      <c r="D136" s="13">
        <f t="shared" si="97"/>
        <v>92670786</v>
      </c>
      <c r="E136" s="13">
        <v>92670786</v>
      </c>
      <c r="F136" s="13">
        <v>0</v>
      </c>
      <c r="G136" s="13">
        <f t="shared" si="93"/>
        <v>92670786</v>
      </c>
      <c r="H136" s="13">
        <v>92670786</v>
      </c>
      <c r="I136" s="13">
        <f t="shared" si="94"/>
        <v>0</v>
      </c>
      <c r="J136" s="13">
        <f t="shared" si="95"/>
        <v>85777611.180000007</v>
      </c>
      <c r="K136" s="13">
        <v>85777611.180000007</v>
      </c>
      <c r="L136" s="13">
        <v>0</v>
      </c>
      <c r="M136" s="49">
        <f t="shared" si="91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100"/>
      <c r="B137" s="52" t="s">
        <v>192</v>
      </c>
      <c r="C137" s="26" t="s">
        <v>4</v>
      </c>
      <c r="D137" s="13">
        <f t="shared" si="97"/>
        <v>39930449</v>
      </c>
      <c r="E137" s="13">
        <v>39930449</v>
      </c>
      <c r="F137" s="13">
        <v>0</v>
      </c>
      <c r="G137" s="13">
        <f t="shared" si="93"/>
        <v>39930449</v>
      </c>
      <c r="H137" s="13">
        <v>39930449</v>
      </c>
      <c r="I137" s="13">
        <f t="shared" si="94"/>
        <v>0</v>
      </c>
      <c r="J137" s="13">
        <f t="shared" si="95"/>
        <v>37986267.030000001</v>
      </c>
      <c r="K137" s="13">
        <v>37986267.030000001</v>
      </c>
      <c r="L137" s="13">
        <v>0</v>
      </c>
      <c r="M137" s="49">
        <f t="shared" si="91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101"/>
      <c r="B138" s="52" t="s">
        <v>397</v>
      </c>
      <c r="C138" s="26" t="s">
        <v>4</v>
      </c>
      <c r="D138" s="13">
        <f t="shared" si="97"/>
        <v>13440000</v>
      </c>
      <c r="E138" s="13">
        <v>13440000</v>
      </c>
      <c r="F138" s="13">
        <v>0</v>
      </c>
      <c r="G138" s="13">
        <f t="shared" si="93"/>
        <v>13440000</v>
      </c>
      <c r="H138" s="13">
        <v>13440000</v>
      </c>
      <c r="I138" s="13">
        <f t="shared" si="94"/>
        <v>0</v>
      </c>
      <c r="J138" s="13">
        <f t="shared" si="95"/>
        <v>5425975</v>
      </c>
      <c r="K138" s="13">
        <v>5425975</v>
      </c>
      <c r="L138" s="13">
        <v>0</v>
      </c>
      <c r="M138" s="49">
        <f t="shared" si="91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8">SUM(E140:E149)</f>
        <v>0</v>
      </c>
      <c r="F139" s="13">
        <f t="shared" si="98"/>
        <v>63660807</v>
      </c>
      <c r="G139" s="13">
        <f t="shared" si="98"/>
        <v>29521672.830000002</v>
      </c>
      <c r="H139" s="13">
        <f t="shared" si="98"/>
        <v>0</v>
      </c>
      <c r="I139" s="13">
        <f t="shared" si="98"/>
        <v>29521672.830000002</v>
      </c>
      <c r="J139" s="13">
        <f t="shared" si="98"/>
        <v>29521672.830000002</v>
      </c>
      <c r="K139" s="13">
        <f t="shared" si="98"/>
        <v>0</v>
      </c>
      <c r="L139" s="13">
        <f t="shared" si="98"/>
        <v>29521672.830000002</v>
      </c>
      <c r="M139" s="49">
        <f t="shared" si="91"/>
        <v>46.373387679487003</v>
      </c>
      <c r="N139" s="37">
        <v>0</v>
      </c>
      <c r="O139" s="37">
        <f t="shared" ref="O139:O149" si="99">L139/F139*100</f>
        <v>46.373387679487003</v>
      </c>
    </row>
    <row r="140" spans="1:15" s="2" customFormat="1" ht="42.75" hidden="1" customHeight="1">
      <c r="A140" s="99"/>
      <c r="B140" s="52" t="s">
        <v>190</v>
      </c>
      <c r="C140" s="26" t="s">
        <v>4</v>
      </c>
      <c r="D140" s="13">
        <f t="shared" ref="D140:D159" si="100">E140+F140</f>
        <v>1915306</v>
      </c>
      <c r="E140" s="13">
        <v>0</v>
      </c>
      <c r="F140" s="13">
        <v>1915306</v>
      </c>
      <c r="G140" s="13">
        <f t="shared" si="93"/>
        <v>1254606</v>
      </c>
      <c r="H140" s="13">
        <v>0</v>
      </c>
      <c r="I140" s="13">
        <f t="shared" si="94"/>
        <v>1254606</v>
      </c>
      <c r="J140" s="13">
        <f t="shared" si="95"/>
        <v>1254606</v>
      </c>
      <c r="K140" s="13">
        <v>0</v>
      </c>
      <c r="L140" s="13">
        <v>1254606</v>
      </c>
      <c r="M140" s="49">
        <f t="shared" si="91"/>
        <v>65.504206638521467</v>
      </c>
      <c r="N140" s="37">
        <v>0</v>
      </c>
      <c r="O140" s="37">
        <f t="shared" si="99"/>
        <v>65.504206638521467</v>
      </c>
    </row>
    <row r="141" spans="1:15" s="2" customFormat="1" ht="42" hidden="1" customHeight="1">
      <c r="A141" s="100"/>
      <c r="B141" s="52" t="s">
        <v>191</v>
      </c>
      <c r="C141" s="26" t="s">
        <v>4</v>
      </c>
      <c r="D141" s="13">
        <f t="shared" si="100"/>
        <v>419600</v>
      </c>
      <c r="E141" s="13">
        <v>0</v>
      </c>
      <c r="F141" s="13">
        <v>419600</v>
      </c>
      <c r="G141" s="13">
        <f t="shared" si="93"/>
        <v>419600</v>
      </c>
      <c r="H141" s="13">
        <v>0</v>
      </c>
      <c r="I141" s="13">
        <f t="shared" si="94"/>
        <v>419600</v>
      </c>
      <c r="J141" s="13">
        <f t="shared" si="95"/>
        <v>419600</v>
      </c>
      <c r="K141" s="13">
        <v>0</v>
      </c>
      <c r="L141" s="13">
        <v>419600</v>
      </c>
      <c r="M141" s="49">
        <f t="shared" si="91"/>
        <v>100</v>
      </c>
      <c r="N141" s="37">
        <v>0</v>
      </c>
      <c r="O141" s="37">
        <f t="shared" si="99"/>
        <v>100</v>
      </c>
    </row>
    <row r="142" spans="1:15" s="2" customFormat="1" ht="60.6" hidden="1" customHeight="1">
      <c r="A142" s="100"/>
      <c r="B142" s="52" t="s">
        <v>236</v>
      </c>
      <c r="C142" s="26" t="s">
        <v>4</v>
      </c>
      <c r="D142" s="13">
        <f t="shared" si="100"/>
        <v>128766</v>
      </c>
      <c r="E142" s="13">
        <v>0</v>
      </c>
      <c r="F142" s="13">
        <v>128766</v>
      </c>
      <c r="G142" s="13">
        <f t="shared" si="93"/>
        <v>103012.8</v>
      </c>
      <c r="H142" s="13">
        <v>0</v>
      </c>
      <c r="I142" s="13">
        <f t="shared" si="94"/>
        <v>103012.8</v>
      </c>
      <c r="J142" s="13">
        <f t="shared" si="95"/>
        <v>103012.8</v>
      </c>
      <c r="K142" s="13">
        <v>0</v>
      </c>
      <c r="L142" s="13">
        <v>103012.8</v>
      </c>
      <c r="M142" s="49">
        <f t="shared" si="91"/>
        <v>80</v>
      </c>
      <c r="N142" s="37">
        <v>0</v>
      </c>
      <c r="O142" s="37">
        <f t="shared" si="99"/>
        <v>80</v>
      </c>
    </row>
    <row r="143" spans="1:15" s="2" customFormat="1" ht="38.25" hidden="1" customHeight="1">
      <c r="A143" s="100"/>
      <c r="B143" s="52" t="s">
        <v>237</v>
      </c>
      <c r="C143" s="26" t="s">
        <v>4</v>
      </c>
      <c r="D143" s="13">
        <f t="shared" si="100"/>
        <v>11935293</v>
      </c>
      <c r="E143" s="13">
        <v>0</v>
      </c>
      <c r="F143" s="13">
        <v>11935293</v>
      </c>
      <c r="G143" s="13">
        <f t="shared" si="93"/>
        <v>6616280.9900000002</v>
      </c>
      <c r="H143" s="13">
        <v>0</v>
      </c>
      <c r="I143" s="13">
        <f t="shared" si="94"/>
        <v>6616280.9900000002</v>
      </c>
      <c r="J143" s="13">
        <f t="shared" si="95"/>
        <v>6616280.9900000002</v>
      </c>
      <c r="K143" s="13">
        <v>0</v>
      </c>
      <c r="L143" s="13">
        <v>6616280.9900000002</v>
      </c>
      <c r="M143" s="49">
        <f t="shared" si="91"/>
        <v>55.434592095895766</v>
      </c>
      <c r="N143" s="37">
        <v>0</v>
      </c>
      <c r="O143" s="37">
        <f t="shared" si="99"/>
        <v>55.434592095895766</v>
      </c>
    </row>
    <row r="144" spans="1:15" s="2" customFormat="1" ht="45.75" hidden="1" customHeight="1">
      <c r="A144" s="100"/>
      <c r="B144" s="52" t="s">
        <v>193</v>
      </c>
      <c r="C144" s="26" t="s">
        <v>4</v>
      </c>
      <c r="D144" s="13">
        <f t="shared" si="100"/>
        <v>28034000</v>
      </c>
      <c r="E144" s="13">
        <v>0</v>
      </c>
      <c r="F144" s="13">
        <v>28034000</v>
      </c>
      <c r="G144" s="13">
        <f t="shared" si="93"/>
        <v>17410319.949999999</v>
      </c>
      <c r="H144" s="13">
        <v>0</v>
      </c>
      <c r="I144" s="13">
        <f t="shared" si="94"/>
        <v>17410319.949999999</v>
      </c>
      <c r="J144" s="13">
        <f t="shared" si="95"/>
        <v>17410319.949999999</v>
      </c>
      <c r="K144" s="13">
        <v>0</v>
      </c>
      <c r="L144" s="13">
        <v>17410319.949999999</v>
      </c>
      <c r="M144" s="49">
        <f t="shared" si="91"/>
        <v>62.104301740743381</v>
      </c>
      <c r="N144" s="37">
        <v>0</v>
      </c>
      <c r="O144" s="37">
        <f t="shared" si="99"/>
        <v>62.104301740743381</v>
      </c>
    </row>
    <row r="145" spans="1:15" s="2" customFormat="1" ht="45" hidden="1" customHeight="1">
      <c r="A145" s="100"/>
      <c r="B145" s="52" t="s">
        <v>238</v>
      </c>
      <c r="C145" s="26" t="s">
        <v>4</v>
      </c>
      <c r="D145" s="13">
        <f t="shared" si="100"/>
        <v>1228360</v>
      </c>
      <c r="E145" s="13">
        <v>0</v>
      </c>
      <c r="F145" s="13">
        <v>1228360</v>
      </c>
      <c r="G145" s="13">
        <f t="shared" si="93"/>
        <v>956636.98</v>
      </c>
      <c r="H145" s="13">
        <v>0</v>
      </c>
      <c r="I145" s="13">
        <f t="shared" si="94"/>
        <v>956636.98</v>
      </c>
      <c r="J145" s="13">
        <f t="shared" si="95"/>
        <v>956636.98</v>
      </c>
      <c r="K145" s="13">
        <v>0</v>
      </c>
      <c r="L145" s="13">
        <v>956636.98</v>
      </c>
      <c r="M145" s="49">
        <f t="shared" si="91"/>
        <v>77.879203165195861</v>
      </c>
      <c r="N145" s="37">
        <v>0</v>
      </c>
      <c r="O145" s="37">
        <f t="shared" si="99"/>
        <v>77.879203165195861</v>
      </c>
    </row>
    <row r="146" spans="1:15" s="2" customFormat="1" ht="23.25" hidden="1" customHeight="1">
      <c r="A146" s="100"/>
      <c r="B146" s="52" t="s">
        <v>188</v>
      </c>
      <c r="C146" s="26" t="s">
        <v>4</v>
      </c>
      <c r="D146" s="13">
        <f t="shared" si="100"/>
        <v>73567</v>
      </c>
      <c r="E146" s="13">
        <v>0</v>
      </c>
      <c r="F146" s="13">
        <v>73567</v>
      </c>
      <c r="G146" s="13">
        <f t="shared" si="93"/>
        <v>73567</v>
      </c>
      <c r="H146" s="13">
        <v>0</v>
      </c>
      <c r="I146" s="13">
        <f t="shared" si="94"/>
        <v>73567</v>
      </c>
      <c r="J146" s="13">
        <f t="shared" si="95"/>
        <v>73567</v>
      </c>
      <c r="K146" s="13">
        <v>0</v>
      </c>
      <c r="L146" s="13">
        <v>73567</v>
      </c>
      <c r="M146" s="49">
        <f t="shared" si="91"/>
        <v>100</v>
      </c>
      <c r="N146" s="37">
        <v>0</v>
      </c>
      <c r="O146" s="37">
        <f t="shared" si="99"/>
        <v>100</v>
      </c>
    </row>
    <row r="147" spans="1:15" s="2" customFormat="1" ht="60" hidden="1" customHeight="1">
      <c r="A147" s="100"/>
      <c r="B147" s="52" t="s">
        <v>189</v>
      </c>
      <c r="C147" s="26" t="s">
        <v>4</v>
      </c>
      <c r="D147" s="13">
        <f t="shared" si="100"/>
        <v>2687650</v>
      </c>
      <c r="E147" s="13">
        <v>0</v>
      </c>
      <c r="F147" s="13">
        <v>2687650</v>
      </c>
      <c r="G147" s="13">
        <f t="shared" si="93"/>
        <v>2687649.11</v>
      </c>
      <c r="H147" s="13">
        <v>0</v>
      </c>
      <c r="I147" s="13">
        <f t="shared" si="94"/>
        <v>2687649.11</v>
      </c>
      <c r="J147" s="13">
        <f t="shared" si="95"/>
        <v>2687649.11</v>
      </c>
      <c r="K147" s="13">
        <v>0</v>
      </c>
      <c r="L147" s="13">
        <v>2687649.11</v>
      </c>
      <c r="M147" s="49">
        <f t="shared" si="91"/>
        <v>99.999966885569165</v>
      </c>
      <c r="N147" s="37">
        <v>0</v>
      </c>
      <c r="O147" s="37">
        <f t="shared" si="99"/>
        <v>99.999966885569165</v>
      </c>
    </row>
    <row r="148" spans="1:15" s="2" customFormat="1" ht="60" hidden="1" customHeight="1">
      <c r="A148" s="100"/>
      <c r="B148" s="52" t="s">
        <v>396</v>
      </c>
      <c r="C148" s="26" t="s">
        <v>4</v>
      </c>
      <c r="D148" s="13">
        <f t="shared" si="100"/>
        <v>5023059</v>
      </c>
      <c r="E148" s="13">
        <v>0</v>
      </c>
      <c r="F148" s="13">
        <v>5023059</v>
      </c>
      <c r="G148" s="13">
        <f t="shared" si="93"/>
        <v>0</v>
      </c>
      <c r="H148" s="13">
        <v>0</v>
      </c>
      <c r="I148" s="13">
        <f t="shared" si="94"/>
        <v>0</v>
      </c>
      <c r="J148" s="13">
        <f t="shared" si="95"/>
        <v>0</v>
      </c>
      <c r="K148" s="13">
        <v>0</v>
      </c>
      <c r="L148" s="13">
        <v>0</v>
      </c>
      <c r="M148" s="49">
        <f t="shared" si="91"/>
        <v>0</v>
      </c>
      <c r="N148" s="37">
        <v>0</v>
      </c>
      <c r="O148" s="37">
        <f t="shared" si="99"/>
        <v>0</v>
      </c>
    </row>
    <row r="149" spans="1:15" s="2" customFormat="1" ht="24.75" hidden="1" customHeight="1">
      <c r="A149" s="101"/>
      <c r="B149" s="52" t="s">
        <v>192</v>
      </c>
      <c r="C149" s="26"/>
      <c r="D149" s="13">
        <f t="shared" si="100"/>
        <v>12215206</v>
      </c>
      <c r="E149" s="13">
        <v>0</v>
      </c>
      <c r="F149" s="13">
        <v>12215206</v>
      </c>
      <c r="G149" s="13">
        <f t="shared" si="93"/>
        <v>0</v>
      </c>
      <c r="H149" s="13">
        <v>0</v>
      </c>
      <c r="I149" s="13">
        <f t="shared" si="94"/>
        <v>0</v>
      </c>
      <c r="J149" s="13">
        <f t="shared" si="95"/>
        <v>0</v>
      </c>
      <c r="K149" s="13">
        <v>0</v>
      </c>
      <c r="L149" s="13">
        <v>0</v>
      </c>
      <c r="M149" s="49"/>
      <c r="N149" s="37"/>
      <c r="O149" s="37">
        <f t="shared" si="99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0"/>
        <v>2581000</v>
      </c>
      <c r="E150" s="13">
        <v>2581000</v>
      </c>
      <c r="F150" s="13">
        <v>0</v>
      </c>
      <c r="G150" s="13">
        <f t="shared" si="93"/>
        <v>2581000</v>
      </c>
      <c r="H150" s="13">
        <v>2581000</v>
      </c>
      <c r="I150" s="13">
        <f t="shared" si="94"/>
        <v>0</v>
      </c>
      <c r="J150" s="13">
        <f t="shared" si="95"/>
        <v>1895450</v>
      </c>
      <c r="K150" s="13">
        <v>1895450</v>
      </c>
      <c r="L150" s="13">
        <v>0</v>
      </c>
      <c r="M150" s="49">
        <f t="shared" ref="M150:M158" si="101">J150/D150*100</f>
        <v>73.438589693917095</v>
      </c>
      <c r="N150" s="37">
        <f t="shared" ref="N150:N158" si="102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0"/>
        <v>1349493000</v>
      </c>
      <c r="E151" s="13">
        <v>1349493000</v>
      </c>
      <c r="F151" s="13">
        <v>0</v>
      </c>
      <c r="G151" s="13">
        <f t="shared" si="93"/>
        <v>1236549500</v>
      </c>
      <c r="H151" s="13">
        <v>1236549500</v>
      </c>
      <c r="I151" s="13">
        <f t="shared" si="94"/>
        <v>0</v>
      </c>
      <c r="J151" s="13">
        <f t="shared" si="95"/>
        <v>1089064511.4200001</v>
      </c>
      <c r="K151" s="13">
        <v>1089064511.4200001</v>
      </c>
      <c r="L151" s="13">
        <v>0</v>
      </c>
      <c r="M151" s="49">
        <f t="shared" si="101"/>
        <v>80.701753282158563</v>
      </c>
      <c r="N151" s="37">
        <f t="shared" si="102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0"/>
        <v>433311000</v>
      </c>
      <c r="E152" s="13">
        <v>433311000</v>
      </c>
      <c r="F152" s="13">
        <v>0</v>
      </c>
      <c r="G152" s="13">
        <f t="shared" si="93"/>
        <v>410236000</v>
      </c>
      <c r="H152" s="13">
        <v>410236000</v>
      </c>
      <c r="I152" s="13">
        <f t="shared" si="94"/>
        <v>0</v>
      </c>
      <c r="J152" s="13">
        <f t="shared" si="95"/>
        <v>343045685.13</v>
      </c>
      <c r="K152" s="13">
        <v>343045685.13</v>
      </c>
      <c r="L152" s="13">
        <v>0</v>
      </c>
      <c r="M152" s="49">
        <f t="shared" si="101"/>
        <v>79.168469097253464</v>
      </c>
      <c r="N152" s="37">
        <f t="shared" si="102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0"/>
        <v>108764000</v>
      </c>
      <c r="E153" s="13">
        <v>108764000</v>
      </c>
      <c r="F153" s="13">
        <v>0</v>
      </c>
      <c r="G153" s="13">
        <f t="shared" si="93"/>
        <v>99594000</v>
      </c>
      <c r="H153" s="13">
        <v>99594000</v>
      </c>
      <c r="I153" s="13">
        <f t="shared" si="94"/>
        <v>0</v>
      </c>
      <c r="J153" s="13">
        <f t="shared" si="95"/>
        <v>82362323.430000007</v>
      </c>
      <c r="K153" s="13">
        <v>82362323.430000007</v>
      </c>
      <c r="L153" s="13">
        <v>0</v>
      </c>
      <c r="M153" s="49">
        <f t="shared" si="101"/>
        <v>75.725721222095558</v>
      </c>
      <c r="N153" s="37">
        <f t="shared" si="102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0"/>
        <v>2385000</v>
      </c>
      <c r="E154" s="13">
        <v>2385000</v>
      </c>
      <c r="F154" s="13">
        <v>0</v>
      </c>
      <c r="G154" s="13">
        <f t="shared" si="93"/>
        <v>2197300</v>
      </c>
      <c r="H154" s="13">
        <v>2197300</v>
      </c>
      <c r="I154" s="13">
        <f t="shared" si="94"/>
        <v>0</v>
      </c>
      <c r="J154" s="13">
        <f t="shared" si="95"/>
        <v>1987611.52</v>
      </c>
      <c r="K154" s="13">
        <v>1987611.52</v>
      </c>
      <c r="L154" s="13">
        <v>0</v>
      </c>
      <c r="M154" s="49">
        <f t="shared" si="101"/>
        <v>83.338009224318654</v>
      </c>
      <c r="N154" s="37">
        <f t="shared" si="102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0"/>
        <v>54845000</v>
      </c>
      <c r="E155" s="13">
        <v>54845000</v>
      </c>
      <c r="F155" s="13">
        <v>0</v>
      </c>
      <c r="G155" s="13">
        <f t="shared" si="93"/>
        <v>49774000</v>
      </c>
      <c r="H155" s="13">
        <v>49774000</v>
      </c>
      <c r="I155" s="13">
        <f t="shared" si="94"/>
        <v>0</v>
      </c>
      <c r="J155" s="13">
        <f t="shared" si="95"/>
        <v>47634225.969999999</v>
      </c>
      <c r="K155" s="13">
        <v>47634225.969999999</v>
      </c>
      <c r="L155" s="13">
        <v>0</v>
      </c>
      <c r="M155" s="49">
        <f t="shared" si="101"/>
        <v>86.852449576078044</v>
      </c>
      <c r="N155" s="37">
        <f t="shared" si="102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0"/>
        <v>2253000</v>
      </c>
      <c r="E156" s="13">
        <v>2253000</v>
      </c>
      <c r="F156" s="13">
        <v>0</v>
      </c>
      <c r="G156" s="13">
        <f t="shared" si="93"/>
        <v>2253000</v>
      </c>
      <c r="H156" s="13">
        <v>2253000</v>
      </c>
      <c r="I156" s="13">
        <f t="shared" si="94"/>
        <v>0</v>
      </c>
      <c r="J156" s="13">
        <f t="shared" si="95"/>
        <v>1803000</v>
      </c>
      <c r="K156" s="13">
        <v>1803000</v>
      </c>
      <c r="L156" s="13">
        <v>0</v>
      </c>
      <c r="M156" s="49">
        <f t="shared" si="101"/>
        <v>80.026631158455402</v>
      </c>
      <c r="N156" s="37">
        <f t="shared" si="102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0"/>
        <v>2312300</v>
      </c>
      <c r="E157" s="13">
        <v>2312300</v>
      </c>
      <c r="F157" s="13">
        <v>0</v>
      </c>
      <c r="G157" s="13">
        <f t="shared" si="93"/>
        <v>2312299.2000000002</v>
      </c>
      <c r="H157" s="13">
        <v>2312299.2000000002</v>
      </c>
      <c r="I157" s="13">
        <f t="shared" si="94"/>
        <v>0</v>
      </c>
      <c r="J157" s="13">
        <f t="shared" si="95"/>
        <v>2312299.2000000002</v>
      </c>
      <c r="K157" s="13">
        <v>2312299.2000000002</v>
      </c>
      <c r="L157" s="13">
        <v>0</v>
      </c>
      <c r="M157" s="49">
        <f t="shared" si="101"/>
        <v>99.999965402413196</v>
      </c>
      <c r="N157" s="37">
        <f t="shared" si="102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0"/>
        <v>13131900</v>
      </c>
      <c r="E158" s="13">
        <v>13131900</v>
      </c>
      <c r="F158" s="13">
        <v>0</v>
      </c>
      <c r="G158" s="13">
        <f t="shared" si="93"/>
        <v>13131900</v>
      </c>
      <c r="H158" s="13">
        <v>13131900</v>
      </c>
      <c r="I158" s="13">
        <f t="shared" si="94"/>
        <v>0</v>
      </c>
      <c r="J158" s="13">
        <f t="shared" si="95"/>
        <v>10564662.640000001</v>
      </c>
      <c r="K158" s="13">
        <v>10564662.640000001</v>
      </c>
      <c r="L158" s="13">
        <v>0</v>
      </c>
      <c r="M158" s="49">
        <f t="shared" si="101"/>
        <v>80.450373822523773</v>
      </c>
      <c r="N158" s="37">
        <f t="shared" si="102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0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3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4">SUM(E161:E163)</f>
        <v>27389868</v>
      </c>
      <c r="F160" s="20">
        <f t="shared" si="104"/>
        <v>8141644</v>
      </c>
      <c r="G160" s="20">
        <f t="shared" si="104"/>
        <v>35395723.57</v>
      </c>
      <c r="H160" s="20">
        <f t="shared" si="104"/>
        <v>27380935.219999999</v>
      </c>
      <c r="I160" s="20">
        <f t="shared" si="104"/>
        <v>8014788.3499999996</v>
      </c>
      <c r="J160" s="20">
        <f t="shared" si="104"/>
        <v>35395254.57</v>
      </c>
      <c r="K160" s="20">
        <f t="shared" si="104"/>
        <v>27380466.219999999</v>
      </c>
      <c r="L160" s="20">
        <f t="shared" si="104"/>
        <v>8014788.3499999996</v>
      </c>
      <c r="M160" s="25">
        <f t="shared" si="103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3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5">H162+I162</f>
        <v>8115068</v>
      </c>
      <c r="H162" s="13">
        <v>8115068</v>
      </c>
      <c r="I162" s="13">
        <f t="shared" ref="I162:I163" si="106">L162</f>
        <v>0</v>
      </c>
      <c r="J162" s="13">
        <f t="shared" ref="J162:J163" si="107">K162+L162</f>
        <v>8115047</v>
      </c>
      <c r="K162" s="13">
        <v>8115047</v>
      </c>
      <c r="L162" s="13">
        <v>0</v>
      </c>
      <c r="M162" s="49">
        <f t="shared" si="103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5"/>
        <v>19265867.219999999</v>
      </c>
      <c r="H163" s="13">
        <v>19265867.219999999</v>
      </c>
      <c r="I163" s="13">
        <f t="shared" si="106"/>
        <v>0</v>
      </c>
      <c r="J163" s="13">
        <f t="shared" si="107"/>
        <v>19265419.219999999</v>
      </c>
      <c r="K163" s="13">
        <v>19265419.219999999</v>
      </c>
      <c r="L163" s="13">
        <v>0</v>
      </c>
      <c r="M163" s="49">
        <f t="shared" si="103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8">SUM(E165:E170)</f>
        <v>3563954</v>
      </c>
      <c r="F164" s="20">
        <f t="shared" si="108"/>
        <v>35601405</v>
      </c>
      <c r="G164" s="20">
        <f t="shared" si="108"/>
        <v>33012900.039999999</v>
      </c>
      <c r="H164" s="20">
        <f t="shared" si="108"/>
        <v>3529162.96</v>
      </c>
      <c r="I164" s="20">
        <f t="shared" si="108"/>
        <v>29483737.079999998</v>
      </c>
      <c r="J164" s="20">
        <f t="shared" si="108"/>
        <v>31762798.57</v>
      </c>
      <c r="K164" s="20">
        <f t="shared" si="108"/>
        <v>2279061.4900000002</v>
      </c>
      <c r="L164" s="20">
        <f t="shared" si="108"/>
        <v>29483737.079999998</v>
      </c>
      <c r="M164" s="25">
        <f t="shared" si="103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09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3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09"/>
        <v>867635</v>
      </c>
      <c r="E166" s="13">
        <v>0</v>
      </c>
      <c r="F166" s="13">
        <v>867635</v>
      </c>
      <c r="G166" s="13">
        <f t="shared" ref="G166:G170" si="110">H166+I166</f>
        <v>602805</v>
      </c>
      <c r="H166" s="13">
        <v>0</v>
      </c>
      <c r="I166" s="13">
        <f t="shared" ref="I166:I170" si="111">L166</f>
        <v>602805</v>
      </c>
      <c r="J166" s="13">
        <f t="shared" ref="J166:J170" si="112">K166+L166</f>
        <v>602805</v>
      </c>
      <c r="K166" s="13">
        <v>0</v>
      </c>
      <c r="L166" s="13">
        <v>602805</v>
      </c>
      <c r="M166" s="49">
        <f t="shared" si="103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09"/>
        <v>4615770</v>
      </c>
      <c r="E167" s="13">
        <v>0</v>
      </c>
      <c r="F167" s="13">
        <v>4615770</v>
      </c>
      <c r="G167" s="13">
        <f t="shared" si="110"/>
        <v>4560270.08</v>
      </c>
      <c r="H167" s="13">
        <v>0</v>
      </c>
      <c r="I167" s="13">
        <f t="shared" si="111"/>
        <v>4560270.08</v>
      </c>
      <c r="J167" s="13">
        <f t="shared" si="112"/>
        <v>4560270.08</v>
      </c>
      <c r="K167" s="13">
        <v>0</v>
      </c>
      <c r="L167" s="13">
        <v>4560270.08</v>
      </c>
      <c r="M167" s="49">
        <f t="shared" si="103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09"/>
        <v>230000</v>
      </c>
      <c r="E168" s="13">
        <v>230000</v>
      </c>
      <c r="F168" s="13">
        <v>0</v>
      </c>
      <c r="G168" s="13">
        <f t="shared" si="110"/>
        <v>230000</v>
      </c>
      <c r="H168" s="13">
        <v>230000</v>
      </c>
      <c r="I168" s="13">
        <f t="shared" si="111"/>
        <v>0</v>
      </c>
      <c r="J168" s="13">
        <f t="shared" si="112"/>
        <v>230000</v>
      </c>
      <c r="K168" s="13">
        <v>230000</v>
      </c>
      <c r="L168" s="13">
        <v>0</v>
      </c>
      <c r="M168" s="49">
        <f t="shared" si="103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09"/>
        <v>1683854</v>
      </c>
      <c r="E169" s="13">
        <v>1683854</v>
      </c>
      <c r="F169" s="13">
        <v>0</v>
      </c>
      <c r="G169" s="13">
        <f t="shared" si="110"/>
        <v>1649062.9600000002</v>
      </c>
      <c r="H169" s="13">
        <v>1649062.9600000002</v>
      </c>
      <c r="I169" s="13">
        <f t="shared" si="111"/>
        <v>0</v>
      </c>
      <c r="J169" s="13">
        <f t="shared" si="112"/>
        <v>1649062.96</v>
      </c>
      <c r="K169" s="13">
        <v>1649062.96</v>
      </c>
      <c r="L169" s="13">
        <v>0</v>
      </c>
      <c r="M169" s="49">
        <f t="shared" si="103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09"/>
        <v>1650100</v>
      </c>
      <c r="E170" s="13">
        <v>1650100</v>
      </c>
      <c r="F170" s="13">
        <v>0</v>
      </c>
      <c r="G170" s="13">
        <f t="shared" si="110"/>
        <v>1650100</v>
      </c>
      <c r="H170" s="13">
        <v>1650100</v>
      </c>
      <c r="I170" s="13">
        <f t="shared" si="111"/>
        <v>0</v>
      </c>
      <c r="J170" s="13">
        <f t="shared" si="112"/>
        <v>399998.53</v>
      </c>
      <c r="K170" s="13">
        <v>399998.53</v>
      </c>
      <c r="L170" s="13">
        <v>0</v>
      </c>
      <c r="M170" s="49">
        <f t="shared" si="103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3">SUM(E172:E174)</f>
        <v>0</v>
      </c>
      <c r="F171" s="20">
        <f t="shared" si="113"/>
        <v>109541700</v>
      </c>
      <c r="G171" s="20">
        <f t="shared" si="113"/>
        <v>95041554.109999999</v>
      </c>
      <c r="H171" s="20">
        <f t="shared" si="113"/>
        <v>0</v>
      </c>
      <c r="I171" s="20">
        <f t="shared" si="113"/>
        <v>95041554.109999999</v>
      </c>
      <c r="J171" s="20">
        <f t="shared" si="113"/>
        <v>95041554.109999999</v>
      </c>
      <c r="K171" s="20">
        <f t="shared" si="113"/>
        <v>0</v>
      </c>
      <c r="L171" s="20">
        <f t="shared" si="113"/>
        <v>95041554.109999999</v>
      </c>
      <c r="M171" s="25">
        <f t="shared" si="103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3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4">H173+I173</f>
        <v>42596628.420000002</v>
      </c>
      <c r="H173" s="13">
        <v>0</v>
      </c>
      <c r="I173" s="13">
        <f t="shared" ref="I173:I174" si="115">L173</f>
        <v>42596628.420000002</v>
      </c>
      <c r="J173" s="13">
        <f t="shared" ref="J173:J174" si="116">K173+L173</f>
        <v>42596628.420000002</v>
      </c>
      <c r="K173" s="13">
        <v>0</v>
      </c>
      <c r="L173" s="13">
        <v>42596628.420000002</v>
      </c>
      <c r="M173" s="49">
        <f t="shared" si="103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4"/>
        <v>180000</v>
      </c>
      <c r="H174" s="13">
        <v>0</v>
      </c>
      <c r="I174" s="13">
        <f t="shared" si="115"/>
        <v>180000</v>
      </c>
      <c r="J174" s="13">
        <f t="shared" si="116"/>
        <v>180000</v>
      </c>
      <c r="K174" s="13">
        <v>0</v>
      </c>
      <c r="L174" s="13">
        <v>180000</v>
      </c>
      <c r="M174" s="49">
        <f t="shared" si="103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7" t="s">
        <v>50</v>
      </c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1:15" s="1" customFormat="1" ht="48.75" hidden="1" customHeight="1">
      <c r="A176" s="23" t="s">
        <v>96</v>
      </c>
      <c r="B176" s="95" t="s">
        <v>51</v>
      </c>
      <c r="C176" s="95"/>
      <c r="D176" s="20">
        <f>D177+D183+D193</f>
        <v>433499915</v>
      </c>
      <c r="E176" s="20">
        <f t="shared" ref="E176:L176" si="117">E177+E183+E193</f>
        <v>305377500</v>
      </c>
      <c r="F176" s="20">
        <f t="shared" si="117"/>
        <v>128122415</v>
      </c>
      <c r="G176" s="20">
        <f t="shared" si="117"/>
        <v>224434619</v>
      </c>
      <c r="H176" s="20">
        <f t="shared" si="117"/>
        <v>137889226.05000001</v>
      </c>
      <c r="I176" s="20">
        <f t="shared" si="117"/>
        <v>86545392.950000003</v>
      </c>
      <c r="J176" s="20">
        <f t="shared" si="117"/>
        <v>210707027.28000003</v>
      </c>
      <c r="K176" s="20">
        <f t="shared" si="117"/>
        <v>124161634.33000001</v>
      </c>
      <c r="L176" s="20">
        <f t="shared" si="117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8">SUM(E178:E182)</f>
        <v>1884500</v>
      </c>
      <c r="F177" s="20">
        <f t="shared" si="118"/>
        <v>97630709</v>
      </c>
      <c r="G177" s="20">
        <f t="shared" si="118"/>
        <v>73732609.829999998</v>
      </c>
      <c r="H177" s="20">
        <f t="shared" si="118"/>
        <v>1884430</v>
      </c>
      <c r="I177" s="20">
        <f t="shared" si="118"/>
        <v>71848179.829999998</v>
      </c>
      <c r="J177" s="20">
        <f t="shared" si="118"/>
        <v>73732609.829999998</v>
      </c>
      <c r="K177" s="20">
        <f t="shared" si="118"/>
        <v>1884430</v>
      </c>
      <c r="L177" s="20">
        <f t="shared" si="118"/>
        <v>71848179.829999998</v>
      </c>
      <c r="M177" s="21">
        <f t="shared" ref="M177:M195" si="119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19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0">H179+I179</f>
        <v>37135185.990000002</v>
      </c>
      <c r="H179" s="13">
        <v>0</v>
      </c>
      <c r="I179" s="13">
        <f t="shared" ref="I179:I182" si="121">L179</f>
        <v>37135185.990000002</v>
      </c>
      <c r="J179" s="68">
        <f t="shared" ref="J179:J182" si="122">K179+L179</f>
        <v>37135185.990000002</v>
      </c>
      <c r="K179" s="13">
        <v>0</v>
      </c>
      <c r="L179" s="13">
        <v>37135185.990000002</v>
      </c>
      <c r="M179" s="51">
        <f t="shared" si="119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0"/>
        <v>462781.2</v>
      </c>
      <c r="H180" s="13">
        <v>0</v>
      </c>
      <c r="I180" s="13">
        <f t="shared" si="121"/>
        <v>462781.2</v>
      </c>
      <c r="J180" s="68">
        <f t="shared" si="122"/>
        <v>462781.2</v>
      </c>
      <c r="K180" s="13">
        <v>0</v>
      </c>
      <c r="L180" s="13">
        <v>462781.2</v>
      </c>
      <c r="M180" s="51">
        <f t="shared" si="119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0"/>
        <v>5954846.5800000001</v>
      </c>
      <c r="H181" s="13">
        <v>0</v>
      </c>
      <c r="I181" s="13">
        <f t="shared" si="121"/>
        <v>5954846.5800000001</v>
      </c>
      <c r="J181" s="68">
        <f t="shared" si="122"/>
        <v>5954846.5800000001</v>
      </c>
      <c r="K181" s="13">
        <v>0</v>
      </c>
      <c r="L181" s="13">
        <v>5954846.5800000001</v>
      </c>
      <c r="M181" s="51">
        <f t="shared" si="119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0"/>
        <v>1884430</v>
      </c>
      <c r="H182" s="13">
        <v>1884430</v>
      </c>
      <c r="I182" s="13">
        <f t="shared" si="121"/>
        <v>0</v>
      </c>
      <c r="J182" s="68">
        <f t="shared" si="122"/>
        <v>1884430</v>
      </c>
      <c r="K182" s="13">
        <v>1884430</v>
      </c>
      <c r="L182" s="13">
        <v>0</v>
      </c>
      <c r="M182" s="51">
        <f t="shared" si="119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3">E184+E192</f>
        <v>301563600</v>
      </c>
      <c r="F183" s="20">
        <f t="shared" si="123"/>
        <v>30361742</v>
      </c>
      <c r="G183" s="20">
        <f t="shared" si="123"/>
        <v>148871225.17000002</v>
      </c>
      <c r="H183" s="20">
        <f t="shared" si="123"/>
        <v>134275408.05000001</v>
      </c>
      <c r="I183" s="20">
        <f t="shared" si="123"/>
        <v>14595817.120000001</v>
      </c>
      <c r="J183" s="20">
        <f t="shared" si="123"/>
        <v>135289289.45000002</v>
      </c>
      <c r="K183" s="20">
        <f t="shared" si="123"/>
        <v>120693472.33000001</v>
      </c>
      <c r="L183" s="20">
        <f t="shared" si="123"/>
        <v>14595817.120000001</v>
      </c>
      <c r="M183" s="21">
        <f t="shared" si="119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4">SUM(E185:E191)</f>
        <v>301563600</v>
      </c>
      <c r="F184" s="13">
        <f t="shared" si="124"/>
        <v>8305342</v>
      </c>
      <c r="G184" s="13">
        <f t="shared" si="124"/>
        <v>139493924.59</v>
      </c>
      <c r="H184" s="13">
        <f t="shared" si="124"/>
        <v>134275408.05000001</v>
      </c>
      <c r="I184" s="13">
        <f t="shared" si="124"/>
        <v>5218516.54</v>
      </c>
      <c r="J184" s="13">
        <f t="shared" si="124"/>
        <v>125911988.87</v>
      </c>
      <c r="K184" s="13">
        <f t="shared" si="124"/>
        <v>120693472.33000001</v>
      </c>
      <c r="L184" s="13">
        <f t="shared" si="124"/>
        <v>5218516.54</v>
      </c>
      <c r="M184" s="51">
        <f t="shared" si="119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03"/>
      <c r="B185" s="71" t="s">
        <v>240</v>
      </c>
      <c r="C185" s="28" t="s">
        <v>4</v>
      </c>
      <c r="D185" s="13">
        <f t="shared" ref="D185:D192" si="125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19"/>
        <v>30.987562076894836</v>
      </c>
      <c r="N185" s="37">
        <v>0</v>
      </c>
      <c r="O185" s="37">
        <f t="shared" ref="O185:O190" si="126">L185/F185*100</f>
        <v>30.987562076894836</v>
      </c>
    </row>
    <row r="186" spans="1:15" s="1" customFormat="1" ht="30.75" hidden="1" customHeight="1">
      <c r="A186" s="104"/>
      <c r="B186" s="71" t="s">
        <v>215</v>
      </c>
      <c r="C186" s="28" t="s">
        <v>4</v>
      </c>
      <c r="D186" s="13">
        <f t="shared" si="125"/>
        <v>1223836</v>
      </c>
      <c r="E186" s="13">
        <v>0</v>
      </c>
      <c r="F186" s="13">
        <v>1223836</v>
      </c>
      <c r="G186" s="13">
        <f t="shared" ref="G186:G192" si="127">H186+I186</f>
        <v>874816.28</v>
      </c>
      <c r="H186" s="13">
        <v>0</v>
      </c>
      <c r="I186" s="13">
        <f t="shared" ref="I186:I192" si="128">L186</f>
        <v>874816.28</v>
      </c>
      <c r="J186" s="13">
        <f t="shared" ref="J186:J192" si="129">K186+L186</f>
        <v>874816.28</v>
      </c>
      <c r="K186" s="13">
        <v>0</v>
      </c>
      <c r="L186" s="13">
        <v>874816.28</v>
      </c>
      <c r="M186" s="51">
        <f t="shared" si="119"/>
        <v>71.481495886703769</v>
      </c>
      <c r="N186" s="37">
        <v>0</v>
      </c>
      <c r="O186" s="37">
        <f t="shared" si="126"/>
        <v>71.481495886703769</v>
      </c>
    </row>
    <row r="187" spans="1:15" s="1" customFormat="1" ht="63.75" hidden="1" customHeight="1">
      <c r="A187" s="104"/>
      <c r="B187" s="71" t="s">
        <v>71</v>
      </c>
      <c r="C187" s="28" t="s">
        <v>4</v>
      </c>
      <c r="D187" s="13">
        <f t="shared" si="125"/>
        <v>9560000</v>
      </c>
      <c r="E187" s="13">
        <v>8604000</v>
      </c>
      <c r="F187" s="13">
        <v>956000</v>
      </c>
      <c r="G187" s="13">
        <f t="shared" si="127"/>
        <v>6085527</v>
      </c>
      <c r="H187" s="13">
        <v>5476974.2999999998</v>
      </c>
      <c r="I187" s="13">
        <f t="shared" si="128"/>
        <v>608552.69999999995</v>
      </c>
      <c r="J187" s="13">
        <f t="shared" si="129"/>
        <v>6085527</v>
      </c>
      <c r="K187" s="13">
        <v>5476974.2999999998</v>
      </c>
      <c r="L187" s="13">
        <v>608552.69999999995</v>
      </c>
      <c r="M187" s="51">
        <f t="shared" si="119"/>
        <v>63.656140167364015</v>
      </c>
      <c r="N187" s="37">
        <f>K187/E187*100</f>
        <v>63.656140167364015</v>
      </c>
      <c r="O187" s="37">
        <f t="shared" si="126"/>
        <v>63.656140167364015</v>
      </c>
    </row>
    <row r="188" spans="1:15" s="1" customFormat="1" ht="68.25" hidden="1" customHeight="1">
      <c r="A188" s="104"/>
      <c r="B188" s="71" t="s">
        <v>72</v>
      </c>
      <c r="C188" s="28" t="s">
        <v>4</v>
      </c>
      <c r="D188" s="13">
        <f t="shared" si="125"/>
        <v>14390000</v>
      </c>
      <c r="E188" s="13">
        <v>12951000</v>
      </c>
      <c r="F188" s="13">
        <v>1439000</v>
      </c>
      <c r="G188" s="13">
        <f t="shared" si="127"/>
        <v>12197273</v>
      </c>
      <c r="H188" s="13">
        <v>10958203.800000001</v>
      </c>
      <c r="I188" s="13">
        <f t="shared" si="128"/>
        <v>1239069.2</v>
      </c>
      <c r="J188" s="13">
        <f t="shared" si="129"/>
        <v>12197273</v>
      </c>
      <c r="K188" s="13">
        <v>10958203.800000001</v>
      </c>
      <c r="L188" s="13">
        <v>1239069.2</v>
      </c>
      <c r="M188" s="51">
        <f t="shared" si="119"/>
        <v>84.762147324530929</v>
      </c>
      <c r="N188" s="37">
        <f>K188/E188*100</f>
        <v>84.612800555941632</v>
      </c>
      <c r="O188" s="37">
        <f t="shared" si="126"/>
        <v>86.106268241834599</v>
      </c>
    </row>
    <row r="189" spans="1:15" s="1" customFormat="1" ht="67.5" hidden="1" customHeight="1">
      <c r="A189" s="104"/>
      <c r="B189" s="71" t="s">
        <v>73</v>
      </c>
      <c r="C189" s="28" t="s">
        <v>4</v>
      </c>
      <c r="D189" s="13">
        <f t="shared" si="125"/>
        <v>9074000</v>
      </c>
      <c r="E189" s="13">
        <v>8167000</v>
      </c>
      <c r="F189" s="13">
        <v>907000</v>
      </c>
      <c r="G189" s="13">
        <f t="shared" si="127"/>
        <v>7254785</v>
      </c>
      <c r="H189" s="13">
        <v>6528880.7999999998</v>
      </c>
      <c r="I189" s="13">
        <f t="shared" si="128"/>
        <v>725904.2</v>
      </c>
      <c r="J189" s="13">
        <f t="shared" si="129"/>
        <v>7254785</v>
      </c>
      <c r="K189" s="13">
        <v>6528880.7999999998</v>
      </c>
      <c r="L189" s="13">
        <v>725904.2</v>
      </c>
      <c r="M189" s="51">
        <f t="shared" si="119"/>
        <v>79.951344500771441</v>
      </c>
      <c r="N189" s="37">
        <f>K189/E189*100</f>
        <v>79.942216236071999</v>
      </c>
      <c r="O189" s="37">
        <f t="shared" si="126"/>
        <v>80.033539140022043</v>
      </c>
    </row>
    <row r="190" spans="1:15" s="1" customFormat="1" ht="66" hidden="1" customHeight="1">
      <c r="A190" s="104"/>
      <c r="B190" s="71" t="s">
        <v>74</v>
      </c>
      <c r="C190" s="28" t="s">
        <v>4</v>
      </c>
      <c r="D190" s="13">
        <f t="shared" si="125"/>
        <v>16182000</v>
      </c>
      <c r="E190" s="13">
        <v>13334000</v>
      </c>
      <c r="F190" s="13">
        <v>2848000</v>
      </c>
      <c r="G190" s="13">
        <f t="shared" si="127"/>
        <v>14815231.58</v>
      </c>
      <c r="H190" s="13">
        <v>13333708.42</v>
      </c>
      <c r="I190" s="13">
        <f t="shared" si="128"/>
        <v>1481523.16</v>
      </c>
      <c r="J190" s="13">
        <f t="shared" si="129"/>
        <v>14815231.58</v>
      </c>
      <c r="K190" s="13">
        <v>13333708.42</v>
      </c>
      <c r="L190" s="13">
        <v>1481523.16</v>
      </c>
      <c r="M190" s="51">
        <f t="shared" si="119"/>
        <v>91.553773204795448</v>
      </c>
      <c r="N190" s="37">
        <f>K190/E190*100</f>
        <v>99.997813259337036</v>
      </c>
      <c r="O190" s="37">
        <f t="shared" si="126"/>
        <v>52.019773876404493</v>
      </c>
    </row>
    <row r="191" spans="1:15" s="1" customFormat="1" ht="27" hidden="1" customHeight="1">
      <c r="A191" s="105"/>
      <c r="B191" s="71" t="s">
        <v>75</v>
      </c>
      <c r="C191" s="28" t="s">
        <v>8</v>
      </c>
      <c r="D191" s="13">
        <f t="shared" si="125"/>
        <v>258507600</v>
      </c>
      <c r="E191" s="13">
        <f>251858200+6649400</f>
        <v>258507600</v>
      </c>
      <c r="F191" s="13">
        <v>0</v>
      </c>
      <c r="G191" s="13">
        <f t="shared" si="127"/>
        <v>97977640.730000004</v>
      </c>
      <c r="H191" s="13">
        <v>97977640.730000004</v>
      </c>
      <c r="I191" s="13">
        <v>0</v>
      </c>
      <c r="J191" s="13">
        <f t="shared" si="129"/>
        <v>84395705.010000005</v>
      </c>
      <c r="K191" s="13">
        <v>84395705.010000005</v>
      </c>
      <c r="L191" s="13">
        <v>0</v>
      </c>
      <c r="M191" s="51">
        <f t="shared" si="119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5"/>
        <v>22056400</v>
      </c>
      <c r="E192" s="13">
        <v>0</v>
      </c>
      <c r="F192" s="13">
        <v>22056400</v>
      </c>
      <c r="G192" s="13">
        <f t="shared" si="127"/>
        <v>9377300.5800000001</v>
      </c>
      <c r="H192" s="13">
        <v>0</v>
      </c>
      <c r="I192" s="13">
        <f t="shared" si="128"/>
        <v>9377300.5800000001</v>
      </c>
      <c r="J192" s="13">
        <f t="shared" si="129"/>
        <v>9377300.5800000001</v>
      </c>
      <c r="K192" s="13">
        <v>0</v>
      </c>
      <c r="L192" s="13">
        <v>9377300.5800000001</v>
      </c>
      <c r="M192" s="51">
        <f t="shared" si="119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0">SUM(E194:E195)</f>
        <v>1929400</v>
      </c>
      <c r="F193" s="20">
        <f t="shared" si="130"/>
        <v>129964</v>
      </c>
      <c r="G193" s="20">
        <f t="shared" si="130"/>
        <v>1830784</v>
      </c>
      <c r="H193" s="20">
        <f t="shared" si="130"/>
        <v>1729388</v>
      </c>
      <c r="I193" s="20">
        <f t="shared" si="130"/>
        <v>101396</v>
      </c>
      <c r="J193" s="20">
        <f t="shared" si="130"/>
        <v>1685128</v>
      </c>
      <c r="K193" s="20">
        <f t="shared" si="130"/>
        <v>1583732</v>
      </c>
      <c r="L193" s="20">
        <f t="shared" si="130"/>
        <v>101396</v>
      </c>
      <c r="M193" s="21">
        <f t="shared" si="119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19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1">H195+I195</f>
        <v>1529388</v>
      </c>
      <c r="H195" s="13">
        <v>1529388</v>
      </c>
      <c r="I195" s="13">
        <f t="shared" ref="I195" si="132">L195</f>
        <v>0</v>
      </c>
      <c r="J195" s="13">
        <f t="shared" ref="J195" si="133">K195+L195</f>
        <v>1383732</v>
      </c>
      <c r="K195" s="13">
        <v>1383732</v>
      </c>
      <c r="L195" s="13">
        <v>0</v>
      </c>
      <c r="M195" s="51">
        <f t="shared" si="119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06" t="s">
        <v>98</v>
      </c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</row>
    <row r="197" spans="1:15" s="1" customFormat="1" ht="87" hidden="1" customHeight="1">
      <c r="A197" s="23" t="s">
        <v>346</v>
      </c>
      <c r="B197" s="95" t="s">
        <v>52</v>
      </c>
      <c r="C197" s="95"/>
      <c r="D197" s="31">
        <f>D198+D204+D219</f>
        <v>33199431</v>
      </c>
      <c r="E197" s="31">
        <f t="shared" ref="E197:L197" si="134">E198+E204+E219</f>
        <v>2508000</v>
      </c>
      <c r="F197" s="31">
        <f t="shared" si="134"/>
        <v>30691431</v>
      </c>
      <c r="G197" s="31">
        <f t="shared" si="134"/>
        <v>10272055.18</v>
      </c>
      <c r="H197" s="31">
        <f t="shared" si="134"/>
        <v>2508000</v>
      </c>
      <c r="I197" s="31">
        <f t="shared" si="134"/>
        <v>7764055.1800000006</v>
      </c>
      <c r="J197" s="31">
        <f t="shared" si="134"/>
        <v>7970400.9600000009</v>
      </c>
      <c r="K197" s="31">
        <f t="shared" si="134"/>
        <v>206345.78</v>
      </c>
      <c r="L197" s="31">
        <f t="shared" si="134"/>
        <v>7764055.1800000006</v>
      </c>
      <c r="M197" s="25">
        <f t="shared" ref="M197:O198" si="135">J197/D197*100</f>
        <v>24.00764326352461</v>
      </c>
      <c r="N197" s="38">
        <f t="shared" si="135"/>
        <v>8.2275031897926638</v>
      </c>
      <c r="O197" s="38">
        <f t="shared" si="135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6">SUM(E199:E203)</f>
        <v>2508000</v>
      </c>
      <c r="F198" s="20">
        <f t="shared" si="136"/>
        <v>12074943</v>
      </c>
      <c r="G198" s="20">
        <f t="shared" si="136"/>
        <v>5358347.7799999993</v>
      </c>
      <c r="H198" s="20">
        <f t="shared" si="136"/>
        <v>2508000</v>
      </c>
      <c r="I198" s="20">
        <f t="shared" si="136"/>
        <v>2850347.78</v>
      </c>
      <c r="J198" s="20">
        <f t="shared" si="136"/>
        <v>3056693.5599999996</v>
      </c>
      <c r="K198" s="20">
        <f t="shared" si="136"/>
        <v>206345.78</v>
      </c>
      <c r="L198" s="20">
        <f t="shared" si="136"/>
        <v>2850347.78</v>
      </c>
      <c r="M198" s="25">
        <f t="shared" si="135"/>
        <v>20.960745440752252</v>
      </c>
      <c r="N198" s="38">
        <f t="shared" si="135"/>
        <v>8.2275031897926638</v>
      </c>
      <c r="O198" s="38">
        <f t="shared" si="135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7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8">H200+I200</f>
        <v>40727.78</v>
      </c>
      <c r="H200" s="13">
        <v>0</v>
      </c>
      <c r="I200" s="13">
        <f>L200</f>
        <v>40727.78</v>
      </c>
      <c r="J200" s="63">
        <f t="shared" ref="J200:J203" si="139">K200+L200</f>
        <v>40727.78</v>
      </c>
      <c r="K200" s="63">
        <v>0</v>
      </c>
      <c r="L200" s="63">
        <v>40727.78</v>
      </c>
      <c r="M200" s="49">
        <f t="shared" si="137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8"/>
        <v>0</v>
      </c>
      <c r="H201" s="13">
        <v>0</v>
      </c>
      <c r="I201" s="13">
        <f>L201</f>
        <v>0</v>
      </c>
      <c r="J201" s="63">
        <f t="shared" si="139"/>
        <v>0</v>
      </c>
      <c r="K201" s="63">
        <v>0</v>
      </c>
      <c r="L201" s="63">
        <v>0</v>
      </c>
      <c r="M201" s="49">
        <f t="shared" si="137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8"/>
        <v>2343000</v>
      </c>
      <c r="H202" s="13">
        <v>2343000</v>
      </c>
      <c r="I202" s="13">
        <f t="shared" ref="I202:I203" si="140">L202</f>
        <v>0</v>
      </c>
      <c r="J202" s="63">
        <f t="shared" si="139"/>
        <v>103440</v>
      </c>
      <c r="K202" s="63">
        <v>103440</v>
      </c>
      <c r="L202" s="63">
        <v>0</v>
      </c>
      <c r="M202" s="49">
        <f t="shared" si="137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8"/>
        <v>165000</v>
      </c>
      <c r="H203" s="13">
        <v>165000</v>
      </c>
      <c r="I203" s="13">
        <f t="shared" si="140"/>
        <v>0</v>
      </c>
      <c r="J203" s="63">
        <f t="shared" si="139"/>
        <v>102905.78</v>
      </c>
      <c r="K203" s="63">
        <v>102905.78</v>
      </c>
      <c r="L203" s="63">
        <v>0</v>
      </c>
      <c r="M203" s="49">
        <f t="shared" si="137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1">SUM(E205:E218)</f>
        <v>0</v>
      </c>
      <c r="F204" s="20">
        <f t="shared" si="141"/>
        <v>17616488</v>
      </c>
      <c r="G204" s="20">
        <f t="shared" si="141"/>
        <v>4059794.7500000005</v>
      </c>
      <c r="H204" s="20">
        <f t="shared" si="141"/>
        <v>0</v>
      </c>
      <c r="I204" s="20">
        <f t="shared" si="141"/>
        <v>4059794.7500000005</v>
      </c>
      <c r="J204" s="20">
        <f t="shared" si="141"/>
        <v>4059794.7500000005</v>
      </c>
      <c r="K204" s="20">
        <f t="shared" si="141"/>
        <v>0</v>
      </c>
      <c r="L204" s="20">
        <f t="shared" si="141"/>
        <v>4059794.7500000005</v>
      </c>
      <c r="M204" s="25">
        <f t="shared" si="137"/>
        <v>23.045426250680613</v>
      </c>
      <c r="N204" s="38">
        <v>0</v>
      </c>
      <c r="O204" s="38">
        <f t="shared" ref="O204:O230" si="142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3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7"/>
        <v>45.532469135802465</v>
      </c>
      <c r="N205" s="37">
        <v>0</v>
      </c>
      <c r="O205" s="37">
        <f t="shared" si="142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3"/>
        <v>749500</v>
      </c>
      <c r="E206" s="13">
        <v>0</v>
      </c>
      <c r="F206" s="13">
        <v>749500</v>
      </c>
      <c r="G206" s="13">
        <f t="shared" ref="G206:G223" si="144">H206+I206</f>
        <v>317976</v>
      </c>
      <c r="H206" s="13">
        <v>0</v>
      </c>
      <c r="I206" s="13">
        <f t="shared" ref="I206:I223" si="145">L206</f>
        <v>317976</v>
      </c>
      <c r="J206" s="63">
        <f t="shared" ref="J206:J223" si="146">K206+L206</f>
        <v>317976</v>
      </c>
      <c r="K206" s="63">
        <v>0</v>
      </c>
      <c r="L206" s="63">
        <v>317976</v>
      </c>
      <c r="M206" s="49">
        <f t="shared" si="137"/>
        <v>42.425083388925948</v>
      </c>
      <c r="N206" s="37">
        <v>0</v>
      </c>
      <c r="O206" s="37">
        <f t="shared" si="142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3"/>
        <v>6000000</v>
      </c>
      <c r="E207" s="13">
        <v>0</v>
      </c>
      <c r="F207" s="13">
        <v>6000000</v>
      </c>
      <c r="G207" s="13">
        <f t="shared" si="144"/>
        <v>554282</v>
      </c>
      <c r="H207" s="13">
        <v>0</v>
      </c>
      <c r="I207" s="13">
        <f t="shared" si="145"/>
        <v>554282</v>
      </c>
      <c r="J207" s="63">
        <f t="shared" si="146"/>
        <v>554282</v>
      </c>
      <c r="K207" s="63">
        <v>0</v>
      </c>
      <c r="L207" s="63">
        <v>554282</v>
      </c>
      <c r="M207" s="49">
        <f t="shared" si="137"/>
        <v>9.2380333333333322</v>
      </c>
      <c r="N207" s="37">
        <v>0</v>
      </c>
      <c r="O207" s="37">
        <f t="shared" si="142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3"/>
        <v>105921</v>
      </c>
      <c r="E208" s="13">
        <v>0</v>
      </c>
      <c r="F208" s="13">
        <v>105921</v>
      </c>
      <c r="G208" s="13">
        <f t="shared" si="144"/>
        <v>105920.25</v>
      </c>
      <c r="H208" s="13">
        <v>0</v>
      </c>
      <c r="I208" s="13">
        <f t="shared" si="145"/>
        <v>105920.25</v>
      </c>
      <c r="J208" s="63">
        <f t="shared" si="146"/>
        <v>105920.25</v>
      </c>
      <c r="K208" s="63">
        <v>0</v>
      </c>
      <c r="L208" s="63">
        <v>105920.25</v>
      </c>
      <c r="M208" s="49">
        <f t="shared" si="137"/>
        <v>99.999291925113994</v>
      </c>
      <c r="N208" s="37">
        <v>0</v>
      </c>
      <c r="O208" s="37">
        <f t="shared" si="142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3"/>
        <v>444707</v>
      </c>
      <c r="E209" s="13">
        <v>0</v>
      </c>
      <c r="F209" s="13">
        <v>444707</v>
      </c>
      <c r="G209" s="13">
        <f t="shared" si="144"/>
        <v>444706.6</v>
      </c>
      <c r="H209" s="13">
        <v>0</v>
      </c>
      <c r="I209" s="13">
        <f t="shared" si="145"/>
        <v>444706.6</v>
      </c>
      <c r="J209" s="63">
        <f t="shared" si="146"/>
        <v>444706.6</v>
      </c>
      <c r="K209" s="63">
        <v>0</v>
      </c>
      <c r="L209" s="63">
        <v>444706.6</v>
      </c>
      <c r="M209" s="49">
        <f t="shared" si="137"/>
        <v>99.999910053136105</v>
      </c>
      <c r="N209" s="37">
        <v>0</v>
      </c>
      <c r="O209" s="37">
        <f t="shared" si="142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3"/>
        <v>444707</v>
      </c>
      <c r="E210" s="13">
        <v>0</v>
      </c>
      <c r="F210" s="13">
        <v>444707</v>
      </c>
      <c r="G210" s="13">
        <f t="shared" si="144"/>
        <v>444706.6</v>
      </c>
      <c r="H210" s="13">
        <v>0</v>
      </c>
      <c r="I210" s="13">
        <f t="shared" si="145"/>
        <v>444706.6</v>
      </c>
      <c r="J210" s="63">
        <f t="shared" si="146"/>
        <v>444706.6</v>
      </c>
      <c r="K210" s="63">
        <v>0</v>
      </c>
      <c r="L210" s="63">
        <v>444706.6</v>
      </c>
      <c r="M210" s="49">
        <f t="shared" si="137"/>
        <v>99.999910053136105</v>
      </c>
      <c r="N210" s="37">
        <v>0</v>
      </c>
      <c r="O210" s="37">
        <f t="shared" si="142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3"/>
        <v>3630000</v>
      </c>
      <c r="E211" s="13">
        <v>0</v>
      </c>
      <c r="F211" s="13">
        <v>3630000</v>
      </c>
      <c r="G211" s="13">
        <f t="shared" si="144"/>
        <v>0</v>
      </c>
      <c r="H211" s="13">
        <v>0</v>
      </c>
      <c r="I211" s="13">
        <f t="shared" si="145"/>
        <v>0</v>
      </c>
      <c r="J211" s="63">
        <f t="shared" si="146"/>
        <v>0</v>
      </c>
      <c r="K211" s="63">
        <v>0</v>
      </c>
      <c r="L211" s="63">
        <v>0</v>
      </c>
      <c r="M211" s="49">
        <f t="shared" si="137"/>
        <v>0</v>
      </c>
      <c r="N211" s="37">
        <v>0</v>
      </c>
      <c r="O211" s="37">
        <f t="shared" si="142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3"/>
        <v>1038000</v>
      </c>
      <c r="E212" s="13">
        <v>0</v>
      </c>
      <c r="F212" s="13">
        <v>1038000</v>
      </c>
      <c r="G212" s="13">
        <f t="shared" si="144"/>
        <v>1037985</v>
      </c>
      <c r="H212" s="13">
        <v>0</v>
      </c>
      <c r="I212" s="13">
        <f t="shared" si="145"/>
        <v>1037985</v>
      </c>
      <c r="J212" s="63">
        <f t="shared" si="146"/>
        <v>1037985</v>
      </c>
      <c r="K212" s="63">
        <v>0</v>
      </c>
      <c r="L212" s="63">
        <v>1037985</v>
      </c>
      <c r="M212" s="49">
        <f t="shared" si="137"/>
        <v>99.998554913294797</v>
      </c>
      <c r="N212" s="37">
        <v>0</v>
      </c>
      <c r="O212" s="37">
        <f t="shared" si="142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3"/>
        <v>1175821</v>
      </c>
      <c r="E213" s="13">
        <v>0</v>
      </c>
      <c r="F213" s="13">
        <v>1175821</v>
      </c>
      <c r="G213" s="13">
        <f t="shared" si="144"/>
        <v>279454.2</v>
      </c>
      <c r="H213" s="13">
        <v>0</v>
      </c>
      <c r="I213" s="13">
        <f t="shared" si="145"/>
        <v>279454.2</v>
      </c>
      <c r="J213" s="63">
        <f t="shared" si="146"/>
        <v>279454.2</v>
      </c>
      <c r="K213" s="63">
        <v>0</v>
      </c>
      <c r="L213" s="63">
        <v>279454.2</v>
      </c>
      <c r="M213" s="49">
        <f t="shared" si="137"/>
        <v>23.766729799858993</v>
      </c>
      <c r="N213" s="37">
        <v>0</v>
      </c>
      <c r="O213" s="37">
        <f t="shared" si="142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3"/>
        <v>931048</v>
      </c>
      <c r="E214" s="13">
        <v>0</v>
      </c>
      <c r="F214" s="13">
        <v>931048</v>
      </c>
      <c r="G214" s="13">
        <f t="shared" si="144"/>
        <v>0</v>
      </c>
      <c r="H214" s="13">
        <v>0</v>
      </c>
      <c r="I214" s="13">
        <f t="shared" si="145"/>
        <v>0</v>
      </c>
      <c r="J214" s="63">
        <f t="shared" si="146"/>
        <v>0</v>
      </c>
      <c r="K214" s="63">
        <v>0</v>
      </c>
      <c r="L214" s="63">
        <v>0</v>
      </c>
      <c r="M214" s="49">
        <f t="shared" si="137"/>
        <v>0</v>
      </c>
      <c r="N214" s="37">
        <v>0</v>
      </c>
      <c r="O214" s="37">
        <f t="shared" si="142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3"/>
        <v>30000</v>
      </c>
      <c r="E215" s="13">
        <v>0</v>
      </c>
      <c r="F215" s="13">
        <v>30000</v>
      </c>
      <c r="G215" s="13">
        <f t="shared" si="144"/>
        <v>29490</v>
      </c>
      <c r="H215" s="13">
        <v>0</v>
      </c>
      <c r="I215" s="13">
        <f t="shared" si="145"/>
        <v>29490</v>
      </c>
      <c r="J215" s="63">
        <f t="shared" si="146"/>
        <v>29490</v>
      </c>
      <c r="K215" s="63">
        <v>0</v>
      </c>
      <c r="L215" s="63">
        <v>29490</v>
      </c>
      <c r="M215" s="49">
        <f t="shared" si="137"/>
        <v>98.3</v>
      </c>
      <c r="N215" s="37">
        <v>0</v>
      </c>
      <c r="O215" s="37">
        <f t="shared" si="142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3"/>
        <v>70000</v>
      </c>
      <c r="E216" s="13">
        <v>0</v>
      </c>
      <c r="F216" s="13">
        <v>70000</v>
      </c>
      <c r="G216" s="13">
        <f t="shared" si="144"/>
        <v>69800</v>
      </c>
      <c r="H216" s="13">
        <v>0</v>
      </c>
      <c r="I216" s="13">
        <f t="shared" si="145"/>
        <v>69800</v>
      </c>
      <c r="J216" s="63">
        <f t="shared" si="146"/>
        <v>69800</v>
      </c>
      <c r="K216" s="63">
        <v>0</v>
      </c>
      <c r="L216" s="63">
        <v>69800</v>
      </c>
      <c r="M216" s="49">
        <f t="shared" si="137"/>
        <v>99.714285714285708</v>
      </c>
      <c r="N216" s="37">
        <v>0</v>
      </c>
      <c r="O216" s="37">
        <f t="shared" si="142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3"/>
        <v>262739</v>
      </c>
      <c r="E217" s="13">
        <v>0</v>
      </c>
      <c r="F217" s="13">
        <v>262739</v>
      </c>
      <c r="G217" s="13"/>
      <c r="H217" s="13"/>
      <c r="I217" s="13">
        <f t="shared" si="145"/>
        <v>0</v>
      </c>
      <c r="J217" s="63">
        <f t="shared" si="146"/>
        <v>0</v>
      </c>
      <c r="K217" s="63">
        <v>0</v>
      </c>
      <c r="L217" s="63">
        <v>0</v>
      </c>
      <c r="M217" s="49">
        <f t="shared" si="137"/>
        <v>0</v>
      </c>
      <c r="N217" s="37">
        <v>0</v>
      </c>
      <c r="O217" s="37">
        <f t="shared" si="142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3"/>
        <v>1924045</v>
      </c>
      <c r="E218" s="13">
        <v>0</v>
      </c>
      <c r="F218" s="13">
        <v>1924045</v>
      </c>
      <c r="G218" s="13">
        <f t="shared" si="144"/>
        <v>406661.1</v>
      </c>
      <c r="H218" s="13">
        <v>0</v>
      </c>
      <c r="I218" s="13">
        <f t="shared" si="145"/>
        <v>406661.1</v>
      </c>
      <c r="J218" s="63">
        <f t="shared" si="146"/>
        <v>406661.1</v>
      </c>
      <c r="K218" s="63">
        <v>0</v>
      </c>
      <c r="L218" s="63">
        <v>406661.1</v>
      </c>
      <c r="M218" s="49">
        <f t="shared" si="137"/>
        <v>21.135737469757725</v>
      </c>
      <c r="N218" s="37">
        <v>0</v>
      </c>
      <c r="O218" s="37">
        <f t="shared" si="142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7">SUM(E220:E223)</f>
        <v>0</v>
      </c>
      <c r="F219" s="20">
        <f t="shared" si="147"/>
        <v>1000000</v>
      </c>
      <c r="G219" s="20">
        <f t="shared" si="147"/>
        <v>853912.65</v>
      </c>
      <c r="H219" s="20">
        <f t="shared" si="147"/>
        <v>0</v>
      </c>
      <c r="I219" s="20">
        <f t="shared" si="147"/>
        <v>853912.65</v>
      </c>
      <c r="J219" s="20">
        <f t="shared" si="147"/>
        <v>853912.65</v>
      </c>
      <c r="K219" s="20">
        <f t="shared" si="147"/>
        <v>0</v>
      </c>
      <c r="L219" s="20">
        <f t="shared" si="147"/>
        <v>853912.65</v>
      </c>
      <c r="M219" s="25">
        <f t="shared" si="137"/>
        <v>85.391265000000004</v>
      </c>
      <c r="N219" s="38">
        <v>0</v>
      </c>
      <c r="O219" s="38">
        <f t="shared" si="142"/>
        <v>85.391265000000004</v>
      </c>
    </row>
    <row r="220" spans="1:15" s="1" customFormat="1" ht="22.5" hidden="1" customHeight="1">
      <c r="A220" s="93" t="s">
        <v>368</v>
      </c>
      <c r="B220" s="96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4"/>
        <v>513912.65</v>
      </c>
      <c r="H220" s="13">
        <v>0</v>
      </c>
      <c r="I220" s="13">
        <f t="shared" si="145"/>
        <v>513912.65</v>
      </c>
      <c r="J220" s="63">
        <f t="shared" si="146"/>
        <v>513912.65</v>
      </c>
      <c r="K220" s="63">
        <v>0</v>
      </c>
      <c r="L220" s="63">
        <v>513912.65</v>
      </c>
      <c r="M220" s="49">
        <f t="shared" si="137"/>
        <v>77.865553030303033</v>
      </c>
      <c r="N220" s="37">
        <v>0</v>
      </c>
      <c r="O220" s="37">
        <f t="shared" si="142"/>
        <v>77.865553030303033</v>
      </c>
    </row>
    <row r="221" spans="1:15" s="1" customFormat="1" ht="24.75" hidden="1" customHeight="1">
      <c r="A221" s="93"/>
      <c r="B221" s="96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4"/>
        <v>300000</v>
      </c>
      <c r="H221" s="13">
        <v>0</v>
      </c>
      <c r="I221" s="13">
        <f t="shared" si="145"/>
        <v>300000</v>
      </c>
      <c r="J221" s="63">
        <f t="shared" si="146"/>
        <v>300000</v>
      </c>
      <c r="K221" s="63">
        <v>0</v>
      </c>
      <c r="L221" s="63">
        <v>300000</v>
      </c>
      <c r="M221" s="49">
        <f t="shared" si="137"/>
        <v>100</v>
      </c>
      <c r="N221" s="37">
        <v>0</v>
      </c>
      <c r="O221" s="37">
        <f t="shared" si="142"/>
        <v>100</v>
      </c>
    </row>
    <row r="222" spans="1:15" s="1" customFormat="1" ht="24.75" hidden="1" customHeight="1">
      <c r="A222" s="93"/>
      <c r="B222" s="96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4"/>
        <v>20000</v>
      </c>
      <c r="H222" s="13">
        <v>0</v>
      </c>
      <c r="I222" s="13">
        <f t="shared" si="145"/>
        <v>20000</v>
      </c>
      <c r="J222" s="63">
        <f t="shared" si="146"/>
        <v>20000</v>
      </c>
      <c r="K222" s="63">
        <v>0</v>
      </c>
      <c r="L222" s="63">
        <v>20000</v>
      </c>
      <c r="M222" s="49">
        <f t="shared" si="137"/>
        <v>100</v>
      </c>
      <c r="N222" s="37">
        <v>0</v>
      </c>
      <c r="O222" s="37">
        <f t="shared" si="142"/>
        <v>100</v>
      </c>
    </row>
    <row r="223" spans="1:15" s="1" customFormat="1" ht="23.25" hidden="1" customHeight="1">
      <c r="A223" s="93"/>
      <c r="B223" s="96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4"/>
        <v>20000</v>
      </c>
      <c r="H223" s="13">
        <v>0</v>
      </c>
      <c r="I223" s="13">
        <f t="shared" si="145"/>
        <v>20000</v>
      </c>
      <c r="J223" s="63">
        <f t="shared" si="146"/>
        <v>20000</v>
      </c>
      <c r="K223" s="63">
        <v>0</v>
      </c>
      <c r="L223" s="63">
        <v>20000</v>
      </c>
      <c r="M223" s="49">
        <f t="shared" si="137"/>
        <v>100</v>
      </c>
      <c r="N223" s="37">
        <v>0</v>
      </c>
      <c r="O223" s="37">
        <f t="shared" si="142"/>
        <v>100</v>
      </c>
    </row>
    <row r="224" spans="1:15" s="1" customFormat="1" ht="65.25" hidden="1" customHeight="1">
      <c r="A224" s="23" t="s">
        <v>369</v>
      </c>
      <c r="B224" s="95" t="s">
        <v>54</v>
      </c>
      <c r="C224" s="95"/>
      <c r="D224" s="31">
        <f>SUM(D225:D227)</f>
        <v>1000000</v>
      </c>
      <c r="E224" s="31">
        <f t="shared" ref="E224:L224" si="148">SUM(E225:E227)</f>
        <v>0</v>
      </c>
      <c r="F224" s="31">
        <f t="shared" si="148"/>
        <v>1000000</v>
      </c>
      <c r="G224" s="31">
        <f t="shared" si="148"/>
        <v>885000</v>
      </c>
      <c r="H224" s="31">
        <f t="shared" si="148"/>
        <v>0</v>
      </c>
      <c r="I224" s="31">
        <f t="shared" si="148"/>
        <v>885000</v>
      </c>
      <c r="J224" s="31">
        <f t="shared" si="148"/>
        <v>885000</v>
      </c>
      <c r="K224" s="31">
        <f t="shared" si="148"/>
        <v>0</v>
      </c>
      <c r="L224" s="31">
        <f t="shared" si="148"/>
        <v>885000</v>
      </c>
      <c r="M224" s="25">
        <f t="shared" si="137"/>
        <v>88.5</v>
      </c>
      <c r="N224" s="38">
        <v>0</v>
      </c>
      <c r="O224" s="38">
        <f t="shared" si="142"/>
        <v>88.5</v>
      </c>
    </row>
    <row r="225" spans="1:15" s="1" customFormat="1" ht="33.75" hidden="1" customHeight="1">
      <c r="A225" s="93" t="s">
        <v>370</v>
      </c>
      <c r="B225" s="96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7"/>
        <v>81.034482758620683</v>
      </c>
      <c r="N225" s="37">
        <v>0</v>
      </c>
      <c r="O225" s="37">
        <f t="shared" si="142"/>
        <v>81.034482758620683</v>
      </c>
    </row>
    <row r="226" spans="1:15" s="1" customFormat="1" ht="28.5" hidden="1" customHeight="1">
      <c r="A226" s="93"/>
      <c r="B226" s="96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49">H226+I226</f>
        <v>590000</v>
      </c>
      <c r="H226" s="66">
        <v>0</v>
      </c>
      <c r="I226" s="66">
        <f t="shared" ref="I226:I227" si="150">L226</f>
        <v>590000</v>
      </c>
      <c r="J226" s="66">
        <f t="shared" ref="J226:J227" si="151">K226+L226</f>
        <v>590000</v>
      </c>
      <c r="K226" s="66">
        <v>0</v>
      </c>
      <c r="L226" s="66">
        <v>590000</v>
      </c>
      <c r="M226" s="61">
        <f t="shared" si="137"/>
        <v>90.769230769230774</v>
      </c>
      <c r="N226" s="37">
        <v>0</v>
      </c>
      <c r="O226" s="37">
        <f t="shared" si="142"/>
        <v>90.769230769230774</v>
      </c>
    </row>
    <row r="227" spans="1:15" s="1" customFormat="1" ht="34.5" hidden="1" customHeight="1">
      <c r="A227" s="93"/>
      <c r="B227" s="96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49"/>
        <v>60000</v>
      </c>
      <c r="H227" s="66">
        <v>0</v>
      </c>
      <c r="I227" s="66">
        <f t="shared" si="150"/>
        <v>60000</v>
      </c>
      <c r="J227" s="66">
        <f t="shared" si="151"/>
        <v>60000</v>
      </c>
      <c r="K227" s="66">
        <v>0</v>
      </c>
      <c r="L227" s="66">
        <v>60000</v>
      </c>
      <c r="M227" s="61">
        <f t="shared" si="137"/>
        <v>100</v>
      </c>
      <c r="N227" s="37">
        <v>0</v>
      </c>
      <c r="O227" s="37">
        <f t="shared" si="142"/>
        <v>100</v>
      </c>
    </row>
    <row r="228" spans="1:15" s="1" customFormat="1" ht="62.25" hidden="1" customHeight="1">
      <c r="A228" s="23" t="s">
        <v>371</v>
      </c>
      <c r="B228" s="95" t="s">
        <v>55</v>
      </c>
      <c r="C228" s="95"/>
      <c r="D228" s="31">
        <f>D229+D232</f>
        <v>22139919</v>
      </c>
      <c r="E228" s="31">
        <f t="shared" ref="E228:L228" si="152">E229+E232</f>
        <v>99400</v>
      </c>
      <c r="F228" s="31">
        <f t="shared" si="152"/>
        <v>22040519</v>
      </c>
      <c r="G228" s="31">
        <f t="shared" si="152"/>
        <v>17772710.119999997</v>
      </c>
      <c r="H228" s="31">
        <f t="shared" si="152"/>
        <v>196600</v>
      </c>
      <c r="I228" s="31">
        <f t="shared" si="152"/>
        <v>17576110.119999997</v>
      </c>
      <c r="J228" s="31">
        <f t="shared" si="152"/>
        <v>17674410.119999997</v>
      </c>
      <c r="K228" s="31">
        <f t="shared" si="152"/>
        <v>98300</v>
      </c>
      <c r="L228" s="31">
        <f t="shared" si="152"/>
        <v>17576110.119999997</v>
      </c>
      <c r="M228" s="62">
        <f t="shared" si="137"/>
        <v>79.830509407012727</v>
      </c>
      <c r="N228" s="38">
        <f>K228/E228*100</f>
        <v>98.893360160965798</v>
      </c>
      <c r="O228" s="38">
        <f t="shared" si="142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3">SUM(E230:E231)</f>
        <v>99400</v>
      </c>
      <c r="F229" s="31">
        <f t="shared" si="153"/>
        <v>232100</v>
      </c>
      <c r="G229" s="31">
        <f t="shared" si="153"/>
        <v>277174.31</v>
      </c>
      <c r="H229" s="31">
        <f t="shared" si="153"/>
        <v>196600</v>
      </c>
      <c r="I229" s="31">
        <f t="shared" si="153"/>
        <v>80574.31</v>
      </c>
      <c r="J229" s="31">
        <f t="shared" si="153"/>
        <v>178874.31</v>
      </c>
      <c r="K229" s="31">
        <f t="shared" si="153"/>
        <v>98300</v>
      </c>
      <c r="L229" s="31">
        <f t="shared" si="153"/>
        <v>80574.31</v>
      </c>
      <c r="M229" s="62">
        <f t="shared" si="137"/>
        <v>53.959067873303169</v>
      </c>
      <c r="N229" s="38">
        <f>K229/E229*100</f>
        <v>98.893360160965798</v>
      </c>
      <c r="O229" s="38">
        <f t="shared" si="142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4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7"/>
        <v>34.715342524773803</v>
      </c>
      <c r="N230" s="37">
        <v>0</v>
      </c>
      <c r="O230" s="37">
        <f t="shared" si="142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5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6">SUM(E233:E239)</f>
        <v>0</v>
      </c>
      <c r="F232" s="20">
        <f t="shared" si="156"/>
        <v>21808419</v>
      </c>
      <c r="G232" s="20">
        <f t="shared" si="156"/>
        <v>17495535.809999999</v>
      </c>
      <c r="H232" s="20">
        <f t="shared" si="156"/>
        <v>0</v>
      </c>
      <c r="I232" s="20">
        <f t="shared" si="156"/>
        <v>17495535.809999999</v>
      </c>
      <c r="J232" s="20">
        <f t="shared" si="156"/>
        <v>17495535.809999999</v>
      </c>
      <c r="K232" s="20">
        <f t="shared" si="156"/>
        <v>0</v>
      </c>
      <c r="L232" s="20">
        <f t="shared" si="156"/>
        <v>17495535.809999999</v>
      </c>
      <c r="M232" s="62">
        <f t="shared" si="155"/>
        <v>80.223769591000604</v>
      </c>
      <c r="N232" s="38">
        <v>0</v>
      </c>
      <c r="O232" s="38">
        <f t="shared" ref="O232:O256" si="157">L232/F232*100</f>
        <v>80.223769591000604</v>
      </c>
    </row>
    <row r="233" spans="1:15" s="1" customFormat="1" ht="31.5" hidden="1" customHeight="1">
      <c r="A233" s="93" t="s">
        <v>376</v>
      </c>
      <c r="B233" s="96" t="s">
        <v>235</v>
      </c>
      <c r="C233" s="26" t="s">
        <v>53</v>
      </c>
      <c r="D233" s="13">
        <f t="shared" ref="D233:D239" si="158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5"/>
        <v>63.602512647554811</v>
      </c>
      <c r="N233" s="37">
        <v>0</v>
      </c>
      <c r="O233" s="37">
        <f t="shared" si="157"/>
        <v>63.602512647554811</v>
      </c>
    </row>
    <row r="234" spans="1:15" s="1" customFormat="1" ht="31.5" hidden="1" customHeight="1">
      <c r="A234" s="93"/>
      <c r="B234" s="96"/>
      <c r="C234" s="26" t="s">
        <v>9</v>
      </c>
      <c r="D234" s="13">
        <f t="shared" si="158"/>
        <v>13544000</v>
      </c>
      <c r="E234" s="13">
        <v>0</v>
      </c>
      <c r="F234" s="13">
        <v>13544000</v>
      </c>
      <c r="G234" s="13">
        <f t="shared" ref="G234:G239" si="159">H234+I234</f>
        <v>11149051.380000001</v>
      </c>
      <c r="H234" s="13">
        <v>0</v>
      </c>
      <c r="I234" s="13">
        <f t="shared" ref="I234:I239" si="160">L234</f>
        <v>11149051.380000001</v>
      </c>
      <c r="J234" s="63">
        <f t="shared" ref="J234:J239" si="161">K234+L234</f>
        <v>11149051.380000001</v>
      </c>
      <c r="K234" s="13">
        <v>0</v>
      </c>
      <c r="L234" s="13">
        <v>11149051.380000001</v>
      </c>
      <c r="M234" s="49">
        <f t="shared" si="155"/>
        <v>82.317272445363272</v>
      </c>
      <c r="N234" s="37">
        <v>0</v>
      </c>
      <c r="O234" s="37">
        <f t="shared" si="157"/>
        <v>82.317272445363272</v>
      </c>
    </row>
    <row r="235" spans="1:15" s="1" customFormat="1" ht="23.25" hidden="1" customHeight="1">
      <c r="A235" s="93"/>
      <c r="B235" s="96"/>
      <c r="C235" s="26" t="s">
        <v>37</v>
      </c>
      <c r="D235" s="13">
        <f t="shared" si="158"/>
        <v>2108854</v>
      </c>
      <c r="E235" s="13">
        <v>0</v>
      </c>
      <c r="F235" s="13">
        <v>2108854</v>
      </c>
      <c r="G235" s="13">
        <f t="shared" si="159"/>
        <v>1738489.93</v>
      </c>
      <c r="H235" s="13">
        <v>0</v>
      </c>
      <c r="I235" s="13">
        <f t="shared" si="160"/>
        <v>1738489.93</v>
      </c>
      <c r="J235" s="63">
        <f t="shared" si="161"/>
        <v>1738489.93</v>
      </c>
      <c r="K235" s="63">
        <v>0</v>
      </c>
      <c r="L235" s="63">
        <v>1738489.93</v>
      </c>
      <c r="M235" s="49">
        <f t="shared" si="155"/>
        <v>82.437661877019465</v>
      </c>
      <c r="N235" s="37">
        <v>0</v>
      </c>
      <c r="O235" s="37">
        <f t="shared" si="157"/>
        <v>82.437661877019465</v>
      </c>
    </row>
    <row r="236" spans="1:15" s="1" customFormat="1" ht="24" hidden="1" customHeight="1">
      <c r="A236" s="93"/>
      <c r="B236" s="96"/>
      <c r="C236" s="26" t="s">
        <v>11</v>
      </c>
      <c r="D236" s="13">
        <f t="shared" si="158"/>
        <v>946000</v>
      </c>
      <c r="E236" s="13">
        <v>0</v>
      </c>
      <c r="F236" s="13">
        <v>946000</v>
      </c>
      <c r="G236" s="13">
        <f t="shared" si="159"/>
        <v>850507.04</v>
      </c>
      <c r="H236" s="13">
        <v>0</v>
      </c>
      <c r="I236" s="13">
        <f t="shared" si="160"/>
        <v>850507.04</v>
      </c>
      <c r="J236" s="63">
        <f t="shared" si="161"/>
        <v>850507.04</v>
      </c>
      <c r="K236" s="63">
        <v>0</v>
      </c>
      <c r="L236" s="63">
        <v>850507.04</v>
      </c>
      <c r="M236" s="49">
        <f t="shared" si="155"/>
        <v>89.90560676532769</v>
      </c>
      <c r="N236" s="37">
        <v>0</v>
      </c>
      <c r="O236" s="37">
        <f t="shared" si="157"/>
        <v>89.90560676532769</v>
      </c>
    </row>
    <row r="237" spans="1:15" s="1" customFormat="1" ht="25.5" hidden="1" customHeight="1">
      <c r="A237" s="93"/>
      <c r="B237" s="96"/>
      <c r="C237" s="28" t="s">
        <v>4</v>
      </c>
      <c r="D237" s="13">
        <f t="shared" si="158"/>
        <v>66500</v>
      </c>
      <c r="E237" s="13">
        <v>0</v>
      </c>
      <c r="F237" s="13">
        <v>66500</v>
      </c>
      <c r="G237" s="13">
        <f t="shared" si="159"/>
        <v>32311</v>
      </c>
      <c r="H237" s="13">
        <v>0</v>
      </c>
      <c r="I237" s="13">
        <f t="shared" si="160"/>
        <v>32311</v>
      </c>
      <c r="J237" s="63">
        <f t="shared" si="161"/>
        <v>32311</v>
      </c>
      <c r="K237" s="63">
        <v>0</v>
      </c>
      <c r="L237" s="63">
        <v>32311</v>
      </c>
      <c r="M237" s="49">
        <f t="shared" si="155"/>
        <v>48.587969924812029</v>
      </c>
      <c r="N237" s="37">
        <v>0</v>
      </c>
      <c r="O237" s="37">
        <f t="shared" si="157"/>
        <v>48.587969924812029</v>
      </c>
    </row>
    <row r="238" spans="1:15" s="1" customFormat="1" ht="31.5" hidden="1" customHeight="1">
      <c r="A238" s="93"/>
      <c r="B238" s="96"/>
      <c r="C238" s="26" t="s">
        <v>5</v>
      </c>
      <c r="D238" s="13">
        <f t="shared" si="158"/>
        <v>4825759</v>
      </c>
      <c r="E238" s="13">
        <v>0</v>
      </c>
      <c r="F238" s="13">
        <v>4825759</v>
      </c>
      <c r="G238" s="13">
        <f t="shared" si="159"/>
        <v>3516420.9</v>
      </c>
      <c r="H238" s="13">
        <v>0</v>
      </c>
      <c r="I238" s="13">
        <f t="shared" si="160"/>
        <v>3516420.9</v>
      </c>
      <c r="J238" s="63">
        <f t="shared" si="161"/>
        <v>3516420.9</v>
      </c>
      <c r="K238" s="63">
        <v>0</v>
      </c>
      <c r="L238" s="63">
        <v>3516420.9</v>
      </c>
      <c r="M238" s="49">
        <f t="shared" si="155"/>
        <v>72.867727128520087</v>
      </c>
      <c r="N238" s="37">
        <v>0</v>
      </c>
      <c r="O238" s="37">
        <f t="shared" si="157"/>
        <v>72.867727128520087</v>
      </c>
    </row>
    <row r="239" spans="1:15" s="1" customFormat="1" ht="30.75" hidden="1" customHeight="1">
      <c r="A239" s="93"/>
      <c r="B239" s="96"/>
      <c r="C239" s="26" t="s">
        <v>8</v>
      </c>
      <c r="D239" s="13">
        <f t="shared" si="158"/>
        <v>80106</v>
      </c>
      <c r="E239" s="13">
        <v>0</v>
      </c>
      <c r="F239" s="13">
        <v>80106</v>
      </c>
      <c r="G239" s="13">
        <f t="shared" si="159"/>
        <v>57890.400000000001</v>
      </c>
      <c r="H239" s="13">
        <v>0</v>
      </c>
      <c r="I239" s="13">
        <f t="shared" si="160"/>
        <v>57890.400000000001</v>
      </c>
      <c r="J239" s="63">
        <f t="shared" si="161"/>
        <v>57890.400000000001</v>
      </c>
      <c r="K239" s="63">
        <v>0</v>
      </c>
      <c r="L239" s="63">
        <v>57890.400000000001</v>
      </c>
      <c r="M239" s="49">
        <f t="shared" si="155"/>
        <v>72.267245899183592</v>
      </c>
      <c r="N239" s="37">
        <v>0</v>
      </c>
      <c r="O239" s="37">
        <f t="shared" si="157"/>
        <v>72.267245899183592</v>
      </c>
    </row>
    <row r="240" spans="1:15" s="2" customFormat="1" ht="39" hidden="1" customHeight="1">
      <c r="A240" s="23" t="s">
        <v>377</v>
      </c>
      <c r="B240" s="92" t="s">
        <v>84</v>
      </c>
      <c r="C240" s="92"/>
      <c r="D240" s="20">
        <f>SUM(D241:D244)</f>
        <v>2306449</v>
      </c>
      <c r="E240" s="20">
        <f t="shared" ref="E240:L240" si="162">SUM(E241:E244)</f>
        <v>0</v>
      </c>
      <c r="F240" s="20">
        <f t="shared" si="162"/>
        <v>2306449</v>
      </c>
      <c r="G240" s="20">
        <f t="shared" si="162"/>
        <v>1668492.0699999998</v>
      </c>
      <c r="H240" s="20">
        <f t="shared" si="162"/>
        <v>0</v>
      </c>
      <c r="I240" s="20">
        <f t="shared" si="162"/>
        <v>1668492.0699999998</v>
      </c>
      <c r="J240" s="20">
        <f t="shared" si="162"/>
        <v>1668492.0699999998</v>
      </c>
      <c r="K240" s="20">
        <f t="shared" si="162"/>
        <v>0</v>
      </c>
      <c r="L240" s="20">
        <f t="shared" si="162"/>
        <v>1668492.0699999998</v>
      </c>
      <c r="M240" s="25">
        <f t="shared" si="155"/>
        <v>72.340297574323117</v>
      </c>
      <c r="N240" s="38">
        <v>0</v>
      </c>
      <c r="O240" s="38">
        <f t="shared" si="157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5"/>
        <v>79.999985946535929</v>
      </c>
      <c r="N241" s="37">
        <v>0</v>
      </c>
      <c r="O241" s="37">
        <f t="shared" si="157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3">H242+I242</f>
        <v>544744.59</v>
      </c>
      <c r="H242" s="13">
        <v>0</v>
      </c>
      <c r="I242" s="13">
        <f t="shared" ref="I242:I244" si="164">L242</f>
        <v>544744.59</v>
      </c>
      <c r="J242" s="13">
        <f t="shared" ref="J242:J244" si="165">K242+L242</f>
        <v>544744.59</v>
      </c>
      <c r="K242" s="13">
        <v>0</v>
      </c>
      <c r="L242" s="13">
        <v>544744.59</v>
      </c>
      <c r="M242" s="49">
        <f t="shared" si="155"/>
        <v>61.600183417145097</v>
      </c>
      <c r="N242" s="37">
        <v>0</v>
      </c>
      <c r="O242" s="37">
        <f t="shared" si="157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3"/>
        <v>148752</v>
      </c>
      <c r="H243" s="13">
        <v>0</v>
      </c>
      <c r="I243" s="13">
        <f t="shared" si="164"/>
        <v>148752</v>
      </c>
      <c r="J243" s="13">
        <f t="shared" si="165"/>
        <v>148752</v>
      </c>
      <c r="K243" s="13">
        <v>0</v>
      </c>
      <c r="L243" s="13">
        <v>148752</v>
      </c>
      <c r="M243" s="49">
        <f t="shared" si="155"/>
        <v>53.826613691135286</v>
      </c>
      <c r="N243" s="37">
        <v>0</v>
      </c>
      <c r="O243" s="37">
        <f t="shared" si="157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3"/>
        <v>291890</v>
      </c>
      <c r="H244" s="13">
        <v>0</v>
      </c>
      <c r="I244" s="13">
        <f t="shared" si="164"/>
        <v>291890</v>
      </c>
      <c r="J244" s="13">
        <f t="shared" si="165"/>
        <v>291890</v>
      </c>
      <c r="K244" s="13">
        <v>0</v>
      </c>
      <c r="L244" s="13">
        <v>291890</v>
      </c>
      <c r="M244" s="49">
        <f t="shared" si="155"/>
        <v>100</v>
      </c>
      <c r="N244" s="37">
        <v>0</v>
      </c>
      <c r="O244" s="37">
        <f t="shared" si="157"/>
        <v>100</v>
      </c>
    </row>
    <row r="245" spans="1:15" s="1" customFormat="1" ht="66" hidden="1" customHeight="1">
      <c r="A245" s="23" t="s">
        <v>382</v>
      </c>
      <c r="B245" s="92" t="s">
        <v>88</v>
      </c>
      <c r="C245" s="92"/>
      <c r="D245" s="20">
        <f>SUM(D246:D247)</f>
        <v>2091600</v>
      </c>
      <c r="E245" s="20">
        <f t="shared" ref="E245:L245" si="166">SUM(E246:E247)</f>
        <v>0</v>
      </c>
      <c r="F245" s="20">
        <f t="shared" si="166"/>
        <v>2091600</v>
      </c>
      <c r="G245" s="20">
        <f t="shared" si="166"/>
        <v>1771075.6</v>
      </c>
      <c r="H245" s="20">
        <f t="shared" si="166"/>
        <v>0</v>
      </c>
      <c r="I245" s="20">
        <f t="shared" si="166"/>
        <v>1771075.6</v>
      </c>
      <c r="J245" s="20">
        <f t="shared" si="166"/>
        <v>1771075.6</v>
      </c>
      <c r="K245" s="20">
        <f t="shared" si="166"/>
        <v>0</v>
      </c>
      <c r="L245" s="20">
        <f t="shared" si="166"/>
        <v>1771075.6</v>
      </c>
      <c r="M245" s="25">
        <f t="shared" si="155"/>
        <v>84.675635876840701</v>
      </c>
      <c r="N245" s="38">
        <v>0</v>
      </c>
      <c r="O245" s="38">
        <f t="shared" si="157"/>
        <v>84.675635876840701</v>
      </c>
    </row>
    <row r="246" spans="1:15" s="1" customFormat="1" ht="43.5" hidden="1" customHeight="1">
      <c r="A246" s="93" t="s">
        <v>33</v>
      </c>
      <c r="B246" s="94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5"/>
        <v>100</v>
      </c>
      <c r="N246" s="37">
        <v>0</v>
      </c>
      <c r="O246" s="37">
        <f t="shared" si="157"/>
        <v>100</v>
      </c>
    </row>
    <row r="247" spans="1:15" s="1" customFormat="1" ht="41.25" hidden="1" customHeight="1">
      <c r="A247" s="93"/>
      <c r="B247" s="94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7">H247+I247</f>
        <v>771075.6</v>
      </c>
      <c r="H247" s="13">
        <v>0</v>
      </c>
      <c r="I247" s="13">
        <f t="shared" ref="I247" si="168">L247</f>
        <v>771075.6</v>
      </c>
      <c r="J247" s="13">
        <f t="shared" ref="J247" si="169">K247+L247</f>
        <v>771075.6</v>
      </c>
      <c r="K247" s="13">
        <v>0</v>
      </c>
      <c r="L247" s="13">
        <v>771075.6</v>
      </c>
      <c r="M247" s="49">
        <f t="shared" si="155"/>
        <v>70.637193111029688</v>
      </c>
      <c r="N247" s="37">
        <v>0</v>
      </c>
      <c r="O247" s="37">
        <f t="shared" si="157"/>
        <v>70.637193111029688</v>
      </c>
    </row>
    <row r="248" spans="1:15" s="1" customFormat="1" ht="48" hidden="1" customHeight="1">
      <c r="A248" s="23" t="s">
        <v>383</v>
      </c>
      <c r="B248" s="92" t="s">
        <v>90</v>
      </c>
      <c r="C248" s="92"/>
      <c r="D248" s="20">
        <f>D249+D255</f>
        <v>272584906</v>
      </c>
      <c r="E248" s="20">
        <f t="shared" ref="E248:L248" si="170">E249+E255</f>
        <v>2589000</v>
      </c>
      <c r="F248" s="20">
        <f t="shared" si="170"/>
        <v>268833706</v>
      </c>
      <c r="G248" s="20">
        <f t="shared" si="170"/>
        <v>226839228.97</v>
      </c>
      <c r="H248" s="20">
        <f t="shared" si="170"/>
        <v>2589000</v>
      </c>
      <c r="I248" s="20">
        <f t="shared" si="170"/>
        <v>223088028.97</v>
      </c>
      <c r="J248" s="20">
        <f t="shared" si="170"/>
        <v>224438567.22</v>
      </c>
      <c r="K248" s="20">
        <f t="shared" si="170"/>
        <v>1350538.25</v>
      </c>
      <c r="L248" s="20">
        <f t="shared" si="170"/>
        <v>223088028.97</v>
      </c>
      <c r="M248" s="25">
        <f t="shared" si="155"/>
        <v>82.337122224955479</v>
      </c>
      <c r="N248" s="38">
        <f>K248/E248*100</f>
        <v>52.164474700656626</v>
      </c>
      <c r="O248" s="38">
        <f t="shared" si="157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1">SUM(E250:E254)</f>
        <v>0</v>
      </c>
      <c r="F249" s="20">
        <f t="shared" si="171"/>
        <v>265333706</v>
      </c>
      <c r="G249" s="20">
        <f t="shared" si="171"/>
        <v>220313028.97</v>
      </c>
      <c r="H249" s="20">
        <f t="shared" si="171"/>
        <v>0</v>
      </c>
      <c r="I249" s="20">
        <f t="shared" si="171"/>
        <v>220313028.97</v>
      </c>
      <c r="J249" s="20">
        <f t="shared" si="171"/>
        <v>220313028.97</v>
      </c>
      <c r="K249" s="20">
        <f t="shared" si="171"/>
        <v>0</v>
      </c>
      <c r="L249" s="20">
        <f>SUM(L250:L254)</f>
        <v>220313028.97</v>
      </c>
      <c r="M249" s="25">
        <f t="shared" si="155"/>
        <v>83.032431985855581</v>
      </c>
      <c r="N249" s="38">
        <v>0</v>
      </c>
      <c r="O249" s="38">
        <f t="shared" si="157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5"/>
        <v>80.500583019144329</v>
      </c>
      <c r="N250" s="37">
        <v>0</v>
      </c>
      <c r="O250" s="37">
        <f t="shared" si="157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2">H251+I251</f>
        <v>136911912.18000001</v>
      </c>
      <c r="H251" s="13">
        <v>0</v>
      </c>
      <c r="I251" s="13">
        <f t="shared" ref="I251:I254" si="173">L251</f>
        <v>136911912.18000001</v>
      </c>
      <c r="J251" s="13">
        <f t="shared" ref="J251:J254" si="174">K251+L251</f>
        <v>136911912.18000001</v>
      </c>
      <c r="K251" s="13">
        <v>0</v>
      </c>
      <c r="L251" s="13">
        <v>136911912.18000001</v>
      </c>
      <c r="M251" s="49">
        <f t="shared" si="155"/>
        <v>86.554537599509459</v>
      </c>
      <c r="N251" s="37">
        <v>0</v>
      </c>
      <c r="O251" s="37">
        <f t="shared" si="157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2"/>
        <v>31862414.48</v>
      </c>
      <c r="H252" s="13">
        <v>0</v>
      </c>
      <c r="I252" s="13">
        <f t="shared" si="173"/>
        <v>31862414.48</v>
      </c>
      <c r="J252" s="13">
        <f t="shared" si="174"/>
        <v>31862414.48</v>
      </c>
      <c r="K252" s="13">
        <v>0</v>
      </c>
      <c r="L252" s="13">
        <v>31862414.48</v>
      </c>
      <c r="M252" s="49">
        <f t="shared" si="155"/>
        <v>81.935392795405761</v>
      </c>
      <c r="N252" s="37">
        <v>0</v>
      </c>
      <c r="O252" s="37">
        <f t="shared" si="157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2"/>
        <v>0</v>
      </c>
      <c r="H253" s="13">
        <v>0</v>
      </c>
      <c r="I253" s="13">
        <f t="shared" si="173"/>
        <v>0</v>
      </c>
      <c r="J253" s="13">
        <f t="shared" si="174"/>
        <v>0</v>
      </c>
      <c r="K253" s="13">
        <v>0</v>
      </c>
      <c r="L253" s="13">
        <v>0</v>
      </c>
      <c r="M253" s="49">
        <f t="shared" si="155"/>
        <v>0</v>
      </c>
      <c r="N253" s="37">
        <v>0</v>
      </c>
      <c r="O253" s="37">
        <f t="shared" si="157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2"/>
        <v>0</v>
      </c>
      <c r="H254" s="13">
        <v>0</v>
      </c>
      <c r="I254" s="13">
        <f t="shared" si="173"/>
        <v>0</v>
      </c>
      <c r="J254" s="13">
        <f t="shared" si="174"/>
        <v>0</v>
      </c>
      <c r="K254" s="13">
        <v>0</v>
      </c>
      <c r="L254" s="13">
        <v>0</v>
      </c>
      <c r="M254" s="49">
        <f t="shared" si="155"/>
        <v>0</v>
      </c>
      <c r="N254" s="37">
        <v>0</v>
      </c>
      <c r="O254" s="37">
        <f t="shared" si="157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5">E256+E257</f>
        <v>2589000</v>
      </c>
      <c r="F255" s="20">
        <f t="shared" si="175"/>
        <v>3500000</v>
      </c>
      <c r="G255" s="20">
        <f t="shared" si="175"/>
        <v>6526200</v>
      </c>
      <c r="H255" s="20">
        <f t="shared" si="175"/>
        <v>2589000</v>
      </c>
      <c r="I255" s="20">
        <f t="shared" si="175"/>
        <v>2775000</v>
      </c>
      <c r="J255" s="20">
        <f t="shared" si="175"/>
        <v>4125538.25</v>
      </c>
      <c r="K255" s="20">
        <f t="shared" si="175"/>
        <v>1350538.25</v>
      </c>
      <c r="L255" s="20">
        <f t="shared" si="175"/>
        <v>2775000</v>
      </c>
      <c r="M255" s="25">
        <f t="shared" si="155"/>
        <v>56.89455883164166</v>
      </c>
      <c r="N255" s="38">
        <f>K255/E255*100</f>
        <v>52.164474700656626</v>
      </c>
      <c r="O255" s="38">
        <f t="shared" si="157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5"/>
        <v>67.7539538512071</v>
      </c>
      <c r="N256" s="37">
        <f>K256/E256*100</f>
        <v>52.164474700656626</v>
      </c>
      <c r="O256" s="37">
        <f t="shared" si="157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92" t="s">
        <v>99</v>
      </c>
      <c r="C258" s="92"/>
      <c r="D258" s="20">
        <f>SUM(D259:D260)</f>
        <v>35947245</v>
      </c>
      <c r="E258" s="20">
        <f t="shared" ref="E258:L258" si="176">SUM(E259:E260)</f>
        <v>35947245</v>
      </c>
      <c r="F258" s="20">
        <f t="shared" si="176"/>
        <v>0</v>
      </c>
      <c r="G258" s="20">
        <f t="shared" si="176"/>
        <v>28852219</v>
      </c>
      <c r="H258" s="20">
        <f>SUM(H259:H260)</f>
        <v>28852219</v>
      </c>
      <c r="I258" s="20">
        <f t="shared" si="176"/>
        <v>0</v>
      </c>
      <c r="J258" s="20">
        <f t="shared" si="176"/>
        <v>28652154.77</v>
      </c>
      <c r="K258" s="20">
        <f t="shared" si="176"/>
        <v>28652154.77</v>
      </c>
      <c r="L258" s="20">
        <f t="shared" si="176"/>
        <v>0</v>
      </c>
      <c r="M258" s="25">
        <f t="shared" si="155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5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5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02" t="s">
        <v>433</v>
      </c>
      <c r="B261" s="102"/>
      <c r="C261" s="102"/>
      <c r="D261" s="39">
        <f>D258+D248+D245+D240+D228+D224+D197</f>
        <v>369269550</v>
      </c>
      <c r="E261" s="39">
        <f t="shared" ref="E261:L261" si="177">E258+E248+E245+E240+E228+E224+E197</f>
        <v>41143645</v>
      </c>
      <c r="F261" s="39">
        <f t="shared" si="177"/>
        <v>326963705</v>
      </c>
      <c r="G261" s="39">
        <f t="shared" si="177"/>
        <v>288060780.94</v>
      </c>
      <c r="H261" s="39">
        <f t="shared" si="177"/>
        <v>34145819</v>
      </c>
      <c r="I261" s="39">
        <f t="shared" si="177"/>
        <v>252752761.94</v>
      </c>
      <c r="J261" s="39">
        <f t="shared" si="177"/>
        <v>283060100.73999995</v>
      </c>
      <c r="K261" s="39">
        <f t="shared" si="177"/>
        <v>30307338.800000001</v>
      </c>
      <c r="L261" s="39">
        <f t="shared" si="177"/>
        <v>252752761.94</v>
      </c>
      <c r="M261" s="25">
        <f t="shared" si="155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90" t="s">
        <v>435</v>
      </c>
      <c r="C262" s="91"/>
      <c r="D262" s="39">
        <f>SUM(D263:D264)</f>
        <v>540000</v>
      </c>
      <c r="E262" s="39">
        <f t="shared" ref="E262:L262" si="178">SUM(E263:E264)</f>
        <v>0</v>
      </c>
      <c r="F262" s="39">
        <f t="shared" si="178"/>
        <v>0</v>
      </c>
      <c r="G262" s="39">
        <f t="shared" si="178"/>
        <v>0</v>
      </c>
      <c r="H262" s="39">
        <f t="shared" si="178"/>
        <v>359928</v>
      </c>
      <c r="I262" s="39">
        <f t="shared" si="178"/>
        <v>0</v>
      </c>
      <c r="J262" s="39">
        <f t="shared" si="178"/>
        <v>342792</v>
      </c>
      <c r="K262" s="39">
        <f t="shared" si="178"/>
        <v>0</v>
      </c>
      <c r="L262" s="39">
        <f t="shared" si="178"/>
        <v>0</v>
      </c>
      <c r="M262" s="25">
        <f t="shared" si="155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5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5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  <mergeCell ref="B49:C49"/>
    <mergeCell ref="A95:M95"/>
    <mergeCell ref="B69:C69"/>
    <mergeCell ref="A87:M87"/>
    <mergeCell ref="A67:C67"/>
    <mergeCell ref="A68:O68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7:C7"/>
    <mergeCell ref="B30:B31"/>
    <mergeCell ref="A30:A31"/>
    <mergeCell ref="B34:B39"/>
    <mergeCell ref="A34:A39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2" t="s">
        <v>48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1</v>
      </c>
      <c r="B2" s="58" t="s">
        <v>2</v>
      </c>
      <c r="C2" s="136" t="s">
        <v>106</v>
      </c>
      <c r="D2" s="137" t="s">
        <v>442</v>
      </c>
      <c r="E2" s="137" t="s">
        <v>259</v>
      </c>
      <c r="F2" s="137" t="s">
        <v>260</v>
      </c>
      <c r="G2" s="137" t="s">
        <v>251</v>
      </c>
      <c r="H2" s="137" t="s">
        <v>244</v>
      </c>
      <c r="I2" s="137" t="s">
        <v>35</v>
      </c>
      <c r="J2" s="137" t="s">
        <v>253</v>
      </c>
      <c r="K2" s="137" t="s">
        <v>254</v>
      </c>
      <c r="L2" s="137" t="s">
        <v>252</v>
      </c>
    </row>
    <row r="3" spans="1:12" ht="83.25" customHeight="1">
      <c r="A3" s="135"/>
      <c r="B3" s="19" t="s">
        <v>3</v>
      </c>
      <c r="C3" s="118"/>
      <c r="D3" s="138"/>
      <c r="E3" s="138"/>
      <c r="F3" s="138"/>
      <c r="G3" s="138"/>
      <c r="H3" s="138"/>
      <c r="I3" s="138"/>
      <c r="J3" s="138"/>
      <c r="K3" s="138"/>
      <c r="L3" s="138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9" t="s">
        <v>255</v>
      </c>
      <c r="B5" s="140"/>
      <c r="C5" s="140"/>
      <c r="D5" s="140"/>
      <c r="E5" s="140"/>
      <c r="F5" s="140"/>
      <c r="G5" s="140"/>
      <c r="H5" s="140"/>
      <c r="I5" s="140"/>
      <c r="J5" s="141"/>
      <c r="K5" s="141"/>
      <c r="L5" s="142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2016-09-14T09:27:21Z</cp:lastPrinted>
  <dcterms:created xsi:type="dcterms:W3CDTF">2012-05-22T08:33:39Z</dcterms:created>
  <dcterms:modified xsi:type="dcterms:W3CDTF">2016-09-14T09:27:24Z</dcterms:modified>
</cp:coreProperties>
</file>