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2460" windowWidth="19320" windowHeight="6360"/>
  </bookViews>
  <sheets>
    <sheet name="муниципальные" sheetId="33" r:id="rId1"/>
    <sheet name="ведомственная 1" sheetId="37" r:id="rId2"/>
    <sheet name="ведомственная" sheetId="36" state="hidden" r:id="rId3"/>
  </sheets>
  <definedNames>
    <definedName name="_xlnm._FilterDatabase" localSheetId="0" hidden="1">муниципальные!$A$4:$AE$79</definedName>
    <definedName name="_xlnm.Print_Titles" localSheetId="0">муниципальные!$2:$3</definedName>
    <definedName name="_xlnm.Print_Area" localSheetId="0">муниципальные!$A$1:$AH$85</definedName>
  </definedNames>
  <calcPr calcId="145621"/>
</workbook>
</file>

<file path=xl/calcChain.xml><?xml version="1.0" encoding="utf-8"?>
<calcChain xmlns="http://schemas.openxmlformats.org/spreadsheetml/2006/main">
  <c r="AA23" i="33" l="1"/>
  <c r="Z24" i="33"/>
  <c r="AA25" i="33"/>
  <c r="AA26" i="33"/>
  <c r="AA28" i="33"/>
  <c r="AA29" i="33"/>
  <c r="AA32" i="33"/>
  <c r="AA33" i="33"/>
  <c r="AA36" i="33"/>
  <c r="AA37" i="33"/>
  <c r="AA40" i="33"/>
  <c r="AA41" i="33"/>
  <c r="AA44" i="33"/>
  <c r="AA45" i="33"/>
  <c r="AA46" i="33"/>
  <c r="AA48" i="33"/>
  <c r="AA54" i="33"/>
  <c r="Y25" i="33"/>
  <c r="Y26" i="33"/>
  <c r="Y29" i="33"/>
  <c r="Y30" i="33"/>
  <c r="Y33" i="33"/>
  <c r="Y34" i="33"/>
  <c r="Y37" i="33"/>
  <c r="Y38" i="33"/>
  <c r="Y41" i="33"/>
  <c r="Y42" i="33"/>
  <c r="Y45" i="33"/>
  <c r="Y48" i="33"/>
  <c r="AA18" i="33"/>
  <c r="AA16" i="33"/>
  <c r="AA14" i="33"/>
  <c r="AA11" i="33"/>
  <c r="AA8" i="33"/>
  <c r="AA7" i="33"/>
  <c r="Y12" i="33"/>
  <c r="Y13" i="33"/>
  <c r="K53" i="33" l="1"/>
  <c r="L53" i="33"/>
  <c r="M53" i="33"/>
  <c r="N53" i="33"/>
  <c r="O53" i="33"/>
  <c r="K51" i="33"/>
  <c r="L51" i="33"/>
  <c r="M51" i="33"/>
  <c r="N51" i="33"/>
  <c r="O51" i="33"/>
  <c r="K49" i="33"/>
  <c r="L49" i="33"/>
  <c r="M49" i="33"/>
  <c r="N49" i="33"/>
  <c r="O49" i="33"/>
  <c r="K47" i="33"/>
  <c r="L47" i="33"/>
  <c r="M47" i="33"/>
  <c r="N47" i="33"/>
  <c r="O47" i="33"/>
  <c r="K43" i="33"/>
  <c r="L43" i="33"/>
  <c r="M43" i="33"/>
  <c r="N43" i="33"/>
  <c r="O43" i="33"/>
  <c r="K39" i="33"/>
  <c r="L39" i="33"/>
  <c r="M39" i="33"/>
  <c r="N39" i="33"/>
  <c r="O39" i="33"/>
  <c r="K35" i="33"/>
  <c r="L35" i="33"/>
  <c r="M35" i="33"/>
  <c r="N35" i="33"/>
  <c r="O35" i="33"/>
  <c r="K31" i="33"/>
  <c r="L31" i="33"/>
  <c r="M31" i="33"/>
  <c r="N31" i="33"/>
  <c r="O31" i="33"/>
  <c r="K27" i="33"/>
  <c r="L27" i="33"/>
  <c r="M27" i="33"/>
  <c r="N27" i="33"/>
  <c r="O27" i="33"/>
  <c r="K22" i="33"/>
  <c r="L22" i="33"/>
  <c r="L21" i="33" s="1"/>
  <c r="L20" i="33" s="1"/>
  <c r="M22" i="33"/>
  <c r="N22" i="33"/>
  <c r="N21" i="33" s="1"/>
  <c r="N20" i="33" s="1"/>
  <c r="O22" i="33"/>
  <c r="K21" i="33"/>
  <c r="K20" i="33" s="1"/>
  <c r="K15" i="33"/>
  <c r="L15" i="33"/>
  <c r="M15" i="33"/>
  <c r="N15" i="33"/>
  <c r="O15" i="33"/>
  <c r="K6" i="33"/>
  <c r="L6" i="33"/>
  <c r="M6" i="33"/>
  <c r="N6" i="33"/>
  <c r="O6" i="33"/>
  <c r="N5" i="33" l="1"/>
  <c r="L5" i="33"/>
  <c r="O5" i="33"/>
  <c r="K5" i="33"/>
  <c r="M21" i="33"/>
  <c r="M20" i="33" s="1"/>
  <c r="M5" i="33"/>
  <c r="O21" i="33"/>
  <c r="O20" i="33" s="1"/>
  <c r="AD7" i="37"/>
  <c r="AF7" i="37"/>
  <c r="AD6" i="37"/>
  <c r="H6" i="37"/>
  <c r="K5" i="37"/>
  <c r="J5" i="37"/>
  <c r="I5" i="37"/>
  <c r="H5" i="37"/>
  <c r="Z66" i="33"/>
  <c r="AA73" i="33"/>
  <c r="AA75" i="33"/>
  <c r="AA77" i="33"/>
  <c r="AA78" i="33"/>
  <c r="Y66" i="33"/>
  <c r="Y67" i="33"/>
  <c r="Y68" i="33"/>
  <c r="Y69" i="33"/>
  <c r="Y70" i="33"/>
  <c r="Y72" i="33"/>
  <c r="O66" i="33"/>
  <c r="AA66" i="33" s="1"/>
  <c r="O68" i="33"/>
  <c r="K65" i="33"/>
  <c r="L65" i="33"/>
  <c r="M65" i="33"/>
  <c r="N65" i="33"/>
  <c r="J73" i="33"/>
  <c r="J72" i="33"/>
  <c r="K74" i="33"/>
  <c r="L74" i="33"/>
  <c r="M74" i="33"/>
  <c r="N74" i="33"/>
  <c r="O74" i="33"/>
  <c r="J75" i="33"/>
  <c r="K76" i="33"/>
  <c r="L76" i="33"/>
  <c r="M76" i="33"/>
  <c r="N76" i="33"/>
  <c r="O76" i="33"/>
  <c r="J78" i="33"/>
  <c r="J77" i="33"/>
  <c r="J67" i="33"/>
  <c r="AA64" i="33"/>
  <c r="AA61" i="33"/>
  <c r="AA62" i="33"/>
  <c r="AA63" i="33"/>
  <c r="J61" i="33"/>
  <c r="J62" i="33"/>
  <c r="J63" i="33"/>
  <c r="J64" i="33"/>
  <c r="K60" i="33"/>
  <c r="L60" i="33"/>
  <c r="M60" i="33"/>
  <c r="N60" i="33"/>
  <c r="O60" i="33"/>
  <c r="AA58" i="33"/>
  <c r="K56" i="33"/>
  <c r="L56" i="33"/>
  <c r="M56" i="33"/>
  <c r="N56" i="33"/>
  <c r="O57" i="33"/>
  <c r="O56" i="33" s="1"/>
  <c r="AA83" i="33"/>
  <c r="Y83" i="33"/>
  <c r="Y85" i="33"/>
  <c r="K82" i="33"/>
  <c r="L82" i="33"/>
  <c r="M82" i="33"/>
  <c r="N82" i="33"/>
  <c r="O82" i="33"/>
  <c r="J83" i="33"/>
  <c r="O84" i="33"/>
  <c r="O81" i="33" s="1"/>
  <c r="N84" i="33"/>
  <c r="N81" i="33" s="1"/>
  <c r="M84" i="33"/>
  <c r="J85" i="33"/>
  <c r="Z7" i="37"/>
  <c r="Z6" i="37"/>
  <c r="M5" i="37"/>
  <c r="N5" i="37"/>
  <c r="O5" i="37"/>
  <c r="Q5" i="37"/>
  <c r="AC75" i="33"/>
  <c r="AD72" i="33"/>
  <c r="AD71" i="33"/>
  <c r="AE66" i="33"/>
  <c r="AE10" i="33"/>
  <c r="AE11" i="33"/>
  <c r="AE14" i="33"/>
  <c r="AE16" i="33"/>
  <c r="AE17" i="33"/>
  <c r="AE18" i="33"/>
  <c r="AC12" i="33"/>
  <c r="AC13" i="33"/>
  <c r="AC9" i="33"/>
  <c r="J84" i="33" l="1"/>
  <c r="O65" i="33"/>
  <c r="O59" i="33" s="1"/>
  <c r="K59" i="33"/>
  <c r="N59" i="33"/>
  <c r="L59" i="33"/>
  <c r="AA68" i="33"/>
  <c r="M59" i="33"/>
  <c r="M81" i="33"/>
  <c r="L5" i="37" l="1"/>
  <c r="AE68" i="33"/>
  <c r="V7" i="37" l="1"/>
  <c r="P7" i="37"/>
  <c r="AA7" i="37" s="1"/>
  <c r="V6" i="37"/>
  <c r="P6" i="37"/>
  <c r="AE6" i="37"/>
  <c r="S5" i="37"/>
  <c r="R5" i="37"/>
  <c r="P5" i="37"/>
  <c r="G5" i="37"/>
  <c r="F5" i="37"/>
  <c r="E5" i="37"/>
  <c r="D5" i="37"/>
  <c r="W5" i="37" l="1"/>
  <c r="AA5" i="37"/>
  <c r="W6" i="37"/>
  <c r="AA6" i="37"/>
  <c r="Z5" i="37"/>
  <c r="AD5" i="37"/>
  <c r="W7" i="37"/>
  <c r="AF6" i="37"/>
  <c r="AE5" i="37"/>
  <c r="AF5" i="37" s="1"/>
  <c r="V5" i="37"/>
  <c r="T5" i="37"/>
  <c r="T6" i="37"/>
  <c r="T7" i="37"/>
  <c r="AE7" i="37" s="1"/>
  <c r="AE83" i="33" l="1"/>
  <c r="K84" i="33" l="1"/>
  <c r="K81" i="33" s="1"/>
  <c r="L84" i="33"/>
  <c r="L81" i="33" s="1"/>
  <c r="J82" i="33"/>
  <c r="J76" i="33"/>
  <c r="J74" i="33"/>
  <c r="J81" i="33" l="1"/>
  <c r="F58" i="33"/>
  <c r="F61" i="33"/>
  <c r="F62" i="33"/>
  <c r="F63" i="33"/>
  <c r="F64" i="33"/>
  <c r="F66" i="33"/>
  <c r="F67" i="33"/>
  <c r="F68" i="33"/>
  <c r="F69" i="33"/>
  <c r="F70" i="33"/>
  <c r="F71" i="33"/>
  <c r="F72" i="33"/>
  <c r="F73" i="33"/>
  <c r="F75" i="33"/>
  <c r="F74" i="33" s="1"/>
  <c r="F77" i="33"/>
  <c r="F78" i="33"/>
  <c r="J53" i="33"/>
  <c r="AE52" i="33"/>
  <c r="T52" i="33"/>
  <c r="T51" i="33" s="1"/>
  <c r="F52" i="33"/>
  <c r="F51" i="33" s="1"/>
  <c r="G51" i="33"/>
  <c r="H51" i="33"/>
  <c r="I51" i="33"/>
  <c r="Q51" i="33"/>
  <c r="R51" i="33"/>
  <c r="S51" i="33"/>
  <c r="U51" i="33"/>
  <c r="V51" i="33"/>
  <c r="W51" i="33"/>
  <c r="J51" i="33"/>
  <c r="AE51" i="33" l="1"/>
  <c r="F76" i="33"/>
  <c r="F65" i="33"/>
  <c r="F60" i="33"/>
  <c r="AB51" i="33"/>
  <c r="AB52" i="33"/>
  <c r="T17" i="33"/>
  <c r="S17" i="33"/>
  <c r="P17" i="33" s="1"/>
  <c r="F17" i="33"/>
  <c r="AB17" i="33" l="1"/>
  <c r="F59" i="33"/>
  <c r="J55" i="33" l="1"/>
  <c r="J57" i="33"/>
  <c r="J58" i="33"/>
  <c r="J60" i="33"/>
  <c r="J71" i="33"/>
  <c r="J23" i="33"/>
  <c r="J24" i="33"/>
  <c r="J29" i="33"/>
  <c r="J27" i="33" s="1"/>
  <c r="J33" i="33"/>
  <c r="J34" i="33"/>
  <c r="J37" i="33"/>
  <c r="J35" i="33" s="1"/>
  <c r="J41" i="33"/>
  <c r="J39" i="33" s="1"/>
  <c r="J44" i="33"/>
  <c r="J45" i="33"/>
  <c r="J47" i="33"/>
  <c r="J50" i="33"/>
  <c r="J49" i="33" s="1"/>
  <c r="J7" i="33"/>
  <c r="J8" i="33"/>
  <c r="J9" i="33"/>
  <c r="J10" i="33"/>
  <c r="J12" i="33"/>
  <c r="J13" i="33"/>
  <c r="J14" i="33"/>
  <c r="J18" i="33"/>
  <c r="J15" i="33" s="1"/>
  <c r="K55" i="33" l="1"/>
  <c r="J65" i="33"/>
  <c r="J59" i="33" s="1"/>
  <c r="J31" i="33"/>
  <c r="J22" i="33"/>
  <c r="J6" i="33"/>
  <c r="J5" i="33" s="1"/>
  <c r="J56" i="33"/>
  <c r="J43" i="33"/>
  <c r="AG33" i="33"/>
  <c r="L55" i="33" l="1"/>
  <c r="K79" i="33"/>
  <c r="J21" i="33"/>
  <c r="J20" i="33" s="1"/>
  <c r="J79" i="33"/>
  <c r="M55" i="33" l="1"/>
  <c r="L79" i="33"/>
  <c r="N55" i="33" l="1"/>
  <c r="AC85" i="33"/>
  <c r="AC83" i="33"/>
  <c r="AE78" i="33"/>
  <c r="AE77" i="33"/>
  <c r="AE75" i="33"/>
  <c r="AC73" i="33"/>
  <c r="AC72" i="33"/>
  <c r="AC70" i="33"/>
  <c r="AC69" i="33"/>
  <c r="AC68" i="33"/>
  <c r="AC67" i="33"/>
  <c r="AC66" i="33"/>
  <c r="AG66" i="33" s="1"/>
  <c r="AD66" i="33"/>
  <c r="AH66" i="33" s="1"/>
  <c r="AE64" i="33"/>
  <c r="AE63" i="33"/>
  <c r="AE62" i="33"/>
  <c r="AE61" i="33"/>
  <c r="AE58" i="33"/>
  <c r="AE57" i="33"/>
  <c r="AE55" i="33"/>
  <c r="AE54" i="33"/>
  <c r="AE50" i="33"/>
  <c r="AC48" i="33"/>
  <c r="AE48" i="33"/>
  <c r="AE46" i="33"/>
  <c r="AC45" i="33"/>
  <c r="AE45" i="33"/>
  <c r="AE44" i="33"/>
  <c r="AC42" i="33"/>
  <c r="AC41" i="33"/>
  <c r="AE41" i="33"/>
  <c r="AE40" i="33"/>
  <c r="AC38" i="33"/>
  <c r="AC37" i="33"/>
  <c r="AE37" i="33"/>
  <c r="AE36" i="33"/>
  <c r="AC34" i="33"/>
  <c r="AC33" i="33"/>
  <c r="AE33" i="33"/>
  <c r="AC30" i="33"/>
  <c r="AC29" i="33"/>
  <c r="AE29" i="33"/>
  <c r="AE28" i="33"/>
  <c r="AC26" i="33"/>
  <c r="AE26" i="33"/>
  <c r="AC25" i="33"/>
  <c r="AE25" i="33"/>
  <c r="AD24" i="33"/>
  <c r="AE23" i="33"/>
  <c r="AC18" i="33"/>
  <c r="AE8" i="33"/>
  <c r="AE7" i="33"/>
  <c r="AG83" i="33"/>
  <c r="AG85" i="33"/>
  <c r="AG68" i="33"/>
  <c r="AG69" i="33"/>
  <c r="AG70" i="33"/>
  <c r="AG72" i="33"/>
  <c r="AG73" i="33"/>
  <c r="AG12" i="33"/>
  <c r="AG13" i="33"/>
  <c r="AG26" i="33"/>
  <c r="AG29" i="33"/>
  <c r="AG30" i="33"/>
  <c r="AG34" i="33"/>
  <c r="AG37" i="33"/>
  <c r="AG38" i="33"/>
  <c r="AG41" i="33"/>
  <c r="AG42" i="33"/>
  <c r="Q84" i="33"/>
  <c r="R84" i="33"/>
  <c r="S85" i="33"/>
  <c r="S84" i="33" s="1"/>
  <c r="S83" i="33"/>
  <c r="S82" i="33" s="1"/>
  <c r="Q76" i="33"/>
  <c r="R76" i="33"/>
  <c r="Q74" i="33"/>
  <c r="R74" i="33"/>
  <c r="Q65" i="33"/>
  <c r="R65" i="33"/>
  <c r="Q60" i="33"/>
  <c r="R60" i="33"/>
  <c r="Q56" i="33"/>
  <c r="R56" i="33"/>
  <c r="S55" i="33"/>
  <c r="S57" i="33"/>
  <c r="S58" i="33"/>
  <c r="S61" i="33"/>
  <c r="S62" i="33"/>
  <c r="S63" i="33"/>
  <c r="S64" i="33"/>
  <c r="S66" i="33"/>
  <c r="S67" i="33"/>
  <c r="S68" i="33"/>
  <c r="S69" i="33"/>
  <c r="S70" i="33"/>
  <c r="S71" i="33"/>
  <c r="S72" i="33"/>
  <c r="S73" i="33"/>
  <c r="S75" i="33"/>
  <c r="S74" i="33" s="1"/>
  <c r="S77" i="33"/>
  <c r="S78" i="33"/>
  <c r="S50" i="33"/>
  <c r="S49" i="33" s="1"/>
  <c r="S48" i="33"/>
  <c r="S47" i="33" s="1"/>
  <c r="S45" i="33"/>
  <c r="S46" i="33"/>
  <c r="S44" i="33"/>
  <c r="S41" i="33"/>
  <c r="S42" i="33"/>
  <c r="S40" i="33"/>
  <c r="S37" i="33"/>
  <c r="S38" i="33"/>
  <c r="S36" i="33"/>
  <c r="S33" i="33"/>
  <c r="S34" i="33"/>
  <c r="S32" i="33"/>
  <c r="Q31" i="33"/>
  <c r="R31" i="33"/>
  <c r="S29" i="33"/>
  <c r="S30" i="33"/>
  <c r="S28" i="33"/>
  <c r="Q27" i="33"/>
  <c r="R27" i="33"/>
  <c r="S24" i="33"/>
  <c r="S25" i="33"/>
  <c r="S26" i="33"/>
  <c r="S23" i="33"/>
  <c r="Q22" i="33"/>
  <c r="R22" i="33"/>
  <c r="Q6" i="33"/>
  <c r="R6" i="33"/>
  <c r="S7" i="33"/>
  <c r="S8" i="33"/>
  <c r="P8" i="33" s="1"/>
  <c r="S9" i="33"/>
  <c r="P9" i="33" s="1"/>
  <c r="S10" i="33"/>
  <c r="P10" i="33" s="1"/>
  <c r="S11" i="33"/>
  <c r="P11" i="33" s="1"/>
  <c r="S12" i="33"/>
  <c r="P12" i="33" s="1"/>
  <c r="S13" i="33"/>
  <c r="P13" i="33" s="1"/>
  <c r="S14" i="33"/>
  <c r="P14" i="33" s="1"/>
  <c r="S16" i="33"/>
  <c r="P16" i="33" s="1"/>
  <c r="S18" i="33"/>
  <c r="P18" i="33" s="1"/>
  <c r="Q15" i="33"/>
  <c r="R15" i="33"/>
  <c r="D66" i="33"/>
  <c r="D72" i="33"/>
  <c r="Q82" i="33"/>
  <c r="R82" i="33"/>
  <c r="R81" i="33" s="1"/>
  <c r="Q53" i="33"/>
  <c r="R53" i="33"/>
  <c r="S53" i="33"/>
  <c r="Q49" i="33"/>
  <c r="R49" i="33"/>
  <c r="Q47" i="33"/>
  <c r="R47" i="33"/>
  <c r="Q43" i="33"/>
  <c r="R43" i="33"/>
  <c r="Q39" i="33"/>
  <c r="R39" i="33"/>
  <c r="Q35" i="33"/>
  <c r="R35" i="33"/>
  <c r="R59" i="33" l="1"/>
  <c r="M79" i="33"/>
  <c r="Q5" i="33"/>
  <c r="R5" i="33"/>
  <c r="O55" i="33"/>
  <c r="R21" i="33"/>
  <c r="R20" i="33" s="1"/>
  <c r="Q21" i="33"/>
  <c r="Q81" i="33"/>
  <c r="S27" i="33"/>
  <c r="S39" i="33"/>
  <c r="S31" i="33"/>
  <c r="S35" i="33"/>
  <c r="S43" i="33"/>
  <c r="S22" i="33"/>
  <c r="S56" i="33"/>
  <c r="S65" i="33"/>
  <c r="S60" i="33"/>
  <c r="S15" i="33"/>
  <c r="S76" i="33"/>
  <c r="S81" i="33"/>
  <c r="S6" i="33"/>
  <c r="Q59" i="33"/>
  <c r="P15" i="33"/>
  <c r="P55" i="33"/>
  <c r="P57" i="33"/>
  <c r="P58" i="33"/>
  <c r="P61" i="33"/>
  <c r="P62" i="33"/>
  <c r="P63" i="33"/>
  <c r="P64" i="33"/>
  <c r="P66" i="33"/>
  <c r="P67" i="33"/>
  <c r="P68" i="33"/>
  <c r="P69" i="33"/>
  <c r="P70" i="33"/>
  <c r="P71" i="33"/>
  <c r="P72" i="33"/>
  <c r="P73" i="33"/>
  <c r="P75" i="33"/>
  <c r="P74" i="33" s="1"/>
  <c r="P77" i="33"/>
  <c r="P78" i="33"/>
  <c r="P83" i="33"/>
  <c r="P82" i="33" s="1"/>
  <c r="P85" i="33"/>
  <c r="P84" i="33" s="1"/>
  <c r="P23" i="33"/>
  <c r="P24" i="33"/>
  <c r="P25" i="33"/>
  <c r="P26" i="33"/>
  <c r="P28" i="33"/>
  <c r="P29" i="33"/>
  <c r="P30" i="33"/>
  <c r="P32" i="33"/>
  <c r="P33" i="33"/>
  <c r="P34" i="33"/>
  <c r="P36" i="33"/>
  <c r="P37" i="33"/>
  <c r="P38" i="33"/>
  <c r="P40" i="33"/>
  <c r="P41" i="33"/>
  <c r="P42" i="33"/>
  <c r="P44" i="33"/>
  <c r="P45" i="33"/>
  <c r="P46" i="33"/>
  <c r="P48" i="33"/>
  <c r="P47" i="33" s="1"/>
  <c r="P50" i="33"/>
  <c r="P49" i="33" s="1"/>
  <c r="P54" i="33"/>
  <c r="P53" i="33" s="1"/>
  <c r="P52" i="33" s="1"/>
  <c r="P51" i="33" s="1"/>
  <c r="P7" i="33"/>
  <c r="R79" i="33" l="1"/>
  <c r="S5" i="33"/>
  <c r="O79" i="33"/>
  <c r="N79" i="33"/>
  <c r="S21" i="33"/>
  <c r="S20" i="33" s="1"/>
  <c r="Q79" i="33"/>
  <c r="S59" i="33"/>
  <c r="P56" i="33"/>
  <c r="Q20" i="33"/>
  <c r="P60" i="33"/>
  <c r="P81" i="33"/>
  <c r="P76" i="33"/>
  <c r="P65" i="33"/>
  <c r="P43" i="33"/>
  <c r="P39" i="33"/>
  <c r="P35" i="33"/>
  <c r="P31" i="33"/>
  <c r="P27" i="33"/>
  <c r="P22" i="33"/>
  <c r="P6" i="33"/>
  <c r="P5" i="33" s="1"/>
  <c r="E39" i="33"/>
  <c r="G39" i="33"/>
  <c r="H39" i="33"/>
  <c r="I39" i="33"/>
  <c r="U39" i="33"/>
  <c r="V39" i="33"/>
  <c r="W39" i="33"/>
  <c r="AA39" i="33" s="1"/>
  <c r="D39" i="33"/>
  <c r="F42" i="33"/>
  <c r="T42" i="33"/>
  <c r="E35" i="33"/>
  <c r="G35" i="33"/>
  <c r="H35" i="33"/>
  <c r="I35" i="33"/>
  <c r="U35" i="33"/>
  <c r="V35" i="33"/>
  <c r="W35" i="33"/>
  <c r="AA35" i="33" s="1"/>
  <c r="D35" i="33"/>
  <c r="T38" i="33"/>
  <c r="F38" i="33"/>
  <c r="E31" i="33"/>
  <c r="G31" i="33"/>
  <c r="H31" i="33"/>
  <c r="I31" i="33"/>
  <c r="U31" i="33"/>
  <c r="V31" i="33"/>
  <c r="W31" i="33"/>
  <c r="AA31" i="33" s="1"/>
  <c r="D31" i="33"/>
  <c r="F34" i="33"/>
  <c r="T34" i="33"/>
  <c r="E27" i="33"/>
  <c r="G27" i="33"/>
  <c r="H27" i="33"/>
  <c r="I27" i="33"/>
  <c r="U27" i="33"/>
  <c r="Y27" i="33" s="1"/>
  <c r="V27" i="33"/>
  <c r="W27" i="33"/>
  <c r="AA27" i="33" s="1"/>
  <c r="D27" i="33"/>
  <c r="T30" i="33"/>
  <c r="F30" i="33"/>
  <c r="T13" i="33"/>
  <c r="F13" i="33"/>
  <c r="AG39" i="33" l="1"/>
  <c r="Y39" i="33"/>
  <c r="AG31" i="33"/>
  <c r="Y31" i="33"/>
  <c r="AG35" i="33"/>
  <c r="Y35" i="33"/>
  <c r="AF42" i="33"/>
  <c r="X42" i="33"/>
  <c r="AF34" i="33"/>
  <c r="X34" i="33"/>
  <c r="AF13" i="33"/>
  <c r="X13" i="33"/>
  <c r="AF30" i="33"/>
  <c r="X30" i="33"/>
  <c r="AF38" i="33"/>
  <c r="X38" i="33"/>
  <c r="P21" i="33"/>
  <c r="P20" i="33" s="1"/>
  <c r="S79" i="33"/>
  <c r="AE27" i="33"/>
  <c r="AB38" i="33"/>
  <c r="AB13" i="33"/>
  <c r="AB30" i="33"/>
  <c r="AC27" i="33"/>
  <c r="AG27" i="33"/>
  <c r="AB34" i="33"/>
  <c r="AB42" i="33"/>
  <c r="P59" i="33"/>
  <c r="P79" i="33" l="1"/>
  <c r="T85" i="33"/>
  <c r="U84" i="33"/>
  <c r="Y84" i="33" s="1"/>
  <c r="V84" i="33"/>
  <c r="W84" i="33"/>
  <c r="T83" i="33"/>
  <c r="I82" i="33"/>
  <c r="U82" i="33"/>
  <c r="Y82" i="33" s="1"/>
  <c r="V82" i="33"/>
  <c r="W82" i="33"/>
  <c r="T78" i="33"/>
  <c r="T77" i="33"/>
  <c r="U76" i="33"/>
  <c r="V76" i="33"/>
  <c r="W76" i="33"/>
  <c r="AA76" i="33" s="1"/>
  <c r="U74" i="33"/>
  <c r="V74" i="33"/>
  <c r="T67" i="33"/>
  <c r="T68" i="33"/>
  <c r="T69" i="33"/>
  <c r="T70" i="33"/>
  <c r="T71" i="33"/>
  <c r="T72" i="33"/>
  <c r="T73" i="33"/>
  <c r="T66" i="33"/>
  <c r="X66" i="33" s="1"/>
  <c r="U65" i="33"/>
  <c r="Y65" i="33" s="1"/>
  <c r="V65" i="33"/>
  <c r="Z65" i="33" s="1"/>
  <c r="W65" i="33"/>
  <c r="AA65" i="33" s="1"/>
  <c r="U60" i="33"/>
  <c r="V60" i="33"/>
  <c r="W60" i="33"/>
  <c r="AA60" i="33" s="1"/>
  <c r="U56" i="33"/>
  <c r="V56" i="33"/>
  <c r="W56" i="33"/>
  <c r="AA56" i="33" s="1"/>
  <c r="U53" i="33"/>
  <c r="V53" i="33"/>
  <c r="W53" i="33"/>
  <c r="AA53" i="33" s="1"/>
  <c r="U49" i="33"/>
  <c r="V49" i="33"/>
  <c r="W49" i="33"/>
  <c r="T48" i="33"/>
  <c r="U47" i="33"/>
  <c r="Y47" i="33" s="1"/>
  <c r="V47" i="33"/>
  <c r="W47" i="33"/>
  <c r="AA47" i="33" s="1"/>
  <c r="U43" i="33"/>
  <c r="Y43" i="33" s="1"/>
  <c r="V43" i="33"/>
  <c r="W43" i="33"/>
  <c r="AA43" i="33" s="1"/>
  <c r="T37" i="33"/>
  <c r="T36" i="33"/>
  <c r="AE32" i="33"/>
  <c r="T33" i="33"/>
  <c r="T40" i="33"/>
  <c r="T41" i="33"/>
  <c r="T44" i="33"/>
  <c r="T45" i="33"/>
  <c r="T46" i="33"/>
  <c r="T50" i="33"/>
  <c r="T54" i="33"/>
  <c r="T32" i="33"/>
  <c r="U22" i="33"/>
  <c r="V22" i="33"/>
  <c r="Z22" i="33" s="1"/>
  <c r="W22" i="33"/>
  <c r="V15" i="33"/>
  <c r="V6" i="33"/>
  <c r="T7" i="33"/>
  <c r="T8" i="33"/>
  <c r="T9" i="33"/>
  <c r="T10" i="33"/>
  <c r="T11" i="33"/>
  <c r="T12" i="33"/>
  <c r="T14" i="33"/>
  <c r="U21" i="33" l="1"/>
  <c r="Y21" i="33" s="1"/>
  <c r="Y22" i="33"/>
  <c r="W21" i="33"/>
  <c r="AA21" i="33" s="1"/>
  <c r="AA22" i="33"/>
  <c r="AF12" i="33"/>
  <c r="X12" i="33"/>
  <c r="AF8" i="33"/>
  <c r="X8" i="33"/>
  <c r="AF54" i="33"/>
  <c r="X54" i="33"/>
  <c r="AF46" i="33"/>
  <c r="X46" i="33"/>
  <c r="AF44" i="33"/>
  <c r="X44" i="33"/>
  <c r="AF40" i="33"/>
  <c r="X40" i="33"/>
  <c r="AF37" i="33"/>
  <c r="X37" i="33"/>
  <c r="AF73" i="33"/>
  <c r="X73" i="33"/>
  <c r="AF69" i="33"/>
  <c r="X69" i="33"/>
  <c r="AF67" i="33"/>
  <c r="X67" i="33"/>
  <c r="AF77" i="33"/>
  <c r="X77" i="33"/>
  <c r="AE82" i="33"/>
  <c r="AA82" i="33"/>
  <c r="AF83" i="33"/>
  <c r="X83" i="33"/>
  <c r="AF85" i="33"/>
  <c r="X85" i="33"/>
  <c r="AF14" i="33"/>
  <c r="X14" i="33"/>
  <c r="AF11" i="33"/>
  <c r="X11" i="33"/>
  <c r="AF7" i="33"/>
  <c r="X7" i="33"/>
  <c r="AF32" i="33"/>
  <c r="X32" i="33"/>
  <c r="AF45" i="33"/>
  <c r="X45" i="33"/>
  <c r="AF41" i="33"/>
  <c r="X41" i="33"/>
  <c r="AF33" i="33"/>
  <c r="X33" i="33"/>
  <c r="AF36" i="33"/>
  <c r="X36" i="33"/>
  <c r="AF48" i="33"/>
  <c r="X48" i="33"/>
  <c r="AF72" i="33"/>
  <c r="X72" i="33"/>
  <c r="AF70" i="33"/>
  <c r="X70" i="33"/>
  <c r="AF68" i="33"/>
  <c r="X68" i="33"/>
  <c r="AF78" i="33"/>
  <c r="X78" i="33"/>
  <c r="V21" i="33"/>
  <c r="Z21" i="33" s="1"/>
  <c r="T6" i="33"/>
  <c r="V81" i="33"/>
  <c r="T49" i="33"/>
  <c r="T47" i="33"/>
  <c r="AG65" i="33"/>
  <c r="AG82" i="33"/>
  <c r="T82" i="33"/>
  <c r="X82" i="33" s="1"/>
  <c r="AG22" i="33"/>
  <c r="T53" i="33"/>
  <c r="AG84" i="33"/>
  <c r="T65" i="33"/>
  <c r="X65" i="33" s="1"/>
  <c r="V5" i="33"/>
  <c r="T35" i="33"/>
  <c r="W81" i="33"/>
  <c r="AA81" i="33" s="1"/>
  <c r="T31" i="33"/>
  <c r="U81" i="33"/>
  <c r="Y81" i="33" s="1"/>
  <c r="T39" i="33"/>
  <c r="T84" i="33"/>
  <c r="X84" i="33" s="1"/>
  <c r="T76" i="33"/>
  <c r="X76" i="33" s="1"/>
  <c r="U59" i="33"/>
  <c r="Y59" i="33" s="1"/>
  <c r="V59" i="33"/>
  <c r="Z59" i="33" s="1"/>
  <c r="T43" i="33"/>
  <c r="AF43" i="33" l="1"/>
  <c r="X43" i="33"/>
  <c r="AF53" i="33"/>
  <c r="X53" i="33"/>
  <c r="AF6" i="33"/>
  <c r="X6" i="33"/>
  <c r="AF39" i="33"/>
  <c r="X39" i="33"/>
  <c r="AF31" i="33"/>
  <c r="X31" i="33"/>
  <c r="AF35" i="33"/>
  <c r="X35" i="33"/>
  <c r="AF47" i="33"/>
  <c r="X47" i="33"/>
  <c r="AG81" i="33"/>
  <c r="AG59" i="33"/>
  <c r="T81" i="33"/>
  <c r="X81" i="33" s="1"/>
  <c r="V79" i="33"/>
  <c r="Z79" i="33" s="1"/>
  <c r="E84" i="33"/>
  <c r="G84" i="33"/>
  <c r="AC84" i="33" s="1"/>
  <c r="H84" i="33"/>
  <c r="I84" i="33"/>
  <c r="D84" i="33"/>
  <c r="F85" i="33"/>
  <c r="AB85" i="33" s="1"/>
  <c r="E82" i="33"/>
  <c r="AF82" i="33" s="1"/>
  <c r="G82" i="33"/>
  <c r="AC82" i="33" s="1"/>
  <c r="H82" i="33"/>
  <c r="D82" i="33"/>
  <c r="F83" i="33"/>
  <c r="AB83" i="33" s="1"/>
  <c r="E76" i="33"/>
  <c r="G76" i="33"/>
  <c r="H76" i="33"/>
  <c r="I76" i="33"/>
  <c r="D76" i="33"/>
  <c r="AB78" i="33"/>
  <c r="E74" i="33"/>
  <c r="G74" i="33"/>
  <c r="H74" i="33"/>
  <c r="I74" i="33"/>
  <c r="D74" i="33"/>
  <c r="E65" i="33"/>
  <c r="G65" i="33"/>
  <c r="AC65" i="33" s="1"/>
  <c r="H65" i="33"/>
  <c r="AD65" i="33" s="1"/>
  <c r="I65" i="33"/>
  <c r="AE65" i="33" s="1"/>
  <c r="D65" i="33"/>
  <c r="AB67" i="33"/>
  <c r="AB68" i="33"/>
  <c r="AB69" i="33"/>
  <c r="AB70" i="33"/>
  <c r="AB71" i="33"/>
  <c r="AB72" i="33"/>
  <c r="AB73" i="33"/>
  <c r="AB66" i="33"/>
  <c r="AF66" i="33" s="1"/>
  <c r="E60" i="33"/>
  <c r="G60" i="33"/>
  <c r="H60" i="33"/>
  <c r="I60" i="33"/>
  <c r="AE60" i="33" s="1"/>
  <c r="D60" i="33"/>
  <c r="E56" i="33"/>
  <c r="G56" i="33"/>
  <c r="H56" i="33"/>
  <c r="I56" i="33"/>
  <c r="AE56" i="33" s="1"/>
  <c r="D56" i="33"/>
  <c r="AF65" i="33" l="1"/>
  <c r="AF76" i="33"/>
  <c r="AF84" i="33"/>
  <c r="AE76" i="33"/>
  <c r="I59" i="33"/>
  <c r="G59" i="33"/>
  <c r="AC59" i="33" s="1"/>
  <c r="D81" i="33"/>
  <c r="F84" i="33"/>
  <c r="AB84" i="33" s="1"/>
  <c r="E59" i="33"/>
  <c r="F82" i="33"/>
  <c r="AB82" i="33" s="1"/>
  <c r="AB76" i="33"/>
  <c r="AB77" i="33"/>
  <c r="D59" i="33"/>
  <c r="I81" i="33"/>
  <c r="AE81" i="33" s="1"/>
  <c r="G81" i="33"/>
  <c r="AC81" i="33" s="1"/>
  <c r="E81" i="33"/>
  <c r="H81" i="33"/>
  <c r="H59" i="33"/>
  <c r="AD59" i="33" s="1"/>
  <c r="AB65" i="33"/>
  <c r="E79" i="33" l="1"/>
  <c r="AF81" i="33"/>
  <c r="F81" i="33"/>
  <c r="AB81" i="33" s="1"/>
  <c r="D79" i="33"/>
  <c r="H79" i="33"/>
  <c r="AD79" i="33" s="1"/>
  <c r="E53" i="33"/>
  <c r="G53" i="33"/>
  <c r="H53" i="33"/>
  <c r="I53" i="33"/>
  <c r="AE53" i="33" s="1"/>
  <c r="D53" i="33"/>
  <c r="F24" i="33"/>
  <c r="F25" i="33"/>
  <c r="F26" i="33"/>
  <c r="F23" i="33"/>
  <c r="E49" i="33"/>
  <c r="G49" i="33"/>
  <c r="H49" i="33"/>
  <c r="I49" i="33"/>
  <c r="AE49" i="33" s="1"/>
  <c r="D49" i="33"/>
  <c r="E47" i="33"/>
  <c r="G47" i="33"/>
  <c r="AC47" i="33" s="1"/>
  <c r="H47" i="33"/>
  <c r="I47" i="33"/>
  <c r="AE47" i="33" s="1"/>
  <c r="D47" i="33"/>
  <c r="F48" i="33"/>
  <c r="E43" i="33"/>
  <c r="G43" i="33"/>
  <c r="AC43" i="33" s="1"/>
  <c r="H43" i="33"/>
  <c r="I43" i="33"/>
  <c r="D43" i="33"/>
  <c r="F46" i="33"/>
  <c r="AB46" i="33" s="1"/>
  <c r="F45" i="33"/>
  <c r="AB45" i="33" s="1"/>
  <c r="F44" i="33"/>
  <c r="AB44" i="33" s="1"/>
  <c r="AC39" i="33"/>
  <c r="AE39" i="33"/>
  <c r="F41" i="33"/>
  <c r="AB41" i="33" s="1"/>
  <c r="F40" i="33"/>
  <c r="AB40" i="33" s="1"/>
  <c r="F37" i="33"/>
  <c r="AB37" i="33" s="1"/>
  <c r="F36" i="33"/>
  <c r="AB36" i="33" s="1"/>
  <c r="AC31" i="33"/>
  <c r="AE31" i="33"/>
  <c r="F33" i="33"/>
  <c r="AB33" i="33" s="1"/>
  <c r="F32" i="33"/>
  <c r="E22" i="33"/>
  <c r="G22" i="33"/>
  <c r="H22" i="33"/>
  <c r="I22" i="33"/>
  <c r="AE22" i="33" s="1"/>
  <c r="D22" i="33"/>
  <c r="AD22" i="33" l="1"/>
  <c r="H21" i="33"/>
  <c r="H20" i="33" s="1"/>
  <c r="AC22" i="33"/>
  <c r="G21" i="33"/>
  <c r="AE43" i="33"/>
  <c r="I21" i="33"/>
  <c r="I20" i="33" s="1"/>
  <c r="G79" i="33"/>
  <c r="I79" i="33"/>
  <c r="F31" i="33"/>
  <c r="AB31" i="33" s="1"/>
  <c r="AB32" i="33"/>
  <c r="F47" i="33"/>
  <c r="AB47" i="33" s="1"/>
  <c r="AB48" i="33"/>
  <c r="F39" i="33"/>
  <c r="AB39" i="33" s="1"/>
  <c r="F35" i="33"/>
  <c r="AB35" i="33" s="1"/>
  <c r="D21" i="33"/>
  <c r="D20" i="33" s="1"/>
  <c r="E21" i="33"/>
  <c r="E20" i="33" s="1"/>
  <c r="G20" i="33"/>
  <c r="F43" i="33"/>
  <c r="F22" i="33"/>
  <c r="F28" i="33"/>
  <c r="F29" i="33"/>
  <c r="F50" i="33"/>
  <c r="D15" i="33"/>
  <c r="E15" i="33"/>
  <c r="E6" i="33"/>
  <c r="G6" i="33"/>
  <c r="H6" i="33"/>
  <c r="I6" i="33"/>
  <c r="U6" i="33"/>
  <c r="W6" i="33"/>
  <c r="D6" i="33"/>
  <c r="F7" i="33"/>
  <c r="AB7" i="33" s="1"/>
  <c r="AE6" i="33" l="1"/>
  <c r="AA6" i="33"/>
  <c r="AC6" i="33"/>
  <c r="Y6" i="33"/>
  <c r="AB43" i="33"/>
  <c r="AG6" i="33"/>
  <c r="AD21" i="33"/>
  <c r="F49" i="33"/>
  <c r="AB49" i="33" s="1"/>
  <c r="AB50" i="33"/>
  <c r="AC35" i="33"/>
  <c r="AE21" i="33"/>
  <c r="AE35" i="33"/>
  <c r="F27" i="33"/>
  <c r="D5" i="33"/>
  <c r="E5" i="33"/>
  <c r="H15" i="33"/>
  <c r="F21" i="33" l="1"/>
  <c r="AC21" i="33"/>
  <c r="AG21" i="33"/>
  <c r="H5" i="33"/>
  <c r="T58" i="33" l="1"/>
  <c r="AF58" i="33" l="1"/>
  <c r="X58" i="33"/>
  <c r="M7" i="36"/>
  <c r="M6" i="36"/>
  <c r="F9" i="33" l="1"/>
  <c r="AB9" i="33" s="1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W74" i="33" l="1"/>
  <c r="AA74" i="33" s="1"/>
  <c r="T61" i="33"/>
  <c r="X61" i="33" s="1"/>
  <c r="T62" i="33"/>
  <c r="X62" i="33" s="1"/>
  <c r="T63" i="33"/>
  <c r="X63" i="33" s="1"/>
  <c r="T64" i="33"/>
  <c r="X64" i="33" s="1"/>
  <c r="T75" i="33"/>
  <c r="AF75" i="33" l="1"/>
  <c r="X75" i="33"/>
  <c r="AB63" i="33"/>
  <c r="AF63" i="33"/>
  <c r="AB61" i="33"/>
  <c r="AF61" i="33"/>
  <c r="AB64" i="33"/>
  <c r="AF64" i="33"/>
  <c r="AB62" i="33"/>
  <c r="AF62" i="33"/>
  <c r="T74" i="33"/>
  <c r="AB75" i="33"/>
  <c r="W59" i="33"/>
  <c r="AE74" i="33"/>
  <c r="T60" i="33"/>
  <c r="AE59" i="33" l="1"/>
  <c r="AA59" i="33"/>
  <c r="AF60" i="33"/>
  <c r="X60" i="33"/>
  <c r="AF74" i="33"/>
  <c r="X74" i="33"/>
  <c r="T59" i="33"/>
  <c r="AB60" i="33"/>
  <c r="AB74" i="33"/>
  <c r="AF59" i="33" l="1"/>
  <c r="X59" i="33"/>
  <c r="F18" i="33" l="1"/>
  <c r="U15" i="33" l="1"/>
  <c r="U5" i="33" l="1"/>
  <c r="Y5" i="33" s="1"/>
  <c r="AG5" i="33" l="1"/>
  <c r="T29" i="33" l="1"/>
  <c r="X29" i="33" s="1"/>
  <c r="T28" i="33"/>
  <c r="X28" i="33" s="1"/>
  <c r="T25" i="33"/>
  <c r="X25" i="33" s="1"/>
  <c r="F12" i="33"/>
  <c r="AB12" i="33" s="1"/>
  <c r="F11" i="33"/>
  <c r="AB11" i="33" s="1"/>
  <c r="AB25" i="33" l="1"/>
  <c r="AF25" i="33"/>
  <c r="AB29" i="33"/>
  <c r="AF29" i="33"/>
  <c r="AB28" i="33"/>
  <c r="AF28" i="33"/>
  <c r="T27" i="33"/>
  <c r="AF27" i="33" l="1"/>
  <c r="X27" i="33"/>
  <c r="AB27" i="33"/>
  <c r="T26" i="33" l="1"/>
  <c r="X26" i="33" s="1"/>
  <c r="AB26" i="33" l="1"/>
  <c r="AF26" i="33"/>
  <c r="I15" i="33" l="1"/>
  <c r="T57" i="33" l="1"/>
  <c r="AB58" i="33"/>
  <c r="F57" i="33"/>
  <c r="T55" i="33"/>
  <c r="F55" i="33"/>
  <c r="AB55" i="33" l="1"/>
  <c r="W79" i="33"/>
  <c r="T56" i="33"/>
  <c r="AB57" i="33"/>
  <c r="U79" i="33"/>
  <c r="Y79" i="33" s="1"/>
  <c r="F56" i="33"/>
  <c r="F54" i="33"/>
  <c r="AB54" i="33" s="1"/>
  <c r="T23" i="33"/>
  <c r="X23" i="33" s="1"/>
  <c r="T24" i="33"/>
  <c r="X24" i="33" s="1"/>
  <c r="T18" i="33"/>
  <c r="X18" i="33" s="1"/>
  <c r="T16" i="33"/>
  <c r="G15" i="33"/>
  <c r="AC15" i="33" s="1"/>
  <c r="W15" i="33"/>
  <c r="AE15" i="33" l="1"/>
  <c r="AA15" i="33"/>
  <c r="AE79" i="33"/>
  <c r="AA79" i="33"/>
  <c r="AF56" i="33"/>
  <c r="X56" i="33"/>
  <c r="AF16" i="33"/>
  <c r="X16" i="33"/>
  <c r="F79" i="33"/>
  <c r="AB24" i="33"/>
  <c r="AF24" i="33"/>
  <c r="AB18" i="33"/>
  <c r="AF18" i="33"/>
  <c r="AB23" i="33"/>
  <c r="AF23" i="33"/>
  <c r="AC79" i="33"/>
  <c r="AG79" i="33"/>
  <c r="T22" i="33"/>
  <c r="X22" i="33" s="1"/>
  <c r="F53" i="33"/>
  <c r="AB56" i="33"/>
  <c r="T15" i="33"/>
  <c r="F10" i="33"/>
  <c r="AB10" i="33" s="1"/>
  <c r="F14" i="33"/>
  <c r="AB14" i="33" s="1"/>
  <c r="G5" i="33"/>
  <c r="AC5" i="33" s="1"/>
  <c r="I5" i="33"/>
  <c r="F16" i="33"/>
  <c r="AB16" i="33" s="1"/>
  <c r="F8" i="33"/>
  <c r="AB8" i="33" s="1"/>
  <c r="AF15" i="33" l="1"/>
  <c r="X15" i="33"/>
  <c r="AF22" i="33"/>
  <c r="T21" i="33"/>
  <c r="T79" i="33"/>
  <c r="F20" i="33"/>
  <c r="AB53" i="33"/>
  <c r="AB22" i="33"/>
  <c r="F6" i="33"/>
  <c r="F15" i="33"/>
  <c r="AB15" i="33" s="1"/>
  <c r="AB59" i="33"/>
  <c r="W5" i="33"/>
  <c r="AE5" i="33" l="1"/>
  <c r="AA5" i="33"/>
  <c r="AF79" i="33"/>
  <c r="X79" i="33"/>
  <c r="AF21" i="33"/>
  <c r="X21" i="33"/>
  <c r="AB79" i="33"/>
  <c r="AB21" i="33"/>
  <c r="AB6" i="33"/>
  <c r="F5" i="33"/>
  <c r="T5" i="33"/>
  <c r="AF5" i="33" l="1"/>
  <c r="X5" i="33"/>
  <c r="AB5" i="33"/>
  <c r="V20" i="33" l="1"/>
  <c r="W20" i="33"/>
  <c r="AA20" i="33" s="1"/>
  <c r="T20" i="33"/>
  <c r="U20" i="33"/>
  <c r="Y20" i="33" s="1"/>
  <c r="AD20" i="33" l="1"/>
  <c r="Z20" i="33"/>
  <c r="AF20" i="33"/>
  <c r="X20" i="33"/>
  <c r="AB20" i="33"/>
  <c r="AC20" i="33"/>
  <c r="AG20" i="33"/>
  <c r="AE20" i="33"/>
</calcChain>
</file>

<file path=xl/sharedStrings.xml><?xml version="1.0" encoding="utf-8"?>
<sst xmlns="http://schemas.openxmlformats.org/spreadsheetml/2006/main" count="330" uniqueCount="191">
  <si>
    <t>№ п/п</t>
  </si>
  <si>
    <t>Наименование программы</t>
  </si>
  <si>
    <t>Запланированные мероприятия</t>
  </si>
  <si>
    <t>ДГС</t>
  </si>
  <si>
    <t>ДЖКХ</t>
  </si>
  <si>
    <t>ДИиЗО</t>
  </si>
  <si>
    <t>ДОиМП</t>
  </si>
  <si>
    <t>КФКиС</t>
  </si>
  <si>
    <t>1</t>
  </si>
  <si>
    <t>Комитет культуры администрации города</t>
  </si>
  <si>
    <t>1.1</t>
  </si>
  <si>
    <t>1.2</t>
  </si>
  <si>
    <t>5.1</t>
  </si>
  <si>
    <t>5.2</t>
  </si>
  <si>
    <t>13.1</t>
  </si>
  <si>
    <t>КК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</si>
  <si>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</si>
  <si>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</si>
  <si>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ДДА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</si>
  <si>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</si>
  <si>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Крытый каток в 15 микрорайоне города Нефтеюганска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</si>
  <si>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</si>
  <si>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Муниципальная  программа "Социально - экономическое развитие города Нефтеюганска на 2014-2020 годы"</t>
  </si>
  <si>
    <t>5</t>
  </si>
  <si>
    <t>Исполнит.    ГРБС</t>
  </si>
  <si>
    <t>Подпрограмма "Обеспечение реализации муниципальной программы"</t>
  </si>
  <si>
    <t>Расходы на обеспечение деятельности (оказание услуг) муниципальных учреждений</t>
  </si>
  <si>
    <t>Договора на программное (информационные технологии) обеспечение и обслуживание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</si>
  <si>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</si>
  <si>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</si>
  <si>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</si>
  <si>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</si>
  <si>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</si>
  <si>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Подпрограмма "Обеспечение прав граждан на доступ к культурным ценностям и информации"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</si>
  <si>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</si>
  <si>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</si>
  <si>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Всего</t>
  </si>
  <si>
    <t>окружной бюджет</t>
  </si>
  <si>
    <t>местный бюджет</t>
  </si>
  <si>
    <t>4</t>
  </si>
  <si>
    <t>5.1.1</t>
  </si>
  <si>
    <t>5.1.2</t>
  </si>
  <si>
    <t>5.1.3</t>
  </si>
  <si>
    <t>5.1.4</t>
  </si>
  <si>
    <t>5.1.5</t>
  </si>
  <si>
    <t>5.1.6</t>
  </si>
  <si>
    <t>5.2.1</t>
  </si>
  <si>
    <t>6</t>
  </si>
  <si>
    <t>6.1</t>
  </si>
  <si>
    <t>6.1.1</t>
  </si>
  <si>
    <t>6.1.2</t>
  </si>
  <si>
    <t>6.1.3</t>
  </si>
  <si>
    <t>6.1.4</t>
  </si>
  <si>
    <t>6.1.7</t>
  </si>
  <si>
    <t>6.1.8</t>
  </si>
  <si>
    <t>6.2</t>
  </si>
  <si>
    <t>6.2.1</t>
  </si>
  <si>
    <t>12.1</t>
  </si>
  <si>
    <t>13</t>
  </si>
  <si>
    <t>14</t>
  </si>
  <si>
    <t>14.1</t>
  </si>
  <si>
    <t>14.1.1</t>
  </si>
  <si>
    <t>14.1.2</t>
  </si>
  <si>
    <t>14.1.3</t>
  </si>
  <si>
    <t>14.2</t>
  </si>
  <si>
    <t>14.2.1</t>
  </si>
  <si>
    <t>14.1.5</t>
  </si>
  <si>
    <t>15</t>
  </si>
  <si>
    <t>15.1</t>
  </si>
  <si>
    <t>15.2</t>
  </si>
  <si>
    <t>ИТОГО   по    Администрация города Нефтеюганска</t>
  </si>
  <si>
    <t>ПЛАН  на 2015 год (рублей)</t>
  </si>
  <si>
    <t>5.1.7</t>
  </si>
  <si>
    <t>Причины низкого освоения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</si>
  <si>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</si>
  <si>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</si>
  <si>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</si>
  <si>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</si>
  <si>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</si>
  <si>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</si>
  <si>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</si>
  <si>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</si>
  <si>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ПЛАН  на 2016 год (рублей)</t>
  </si>
  <si>
    <t>1 квартал</t>
  </si>
  <si>
    <t>2 квартал</t>
  </si>
  <si>
    <t>3 квартал</t>
  </si>
  <si>
    <t>4 квартал</t>
  </si>
  <si>
    <t>федеральный бюджет</t>
  </si>
  <si>
    <t>Реализация мероприятий "Создание условий в городе Нефтеюганске, ориентирующих граждан на здоровый образ жизни посредством занятий физической культурой и спортом"</t>
  </si>
  <si>
    <t>На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07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2012-2017 годы" за счет средств бюджета автономного округа</t>
  </si>
  <si>
    <t>На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07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2012-2017 годы"</t>
  </si>
  <si>
    <t>Развитие библиотечного дела</t>
  </si>
  <si>
    <t>6.1.1.1</t>
  </si>
  <si>
    <t>6.1.1.2</t>
  </si>
  <si>
    <t>6.1.1.3</t>
  </si>
  <si>
    <t>6.1.1.4</t>
  </si>
  <si>
    <t>Модернизация общедоступных муниципальных библиотек</t>
  </si>
  <si>
    <t>Комплектование книжных фондов библиотек муниципальных образований и государственных библиотек городов Москвы и Санкт-Петербурга</t>
  </si>
  <si>
    <t>Развитие музейного дела</t>
  </si>
  <si>
    <t>6.1.2.1</t>
  </si>
  <si>
    <t>6.1.2.2</t>
  </si>
  <si>
    <t>Развитие профессионального искусства</t>
  </si>
  <si>
    <t>Развитие художественно-творческой деятельности и народных художественных промыслов и ремесел</t>
  </si>
  <si>
    <t>6.1.3.1</t>
  </si>
  <si>
    <t>6.1.3.2</t>
  </si>
  <si>
    <t>6.1.4.1</t>
  </si>
  <si>
    <t>6.1.4.2</t>
  </si>
  <si>
    <t xml:space="preserve"> Развитие дополнительного образования в сфере культуры</t>
  </si>
  <si>
    <t>6.1.5</t>
  </si>
  <si>
    <t>6.1.5.1</t>
  </si>
  <si>
    <t>6.1.5.2</t>
  </si>
  <si>
    <t>Развитие культурно-досуговой деятельности, массового отдыха населения, организация отдыха и оздоровления детей</t>
  </si>
  <si>
    <t>6.1.6</t>
  </si>
  <si>
    <t>На оплату стоимости питания детей школьного возраста в оздоровительных лагерях с дневным пребыванием детей</t>
  </si>
  <si>
    <t>6.1.6.1</t>
  </si>
  <si>
    <t>6.1.6.2</t>
  </si>
  <si>
    <t>Реализация мероприятий</t>
  </si>
  <si>
    <t>6.1.6.3</t>
  </si>
  <si>
    <t>Развитие материально-технической базы учреждений культуры</t>
  </si>
  <si>
    <t>Обновление материально-технической базы муниципальных детских школ искусств (по видам искусств) в сфере культуры</t>
  </si>
  <si>
    <t>6.1.7.1</t>
  </si>
  <si>
    <t>Техническое обследование, реконструкция, капитальный ремонт, строительство объектов культуры</t>
  </si>
  <si>
    <t>6.1.8.1</t>
  </si>
  <si>
    <t>Обеспечение деятельности комитета культуры</t>
  </si>
  <si>
    <t>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</t>
  </si>
  <si>
    <t>Оказание финансовой и имущественной поддержки социально ориентированным некоммерческим организациям</t>
  </si>
  <si>
    <t>Глава местной администрации</t>
  </si>
  <si>
    <t>Прочие мероприятия органов местного самоуправления</t>
  </si>
  <si>
    <t>Подпрограмма "Исполнение отдельных государственных полномочий"</t>
  </si>
  <si>
    <t>Осуществление переданных полномочий Российской Федерации на государственную регистрацию актов гражданского состояния</t>
  </si>
  <si>
    <t>ЗАГС</t>
  </si>
  <si>
    <t>Осуществление переданных полномочий по хранению, комплектованию, учету и использованию архивных документов, относящихся к государственной собственности автономного округа</t>
  </si>
  <si>
    <t>14.2.2</t>
  </si>
  <si>
    <t>Осуществление переданных полномочий в сфере трудовых отношений и государственного управления охраной труда</t>
  </si>
  <si>
    <t>Осуществление переданных полномочий по созданию и обеспечению деятельности административных комиссий</t>
  </si>
  <si>
    <t>14.2.3</t>
  </si>
  <si>
    <t>14.2.4</t>
  </si>
  <si>
    <t>Осуществление переданных полномочий по образованию и организации деятельности комиссий по делам несовершеннолетних и защите их прав</t>
  </si>
  <si>
    <t>14.2.5</t>
  </si>
  <si>
    <t>Осуществление переданных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</si>
  <si>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14.2.6</t>
  </si>
  <si>
    <t>Государственная поддержка развития растениеводства и животноводства, переработки и реализации продукции</t>
  </si>
  <si>
    <t>14.2.7</t>
  </si>
  <si>
    <t>Осуществление переданных полномочий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</si>
  <si>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14.2.8</t>
  </si>
  <si>
    <t>Реализация мероприятий государственной поддержки малого и среднего предпринимательства</t>
  </si>
  <si>
    <t>14.3</t>
  </si>
  <si>
    <t>Своевременное и достоверное информирование населения о деятельности органов местного самоуправления муниципального образования город Нефтеюганск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</si>
  <si>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</si>
  <si>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14.3.1</t>
  </si>
  <si>
    <t>Муниципальная программа "Дополнительные меры социальной поддержки отдельных категорий граждан города Нефтеюганска с 2016 по 2020 годы"</t>
  </si>
  <si>
    <t>Управление опеки и попечительства администрации города</t>
  </si>
  <si>
    <t>Подпрограмма "Отдельные переданные полномочия по осуществлению деятельности опеки и попечительства"</t>
  </si>
  <si>
    <t>Осуществление переданных полномочий на осуществление деятельности по опеке и попечительству</t>
  </si>
  <si>
    <t>15.1.1</t>
  </si>
  <si>
    <t>Опека</t>
  </si>
  <si>
    <t>Подпрограмма "Дополнительные гарантии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родителям"</t>
  </si>
  <si>
    <t>Повышение уровня благосостояния путем дополнительных гарантий и дополнительных мер социальной поддержки детей-сирот и детей, оставшихся без попечения родителей, лиц из их числа, а также граждан, принявших на воспитание детей, оставшихся без родительского попечения</t>
  </si>
  <si>
    <t>15.2.1</t>
  </si>
  <si>
    <t>Иные межбюджетные трансферты в рамках наказов избирателей депутатам Думы ХМАО-Югры</t>
  </si>
  <si>
    <t>5.1.8</t>
  </si>
  <si>
    <t>6.1.2.3</t>
  </si>
  <si>
    <t>6.1.3.3</t>
  </si>
  <si>
    <t>6.1.4.3</t>
  </si>
  <si>
    <t>6.1.5.3</t>
  </si>
  <si>
    <t>% исполнения  к финансированию (окружной б-т)</t>
  </si>
  <si>
    <t>Запланированные на 1 квартал средства освоены в полном объеме.</t>
  </si>
  <si>
    <t xml:space="preserve">Произведена предоплата 30%. Окончательный расчет по факту поставки оборудования, до 15 апреля 2016 года, согласно договора. </t>
  </si>
  <si>
    <t>Возврат некорректно заполненных платежных документов, оплата будет произведена в апреле 2016 год.</t>
  </si>
  <si>
    <t>% исполнения  к плану 1 полугодия</t>
  </si>
  <si>
    <t>5.2.2</t>
  </si>
  <si>
    <t>5.2.3</t>
  </si>
  <si>
    <t>Ремонт заезда и парковки лыжной базы</t>
  </si>
  <si>
    <t>6.1.9</t>
  </si>
  <si>
    <t>Создание архитектурных композиций в местах массового отдыха населения, обустройство территорий учреждений культуры</t>
  </si>
  <si>
    <t>Асфальтирование по объекту центр национальных культур</t>
  </si>
  <si>
    <t>6.1.9.1</t>
  </si>
  <si>
    <t>Отчет об исполнении сетевого плана-графика на 2016 год по реализации ведомственных программ муниципального образования город Нефтеюганск</t>
  </si>
  <si>
    <t xml:space="preserve">% исполнения к плану 9 месяцев 2015  года </t>
  </si>
  <si>
    <t>% исполнения  к плану 2016 года</t>
  </si>
  <si>
    <t>Информирование населения о деятельности органов местного самоуправления муниципального образования город Нефтеюганск на 2016 год</t>
  </si>
  <si>
    <t>Профинансировано  на 26.05.2016  (рублей)</t>
  </si>
  <si>
    <t>Кассовый расход на 26.05.2016 (рублей)</t>
  </si>
  <si>
    <t>ПЛАН  на 2016  год (рублей)</t>
  </si>
  <si>
    <t>% исполнения  к плану 1 полугодия 2016 года</t>
  </si>
  <si>
    <t xml:space="preserve">1 полугодие 2016 года </t>
  </si>
  <si>
    <t xml:space="preserve">Всего </t>
  </si>
  <si>
    <t>ПЛАН  на 1 полугодие 2016 год (рублей)</t>
  </si>
  <si>
    <t>Кассовый расход на 01.06.2016  (рублей)</t>
  </si>
  <si>
    <t>Устройство скатной кровли здания НГ МБОУ ДОД Детская школа искусств (ГРАД)</t>
  </si>
  <si>
    <t>Отчет об исполнении сетевого плана-графика на 01 июня  2016 года по реализации муниципальной программы "Развитие сферы культуры города Нефтеюганска на 2014-2020 годы"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</si>
</sst>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0.0"/>
    <numFmt numFmtId="165" formatCode="#,##0.00_ ;\-#,##0.00\ "/>
  </numFmts>
  <fonts count="13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159">
    <xf numFmtId="0" fontId="0" fillId="0" borderId="0" xfId="0"/>
    <xf numFmtId="49" fontId="4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/>
    <xf numFmtId="0" fontId="5" fillId="0" borderId="0" xfId="0" applyFont="1" applyFill="1" applyBorder="1"/>
    <xf numFmtId="0" fontId="4" fillId="0" borderId="0" xfId="0" applyFont="1" applyFill="1" applyBorder="1"/>
    <xf numFmtId="0" fontId="5" fillId="0" borderId="0" xfId="0" applyFont="1" applyFill="1"/>
    <xf numFmtId="49" fontId="5" fillId="0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Fill="1"/>
    <xf numFmtId="164" fontId="5" fillId="0" borderId="0" xfId="0" applyNumberFormat="1" applyFont="1" applyFill="1"/>
    <xf numFmtId="49" fontId="5" fillId="0" borderId="0" xfId="0" applyNumberFormat="1" applyFont="1" applyFill="1" applyAlignment="1">
      <alignment horizontal="center" vertical="center"/>
    </xf>
    <xf numFmtId="2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wrapText="1"/>
    </xf>
    <xf numFmtId="0" fontId="4" fillId="0" borderId="1" xfId="0" applyFont="1" applyFill="1" applyBorder="1"/>
    <xf numFmtId="0" fontId="5" fillId="0" borderId="1" xfId="0" applyFont="1" applyFill="1" applyBorder="1"/>
    <xf numFmtId="0" fontId="0" fillId="0" borderId="9" xfId="0" applyFill="1" applyBorder="1" applyAlignment="1"/>
    <xf numFmtId="0" fontId="0" fillId="0" borderId="7" xfId="0" applyFill="1" applyBorder="1" applyAlignment="1"/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49" fontId="5" fillId="0" borderId="5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4" fontId="4" fillId="0" borderId="6" xfId="0" applyNumberFormat="1" applyFont="1" applyFill="1" applyBorder="1" applyAlignment="1">
      <alignment horizontal="center" vertical="center"/>
    </xf>
    <xf numFmtId="4" fontId="5" fillId="0" borderId="6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165" fontId="5" fillId="0" borderId="1" xfId="2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/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>
      <alignment vertical="top"/>
    </xf>
    <xf numFmtId="4" fontId="5" fillId="3" borderId="1" xfId="0" applyNumberFormat="1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/>
    <xf numFmtId="0" fontId="5" fillId="3" borderId="0" xfId="0" applyFont="1" applyFill="1" applyBorder="1"/>
    <xf numFmtId="4" fontId="4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left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3" borderId="6" xfId="0" applyNumberFormat="1" applyFont="1" applyFill="1" applyBorder="1" applyAlignment="1">
      <alignment horizontal="center" vertical="center"/>
    </xf>
    <xf numFmtId="165" fontId="5" fillId="3" borderId="1" xfId="2" applyNumberFormat="1" applyFont="1" applyFill="1" applyBorder="1" applyAlignment="1">
      <alignment horizontal="center" vertical="center"/>
    </xf>
    <xf numFmtId="2" fontId="5" fillId="3" borderId="0" xfId="0" applyNumberFormat="1" applyFont="1" applyFill="1"/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3" xfId="0" applyFill="1" applyBorder="1" applyAlignment="1"/>
    <xf numFmtId="0" fontId="0" fillId="0" borderId="6" xfId="0" applyFill="1" applyBorder="1" applyAlignment="1"/>
    <xf numFmtId="0" fontId="4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center" vertical="center" wrapText="1"/>
    </xf>
    <xf numFmtId="164" fontId="5" fillId="0" borderId="6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2" fontId="5" fillId="0" borderId="3" xfId="0" applyNumberFormat="1" applyFont="1" applyFill="1" applyBorder="1" applyAlignment="1">
      <alignment horizontal="center" vertical="center" wrapText="1"/>
    </xf>
    <xf numFmtId="2" fontId="5" fillId="0" borderId="6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 applyProtection="1">
      <alignment horizontal="left" vertical="center" wrapText="1"/>
      <protection locked="0"/>
    </xf>
    <xf numFmtId="0" fontId="6" fillId="0" borderId="5" xfId="0" applyFont="1" applyFill="1" applyBorder="1" applyAlignment="1" applyProtection="1">
      <alignment horizontal="left" vertical="center" wrapText="1"/>
      <protection locked="0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vertical="top" wrapText="1"/>
    </xf>
    <xf numFmtId="0" fontId="12" fillId="0" borderId="1" xfId="0" applyFont="1" applyFill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164" fontId="9" fillId="0" borderId="8" xfId="0" applyNumberFormat="1" applyFont="1" applyFill="1" applyBorder="1" applyAlignment="1">
      <alignment horizontal="center" vertical="center" wrapText="1"/>
    </xf>
    <xf numFmtId="164" fontId="9" fillId="0" borderId="9" xfId="0" applyNumberFormat="1" applyFont="1" applyFill="1" applyBorder="1" applyAlignment="1">
      <alignment horizontal="center" vertical="center" wrapText="1"/>
    </xf>
    <xf numFmtId="164" fontId="9" fillId="0" borderId="7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9" fillId="0" borderId="8" xfId="0" applyNumberFormat="1" applyFont="1" applyFill="1" applyBorder="1" applyAlignment="1">
      <alignment horizontal="center" vertical="center" wrapText="1"/>
    </xf>
    <xf numFmtId="2" fontId="9" fillId="0" borderId="9" xfId="0" applyNumberFormat="1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21"/>
  <sheetViews>
    <sheetView tabSelected="1" zoomScale="50" zoomScaleNormal="50" zoomScaleSheetLayoutView="70" workbookViewId="0">
      <pane ySplit="3" topLeftCell="A4" activePane="bottomLeft" state="frozen"/>
      <selection pane="bottomLeft" sqref="A1:AE1"/>
    </sheetView>
  </sheetViews>
  <sheetFormatPr defaultColWidth="9.140625" defaultRowHeight="18.75" x14ac:dyDescent="0.3"/>
  <cols>
    <col min="1" max="1" width="10" style="15" customWidth="1"/>
    <col min="2" max="2" width="54.85546875" style="11" customWidth="1"/>
    <col min="3" max="3" width="13.140625" style="11" customWidth="1"/>
    <col min="4" max="5" width="23.28515625" style="11" hidden="1" customWidth="1"/>
    <col min="6" max="10" width="23.28515625" style="11" customWidth="1"/>
    <col min="11" max="12" width="23.28515625" style="11" hidden="1" customWidth="1"/>
    <col min="13" max="15" width="23.28515625" style="11" customWidth="1"/>
    <col min="16" max="16" width="22.85546875" style="11" hidden="1" customWidth="1"/>
    <col min="17" max="17" width="22.28515625" style="11" hidden="1" customWidth="1"/>
    <col min="18" max="18" width="19.85546875" style="11" hidden="1" customWidth="1"/>
    <col min="19" max="19" width="21.28515625" style="11" hidden="1" customWidth="1"/>
    <col min="20" max="20" width="22" style="102" customWidth="1"/>
    <col min="21" max="21" width="21.5703125" style="102" customWidth="1"/>
    <col min="22" max="22" width="17.140625" style="13" customWidth="1"/>
    <col min="23" max="23" width="21" style="102" customWidth="1"/>
    <col min="24" max="24" width="15.140625" style="13" customWidth="1"/>
    <col min="25" max="25" width="15.7109375" style="13" customWidth="1"/>
    <col min="26" max="26" width="16.7109375" style="13" customWidth="1"/>
    <col min="27" max="27" width="14" style="13" customWidth="1"/>
    <col min="28" max="28" width="11.7109375" style="14" customWidth="1"/>
    <col min="29" max="29" width="12.140625" style="14" customWidth="1"/>
    <col min="30" max="30" width="15.85546875" style="14" customWidth="1"/>
    <col min="31" max="31" width="12.42578125" style="14" customWidth="1"/>
    <col min="32" max="32" width="15.42578125" style="14" hidden="1" customWidth="1"/>
    <col min="33" max="33" width="21.85546875" style="11" hidden="1" customWidth="1"/>
    <col min="34" max="34" width="29.7109375" style="11" hidden="1" customWidth="1"/>
    <col min="35" max="16384" width="9.140625" style="11"/>
  </cols>
  <sheetData>
    <row r="1" spans="1:34" s="8" customFormat="1" ht="62.25" customHeight="1" x14ac:dyDescent="0.3">
      <c r="A1" s="108" t="s">
        <v>190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51"/>
    </row>
    <row r="2" spans="1:34" s="9" customFormat="1" ht="18.75" customHeight="1" x14ac:dyDescent="0.3">
      <c r="A2" s="110" t="s">
        <v>0</v>
      </c>
      <c r="B2" s="4" t="s">
        <v>1</v>
      </c>
      <c r="C2" s="111" t="s">
        <v>24</v>
      </c>
      <c r="D2" s="117" t="s">
        <v>83</v>
      </c>
      <c r="E2" s="117" t="s">
        <v>84</v>
      </c>
      <c r="F2" s="112" t="s">
        <v>82</v>
      </c>
      <c r="G2" s="112"/>
      <c r="H2" s="112"/>
      <c r="I2" s="112"/>
      <c r="J2" s="119" t="s">
        <v>187</v>
      </c>
      <c r="K2" s="120"/>
      <c r="L2" s="120"/>
      <c r="M2" s="120"/>
      <c r="N2" s="120"/>
      <c r="O2" s="121"/>
      <c r="P2" s="113" t="s">
        <v>181</v>
      </c>
      <c r="Q2" s="113"/>
      <c r="R2" s="113"/>
      <c r="S2" s="113"/>
      <c r="T2" s="113" t="s">
        <v>188</v>
      </c>
      <c r="U2" s="113"/>
      <c r="V2" s="113"/>
      <c r="W2" s="113"/>
      <c r="X2" s="122" t="s">
        <v>184</v>
      </c>
      <c r="Y2" s="123"/>
      <c r="Z2" s="123"/>
      <c r="AA2" s="124"/>
      <c r="AB2" s="114" t="s">
        <v>179</v>
      </c>
      <c r="AC2" s="115"/>
      <c r="AD2" s="115"/>
      <c r="AE2" s="116"/>
      <c r="AF2" s="132" t="s">
        <v>169</v>
      </c>
      <c r="AG2" s="132" t="s">
        <v>165</v>
      </c>
      <c r="AH2" s="137" t="s">
        <v>73</v>
      </c>
    </row>
    <row r="3" spans="1:34" s="9" customFormat="1" ht="70.5" customHeight="1" x14ac:dyDescent="0.3">
      <c r="A3" s="110"/>
      <c r="B3" s="53" t="s">
        <v>2</v>
      </c>
      <c r="C3" s="111"/>
      <c r="D3" s="118"/>
      <c r="E3" s="118"/>
      <c r="F3" s="54" t="s">
        <v>36</v>
      </c>
      <c r="G3" s="54" t="s">
        <v>37</v>
      </c>
      <c r="H3" s="54" t="s">
        <v>87</v>
      </c>
      <c r="I3" s="54" t="s">
        <v>38</v>
      </c>
      <c r="J3" s="57" t="s">
        <v>186</v>
      </c>
      <c r="K3" s="59"/>
      <c r="L3" s="59"/>
      <c r="M3" s="58" t="s">
        <v>37</v>
      </c>
      <c r="N3" s="58" t="s">
        <v>87</v>
      </c>
      <c r="O3" s="58" t="s">
        <v>38</v>
      </c>
      <c r="P3" s="54" t="s">
        <v>36</v>
      </c>
      <c r="Q3" s="54" t="s">
        <v>37</v>
      </c>
      <c r="R3" s="54" t="s">
        <v>87</v>
      </c>
      <c r="S3" s="54" t="s">
        <v>38</v>
      </c>
      <c r="T3" s="96" t="s">
        <v>36</v>
      </c>
      <c r="U3" s="96" t="s">
        <v>37</v>
      </c>
      <c r="V3" s="54" t="s">
        <v>87</v>
      </c>
      <c r="W3" s="96" t="s">
        <v>38</v>
      </c>
      <c r="X3" s="55" t="s">
        <v>36</v>
      </c>
      <c r="Y3" s="5" t="s">
        <v>37</v>
      </c>
      <c r="Z3" s="5" t="s">
        <v>87</v>
      </c>
      <c r="AA3" s="5" t="s">
        <v>38</v>
      </c>
      <c r="AB3" s="5" t="s">
        <v>36</v>
      </c>
      <c r="AC3" s="5" t="s">
        <v>37</v>
      </c>
      <c r="AD3" s="5" t="s">
        <v>87</v>
      </c>
      <c r="AE3" s="5" t="s">
        <v>38</v>
      </c>
      <c r="AF3" s="133"/>
      <c r="AG3" s="133"/>
      <c r="AH3" s="138"/>
    </row>
    <row r="4" spans="1:34" s="9" customFormat="1" ht="21.75" customHeight="1" x14ac:dyDescent="0.3">
      <c r="A4" s="52" t="s">
        <v>8</v>
      </c>
      <c r="B4" s="6">
        <v>2</v>
      </c>
      <c r="C4" s="7">
        <v>3</v>
      </c>
      <c r="D4" s="7">
        <v>4</v>
      </c>
      <c r="E4" s="7">
        <v>5</v>
      </c>
      <c r="F4" s="7">
        <v>4</v>
      </c>
      <c r="G4" s="6">
        <v>5</v>
      </c>
      <c r="H4" s="6">
        <v>6</v>
      </c>
      <c r="I4" s="7">
        <v>7</v>
      </c>
      <c r="J4" s="7">
        <v>8</v>
      </c>
      <c r="K4" s="7">
        <v>6</v>
      </c>
      <c r="L4" s="7">
        <v>7</v>
      </c>
      <c r="M4" s="7">
        <v>9</v>
      </c>
      <c r="N4" s="7">
        <v>10</v>
      </c>
      <c r="O4" s="7">
        <v>11</v>
      </c>
      <c r="P4" s="7">
        <v>9</v>
      </c>
      <c r="Q4" s="7">
        <v>10</v>
      </c>
      <c r="R4" s="7">
        <v>11</v>
      </c>
      <c r="S4" s="7">
        <v>12</v>
      </c>
      <c r="T4" s="98">
        <v>12</v>
      </c>
      <c r="U4" s="98">
        <v>13</v>
      </c>
      <c r="V4" s="7">
        <v>14</v>
      </c>
      <c r="W4" s="98">
        <v>15</v>
      </c>
      <c r="X4" s="7">
        <v>16</v>
      </c>
      <c r="Y4" s="7">
        <v>17</v>
      </c>
      <c r="Z4" s="7">
        <v>18</v>
      </c>
      <c r="AA4" s="7">
        <v>19</v>
      </c>
      <c r="AB4" s="7">
        <v>20</v>
      </c>
      <c r="AC4" s="7">
        <v>21</v>
      </c>
      <c r="AD4" s="7">
        <v>22</v>
      </c>
      <c r="AE4" s="7">
        <v>23</v>
      </c>
      <c r="AF4" s="7">
        <v>21</v>
      </c>
      <c r="AG4" s="7">
        <v>22</v>
      </c>
      <c r="AH4" s="7">
        <v>23</v>
      </c>
    </row>
    <row r="5" spans="1:34" s="9" customFormat="1" ht="47.25" hidden="1" customHeight="1" x14ac:dyDescent="0.3">
      <c r="A5" s="1" t="s">
        <v>23</v>
      </c>
      <c r="B5" s="107" t="s">
        <v>16</v>
      </c>
      <c r="C5" s="107"/>
      <c r="D5" s="3">
        <f t="shared" ref="D5:S5" si="0">D6+D15</f>
        <v>101497157</v>
      </c>
      <c r="E5" s="3">
        <f t="shared" si="0"/>
        <v>149428118</v>
      </c>
      <c r="F5" s="3">
        <f>F6+F15</f>
        <v>522209213</v>
      </c>
      <c r="G5" s="3">
        <f>G6+G15</f>
        <v>54591897</v>
      </c>
      <c r="H5" s="3">
        <f>H6+H15</f>
        <v>0</v>
      </c>
      <c r="I5" s="3">
        <f>I6+I15</f>
        <v>467617316</v>
      </c>
      <c r="J5" s="3">
        <f t="shared" si="0"/>
        <v>248365760</v>
      </c>
      <c r="K5" s="3">
        <f t="shared" si="0"/>
        <v>112423307</v>
      </c>
      <c r="L5" s="3">
        <f t="shared" si="0"/>
        <v>162800213</v>
      </c>
      <c r="M5" s="3">
        <f t="shared" si="0"/>
        <v>6081118</v>
      </c>
      <c r="N5" s="3">
        <f t="shared" si="0"/>
        <v>0</v>
      </c>
      <c r="O5" s="3">
        <f t="shared" si="0"/>
        <v>242284642</v>
      </c>
      <c r="P5" s="3">
        <f t="shared" si="0"/>
        <v>172821200.25999999</v>
      </c>
      <c r="Q5" s="3">
        <f t="shared" si="0"/>
        <v>3332650</v>
      </c>
      <c r="R5" s="3">
        <f t="shared" si="0"/>
        <v>0</v>
      </c>
      <c r="S5" s="3">
        <f t="shared" si="0"/>
        <v>169488550.25999999</v>
      </c>
      <c r="T5" s="92">
        <f>T6+T15</f>
        <v>174792872.87</v>
      </c>
      <c r="U5" s="92">
        <f>U6+U15</f>
        <v>5304322.6100000003</v>
      </c>
      <c r="V5" s="3">
        <f>V6+V15</f>
        <v>0</v>
      </c>
      <c r="W5" s="92">
        <f>W6+W15</f>
        <v>169488550.25999999</v>
      </c>
      <c r="X5" s="2">
        <f>T5/J5*100</f>
        <v>70.377202103059616</v>
      </c>
      <c r="Y5" s="2">
        <f>U5/M5*100</f>
        <v>87.226108916156548</v>
      </c>
      <c r="Z5" s="2"/>
      <c r="AA5" s="2">
        <f t="shared" ref="AA5" si="1">W5/O5*100</f>
        <v>69.954310294252991</v>
      </c>
      <c r="AB5" s="2">
        <f>T5/F5*100</f>
        <v>33.471809481461598</v>
      </c>
      <c r="AC5" s="2">
        <f>U5/G5*100</f>
        <v>9.7163185408266717</v>
      </c>
      <c r="AD5" s="2"/>
      <c r="AE5" s="2">
        <f t="shared" ref="AE5:AE11" si="2">W5/I5*100</f>
        <v>36.245139874161545</v>
      </c>
      <c r="AF5" s="2">
        <f>T5/J5*100</f>
        <v>70.377202103059616</v>
      </c>
      <c r="AG5" s="2">
        <f t="shared" ref="AG5:AG6" si="3">U5/Q5*100</f>
        <v>159.16230657284746</v>
      </c>
      <c r="AH5" s="40"/>
    </row>
    <row r="6" spans="1:34" s="9" customFormat="1" ht="78.75" hidden="1" customHeight="1" x14ac:dyDescent="0.3">
      <c r="A6" s="1" t="s">
        <v>12</v>
      </c>
      <c r="B6" s="64" t="s">
        <v>28</v>
      </c>
      <c r="C6" s="64"/>
      <c r="D6" s="3">
        <f t="shared" ref="D6:P6" si="4">SUM(D7:D14)</f>
        <v>95630167</v>
      </c>
      <c r="E6" s="3">
        <f t="shared" si="4"/>
        <v>145461918</v>
      </c>
      <c r="F6" s="3">
        <f>SUM(F7:F14)</f>
        <v>462910584</v>
      </c>
      <c r="G6" s="3">
        <f>SUM(G7:G14)</f>
        <v>18411897</v>
      </c>
      <c r="H6" s="3">
        <f>SUM(H7:H14)</f>
        <v>0</v>
      </c>
      <c r="I6" s="3">
        <f>SUM(I7:I14)</f>
        <v>444498687</v>
      </c>
      <c r="J6" s="3">
        <f t="shared" si="4"/>
        <v>238487315</v>
      </c>
      <c r="K6" s="3">
        <f t="shared" si="4"/>
        <v>107629827</v>
      </c>
      <c r="L6" s="3">
        <f t="shared" si="4"/>
        <v>120287693</v>
      </c>
      <c r="M6" s="3">
        <f t="shared" si="4"/>
        <v>6081118</v>
      </c>
      <c r="N6" s="3">
        <f t="shared" si="4"/>
        <v>0</v>
      </c>
      <c r="O6" s="3">
        <f t="shared" si="4"/>
        <v>232406197</v>
      </c>
      <c r="P6" s="3">
        <f t="shared" si="4"/>
        <v>164426539.76999998</v>
      </c>
      <c r="Q6" s="3">
        <f t="shared" ref="Q6:S6" si="5">SUM(Q7:Q14)</f>
        <v>3332650</v>
      </c>
      <c r="R6" s="3">
        <f t="shared" si="5"/>
        <v>0</v>
      </c>
      <c r="S6" s="3">
        <f t="shared" si="5"/>
        <v>161093889.76999998</v>
      </c>
      <c r="T6" s="92">
        <f>SUM(T7:T14)</f>
        <v>166398212.38</v>
      </c>
      <c r="U6" s="92">
        <f>SUM(U7:U14)</f>
        <v>5304322.6100000003</v>
      </c>
      <c r="V6" s="3">
        <f>SUM(V7:V14)</f>
        <v>0</v>
      </c>
      <c r="W6" s="92">
        <f>SUM(W7:W14)</f>
        <v>161093889.76999998</v>
      </c>
      <c r="X6" s="2">
        <f>T6/J6*100</f>
        <v>69.772353460392651</v>
      </c>
      <c r="Y6" s="2">
        <f t="shared" ref="Y6:AA14" si="6">U6/M6*100</f>
        <v>87.226108916156548</v>
      </c>
      <c r="Z6" s="2"/>
      <c r="AA6" s="2">
        <f t="shared" ref="AA6:AA8" si="7">W6/O6*100</f>
        <v>69.315660188699695</v>
      </c>
      <c r="AB6" s="2">
        <f>T6/F6*100</f>
        <v>35.946080761895047</v>
      </c>
      <c r="AC6" s="2">
        <f>U6/G6*100</f>
        <v>28.809212923578709</v>
      </c>
      <c r="AD6" s="2"/>
      <c r="AE6" s="2">
        <f t="shared" si="2"/>
        <v>36.241702052541719</v>
      </c>
      <c r="AF6" s="2">
        <f>T6/J6*100</f>
        <v>69.772353460392651</v>
      </c>
      <c r="AG6" s="2">
        <f t="shared" si="3"/>
        <v>159.16230657284746</v>
      </c>
      <c r="AH6" s="40"/>
    </row>
    <row r="7" spans="1:34" s="9" customFormat="1" ht="82.5" hidden="1" customHeight="1" x14ac:dyDescent="0.3">
      <c r="A7" s="63" t="s">
        <v>40</v>
      </c>
      <c r="B7" s="62" t="s">
        <v>88</v>
      </c>
      <c r="C7" s="35" t="s">
        <v>6</v>
      </c>
      <c r="D7" s="32">
        <v>54400</v>
      </c>
      <c r="E7" s="32">
        <v>69300</v>
      </c>
      <c r="F7" s="32">
        <f t="shared" ref="F7:F14" si="8">G7+I7</f>
        <v>299170</v>
      </c>
      <c r="G7" s="32">
        <v>0</v>
      </c>
      <c r="H7" s="32">
        <v>0</v>
      </c>
      <c r="I7" s="32">
        <v>299170</v>
      </c>
      <c r="J7" s="34">
        <f t="shared" ref="J7:J18" si="9">D7+E7</f>
        <v>123700</v>
      </c>
      <c r="K7" s="32">
        <v>159870</v>
      </c>
      <c r="L7" s="32">
        <v>15600</v>
      </c>
      <c r="M7" s="32">
        <v>0</v>
      </c>
      <c r="N7" s="32">
        <v>0</v>
      </c>
      <c r="O7" s="32">
        <v>123700</v>
      </c>
      <c r="P7" s="33">
        <f t="shared" ref="P7:P18" si="10">Q7+R7+S7</f>
        <v>115221</v>
      </c>
      <c r="Q7" s="32">
        <v>0</v>
      </c>
      <c r="R7" s="32">
        <v>0</v>
      </c>
      <c r="S7" s="32">
        <f t="shared" ref="S7:S13" si="11">W7</f>
        <v>115221</v>
      </c>
      <c r="T7" s="88">
        <f t="shared" ref="T7:T14" si="12">SUM(U7:W7)</f>
        <v>115221</v>
      </c>
      <c r="U7" s="88">
        <v>0</v>
      </c>
      <c r="V7" s="33">
        <v>0</v>
      </c>
      <c r="W7" s="88">
        <v>115221</v>
      </c>
      <c r="X7" s="33">
        <f>T7/J7*100</f>
        <v>93.145513338722722</v>
      </c>
      <c r="Y7" s="2"/>
      <c r="Z7" s="2"/>
      <c r="AA7" s="33">
        <f t="shared" si="7"/>
        <v>93.145513338722722</v>
      </c>
      <c r="AB7" s="33">
        <f t="shared" ref="AB7:AB18" si="13">T7/F7*100</f>
        <v>38.513554166527392</v>
      </c>
      <c r="AC7" s="2"/>
      <c r="AD7" s="2"/>
      <c r="AE7" s="33">
        <f t="shared" si="2"/>
        <v>38.513554166527392</v>
      </c>
      <c r="AF7" s="33">
        <f>T7/J7*100</f>
        <v>93.145513338722722</v>
      </c>
      <c r="AG7" s="33"/>
      <c r="AH7" s="40"/>
    </row>
    <row r="8" spans="1:34" s="9" customFormat="1" ht="49.5" hidden="1" customHeight="1" x14ac:dyDescent="0.3">
      <c r="A8" s="76" t="s">
        <v>41</v>
      </c>
      <c r="B8" s="82" t="s">
        <v>30</v>
      </c>
      <c r="C8" s="77" t="s">
        <v>7</v>
      </c>
      <c r="D8" s="79">
        <v>0</v>
      </c>
      <c r="E8" s="79">
        <v>222520</v>
      </c>
      <c r="F8" s="79">
        <f t="shared" si="8"/>
        <v>327340</v>
      </c>
      <c r="G8" s="79">
        <v>0</v>
      </c>
      <c r="H8" s="79">
        <v>0</v>
      </c>
      <c r="I8" s="79">
        <v>327340</v>
      </c>
      <c r="J8" s="80">
        <f t="shared" si="9"/>
        <v>222520</v>
      </c>
      <c r="K8" s="79">
        <v>104820</v>
      </c>
      <c r="L8" s="79">
        <v>0</v>
      </c>
      <c r="M8" s="79">
        <v>0</v>
      </c>
      <c r="N8" s="79">
        <v>0</v>
      </c>
      <c r="O8" s="79">
        <v>222520</v>
      </c>
      <c r="P8" s="78">
        <f t="shared" si="10"/>
        <v>0</v>
      </c>
      <c r="Q8" s="79">
        <v>0</v>
      </c>
      <c r="R8" s="79">
        <v>0</v>
      </c>
      <c r="S8" s="79">
        <f t="shared" si="11"/>
        <v>0</v>
      </c>
      <c r="T8" s="88">
        <f t="shared" si="12"/>
        <v>0</v>
      </c>
      <c r="U8" s="88">
        <v>0</v>
      </c>
      <c r="V8" s="78">
        <v>0</v>
      </c>
      <c r="W8" s="86">
        <v>0</v>
      </c>
      <c r="X8" s="78">
        <f>T8/J8*100</f>
        <v>0</v>
      </c>
      <c r="Y8" s="81"/>
      <c r="Z8" s="81"/>
      <c r="AA8" s="78">
        <f t="shared" si="7"/>
        <v>0</v>
      </c>
      <c r="AB8" s="78">
        <f t="shared" si="13"/>
        <v>0</v>
      </c>
      <c r="AC8" s="81"/>
      <c r="AD8" s="81"/>
      <c r="AE8" s="78">
        <f t="shared" si="2"/>
        <v>0</v>
      </c>
      <c r="AF8" s="78">
        <f>T8/J8*100</f>
        <v>0</v>
      </c>
      <c r="AG8" s="78"/>
      <c r="AH8" s="83"/>
    </row>
    <row r="9" spans="1:34" s="9" customFormat="1" ht="77.25" hidden="1" customHeight="1" x14ac:dyDescent="0.3">
      <c r="A9" s="49" t="s">
        <v>42</v>
      </c>
      <c r="B9" s="50" t="s">
        <v>19</v>
      </c>
      <c r="C9" s="35" t="s">
        <v>7</v>
      </c>
      <c r="D9" s="32">
        <v>0</v>
      </c>
      <c r="E9" s="32">
        <v>0</v>
      </c>
      <c r="F9" s="32">
        <f t="shared" si="8"/>
        <v>1215997</v>
      </c>
      <c r="G9" s="32">
        <v>1215997</v>
      </c>
      <c r="H9" s="32">
        <v>0</v>
      </c>
      <c r="I9" s="32">
        <v>0</v>
      </c>
      <c r="J9" s="34">
        <f t="shared" si="9"/>
        <v>0</v>
      </c>
      <c r="K9" s="32">
        <v>887349</v>
      </c>
      <c r="L9" s="32">
        <v>328648</v>
      </c>
      <c r="M9" s="32">
        <v>0</v>
      </c>
      <c r="N9" s="32">
        <v>0</v>
      </c>
      <c r="O9" s="32">
        <v>0</v>
      </c>
      <c r="P9" s="33">
        <f t="shared" si="10"/>
        <v>0</v>
      </c>
      <c r="Q9" s="32">
        <v>0</v>
      </c>
      <c r="R9" s="32">
        <v>0</v>
      </c>
      <c r="S9" s="32">
        <f t="shared" si="11"/>
        <v>0</v>
      </c>
      <c r="T9" s="88">
        <f t="shared" si="12"/>
        <v>0</v>
      </c>
      <c r="U9" s="88">
        <v>0</v>
      </c>
      <c r="V9" s="33">
        <v>0</v>
      </c>
      <c r="W9" s="86">
        <v>0</v>
      </c>
      <c r="X9" s="33"/>
      <c r="Y9" s="2"/>
      <c r="Z9" s="2"/>
      <c r="AA9" s="2"/>
      <c r="AB9" s="33">
        <f t="shared" si="13"/>
        <v>0</v>
      </c>
      <c r="AC9" s="33">
        <f>U9/G9*100</f>
        <v>0</v>
      </c>
      <c r="AD9" s="2"/>
      <c r="AE9" s="33"/>
      <c r="AF9" s="33"/>
      <c r="AG9" s="33"/>
      <c r="AH9" s="40"/>
    </row>
    <row r="10" spans="1:34" s="9" customFormat="1" ht="75" hidden="1" x14ac:dyDescent="0.3">
      <c r="A10" s="49" t="s">
        <v>43</v>
      </c>
      <c r="B10" s="50" t="s">
        <v>19</v>
      </c>
      <c r="C10" s="35" t="s">
        <v>7</v>
      </c>
      <c r="D10" s="32">
        <v>0</v>
      </c>
      <c r="E10" s="32">
        <v>0</v>
      </c>
      <c r="F10" s="32">
        <f t="shared" si="8"/>
        <v>521142</v>
      </c>
      <c r="G10" s="32">
        <v>0</v>
      </c>
      <c r="H10" s="32">
        <v>0</v>
      </c>
      <c r="I10" s="32">
        <v>521142</v>
      </c>
      <c r="J10" s="34">
        <f t="shared" si="9"/>
        <v>0</v>
      </c>
      <c r="K10" s="32">
        <v>380293</v>
      </c>
      <c r="L10" s="32">
        <v>140849</v>
      </c>
      <c r="M10" s="32">
        <v>0</v>
      </c>
      <c r="N10" s="32">
        <v>0</v>
      </c>
      <c r="O10" s="32">
        <v>0</v>
      </c>
      <c r="P10" s="33">
        <f t="shared" si="10"/>
        <v>0</v>
      </c>
      <c r="Q10" s="32">
        <v>0</v>
      </c>
      <c r="R10" s="32">
        <v>0</v>
      </c>
      <c r="S10" s="32">
        <f t="shared" si="11"/>
        <v>0</v>
      </c>
      <c r="T10" s="88">
        <f t="shared" si="12"/>
        <v>0</v>
      </c>
      <c r="U10" s="86">
        <v>0</v>
      </c>
      <c r="V10" s="32">
        <v>0</v>
      </c>
      <c r="W10" s="88">
        <v>0</v>
      </c>
      <c r="X10" s="33"/>
      <c r="Y10" s="2"/>
      <c r="Z10" s="2"/>
      <c r="AA10" s="2"/>
      <c r="AB10" s="33">
        <f t="shared" si="13"/>
        <v>0</v>
      </c>
      <c r="AC10" s="33"/>
      <c r="AD10" s="2"/>
      <c r="AE10" s="33">
        <f t="shared" si="2"/>
        <v>0</v>
      </c>
      <c r="AF10" s="33"/>
      <c r="AG10" s="33"/>
      <c r="AH10" s="40"/>
    </row>
    <row r="11" spans="1:34" s="9" customFormat="1" ht="45.75" hidden="1" customHeight="1" x14ac:dyDescent="0.3">
      <c r="A11" s="49" t="s">
        <v>44</v>
      </c>
      <c r="B11" s="50" t="s">
        <v>26</v>
      </c>
      <c r="C11" s="35" t="s">
        <v>7</v>
      </c>
      <c r="D11" s="32">
        <v>93503854</v>
      </c>
      <c r="E11" s="32">
        <v>140888016</v>
      </c>
      <c r="F11" s="32">
        <f t="shared" si="8"/>
        <v>442916835</v>
      </c>
      <c r="G11" s="32">
        <v>0</v>
      </c>
      <c r="H11" s="32">
        <v>0</v>
      </c>
      <c r="I11" s="32">
        <v>442916835</v>
      </c>
      <c r="J11" s="34">
        <v>231787100</v>
      </c>
      <c r="K11" s="32">
        <v>105090384</v>
      </c>
      <c r="L11" s="32">
        <v>117582402</v>
      </c>
      <c r="M11" s="32">
        <v>0</v>
      </c>
      <c r="N11" s="32">
        <v>0</v>
      </c>
      <c r="O11" s="32">
        <v>231787100</v>
      </c>
      <c r="P11" s="33">
        <f t="shared" si="10"/>
        <v>160743077.78999999</v>
      </c>
      <c r="Q11" s="32">
        <v>0</v>
      </c>
      <c r="R11" s="32">
        <v>0</v>
      </c>
      <c r="S11" s="32">
        <f t="shared" si="11"/>
        <v>160743077.78999999</v>
      </c>
      <c r="T11" s="88">
        <f t="shared" si="12"/>
        <v>160743077.78999999</v>
      </c>
      <c r="U11" s="88">
        <v>0</v>
      </c>
      <c r="V11" s="33">
        <v>0</v>
      </c>
      <c r="W11" s="88">
        <v>160743077.78999999</v>
      </c>
      <c r="X11" s="33">
        <f t="shared" ref="X11:X16" si="14">T11/J11*100</f>
        <v>69.349449468930757</v>
      </c>
      <c r="Y11" s="2"/>
      <c r="Z11" s="2"/>
      <c r="AA11" s="33">
        <f t="shared" ref="AA11" si="15">W11/O11*100</f>
        <v>69.349449468930757</v>
      </c>
      <c r="AB11" s="33">
        <f t="shared" si="13"/>
        <v>36.291932274373814</v>
      </c>
      <c r="AC11" s="33"/>
      <c r="AD11" s="2"/>
      <c r="AE11" s="33">
        <f t="shared" si="2"/>
        <v>36.291932274373814</v>
      </c>
      <c r="AF11" s="33">
        <f t="shared" ref="AF11:AF16" si="16">T11/J11*100</f>
        <v>69.349449468930757</v>
      </c>
      <c r="AG11" s="33"/>
      <c r="AH11" s="40"/>
    </row>
    <row r="12" spans="1:34" s="9" customFormat="1" ht="190.5" hidden="1" customHeight="1" x14ac:dyDescent="0.3">
      <c r="A12" s="49" t="s">
        <v>45</v>
      </c>
      <c r="B12" s="50" t="s">
        <v>89</v>
      </c>
      <c r="C12" s="35" t="s">
        <v>7</v>
      </c>
      <c r="D12" s="32">
        <v>1588246</v>
      </c>
      <c r="E12" s="32">
        <v>3594872</v>
      </c>
      <c r="F12" s="32">
        <f t="shared" si="8"/>
        <v>16297900</v>
      </c>
      <c r="G12" s="32">
        <v>16297900</v>
      </c>
      <c r="H12" s="32">
        <v>0</v>
      </c>
      <c r="I12" s="32">
        <v>0</v>
      </c>
      <c r="J12" s="34">
        <f t="shared" si="9"/>
        <v>5183118</v>
      </c>
      <c r="K12" s="32">
        <v>919711</v>
      </c>
      <c r="L12" s="32">
        <v>2146271</v>
      </c>
      <c r="M12" s="32">
        <v>5183118</v>
      </c>
      <c r="N12" s="32">
        <v>0</v>
      </c>
      <c r="O12" s="32">
        <v>0</v>
      </c>
      <c r="P12" s="33">
        <f t="shared" si="10"/>
        <v>2434650</v>
      </c>
      <c r="Q12" s="32">
        <v>2434650</v>
      </c>
      <c r="R12" s="32">
        <v>0</v>
      </c>
      <c r="S12" s="32">
        <f t="shared" si="11"/>
        <v>0</v>
      </c>
      <c r="T12" s="88">
        <f>SUM(U12:V12)</f>
        <v>4406322.6100000003</v>
      </c>
      <c r="U12" s="88">
        <v>4406322.6100000003</v>
      </c>
      <c r="V12" s="33">
        <v>0</v>
      </c>
      <c r="W12" s="90"/>
      <c r="X12" s="33">
        <f t="shared" si="14"/>
        <v>85.012971149798261</v>
      </c>
      <c r="Y12" s="33">
        <f t="shared" si="6"/>
        <v>85.012971149798261</v>
      </c>
      <c r="Z12" s="2"/>
      <c r="AA12" s="2"/>
      <c r="AB12" s="33">
        <f t="shared" si="13"/>
        <v>27.03613723240418</v>
      </c>
      <c r="AC12" s="33">
        <f>U12/G12*100</f>
        <v>27.03613723240418</v>
      </c>
      <c r="AD12" s="2"/>
      <c r="AE12" s="33"/>
      <c r="AF12" s="33">
        <f t="shared" si="16"/>
        <v>85.012971149798261</v>
      </c>
      <c r="AG12" s="33">
        <f t="shared" ref="AG12:AG42" si="17">U12/Q12*100</f>
        <v>180.98382149384923</v>
      </c>
      <c r="AH12" s="40"/>
    </row>
    <row r="13" spans="1:34" s="9" customFormat="1" ht="57.75" hidden="1" customHeight="1" x14ac:dyDescent="0.3">
      <c r="A13" s="49" t="s">
        <v>72</v>
      </c>
      <c r="B13" s="50" t="s">
        <v>159</v>
      </c>
      <c r="C13" s="35" t="s">
        <v>7</v>
      </c>
      <c r="D13" s="32">
        <v>400000</v>
      </c>
      <c r="E13" s="32">
        <v>498000</v>
      </c>
      <c r="F13" s="32">
        <f t="shared" si="8"/>
        <v>898000</v>
      </c>
      <c r="G13" s="32">
        <v>898000</v>
      </c>
      <c r="H13" s="32">
        <v>0</v>
      </c>
      <c r="I13" s="32">
        <v>0</v>
      </c>
      <c r="J13" s="34">
        <f t="shared" si="9"/>
        <v>898000</v>
      </c>
      <c r="K13" s="32">
        <v>0</v>
      </c>
      <c r="L13" s="32">
        <v>0</v>
      </c>
      <c r="M13" s="32">
        <v>898000</v>
      </c>
      <c r="N13" s="32">
        <v>0</v>
      </c>
      <c r="O13" s="32">
        <v>0</v>
      </c>
      <c r="P13" s="33">
        <f t="shared" si="10"/>
        <v>898000</v>
      </c>
      <c r="Q13" s="32">
        <v>898000</v>
      </c>
      <c r="R13" s="32">
        <v>0</v>
      </c>
      <c r="S13" s="32">
        <f t="shared" si="11"/>
        <v>0</v>
      </c>
      <c r="T13" s="88">
        <f t="shared" si="12"/>
        <v>898000</v>
      </c>
      <c r="U13" s="88">
        <v>898000</v>
      </c>
      <c r="V13" s="33">
        <v>0</v>
      </c>
      <c r="W13" s="88">
        <v>0</v>
      </c>
      <c r="X13" s="33">
        <f t="shared" si="14"/>
        <v>100</v>
      </c>
      <c r="Y13" s="33">
        <f t="shared" si="6"/>
        <v>100</v>
      </c>
      <c r="Z13" s="2"/>
      <c r="AA13" s="2"/>
      <c r="AB13" s="33">
        <f t="shared" si="13"/>
        <v>100</v>
      </c>
      <c r="AC13" s="33">
        <f>U13/G13*100</f>
        <v>100</v>
      </c>
      <c r="AD13" s="2"/>
      <c r="AE13" s="33"/>
      <c r="AF13" s="33">
        <f t="shared" si="16"/>
        <v>100</v>
      </c>
      <c r="AG13" s="33">
        <f t="shared" si="17"/>
        <v>100</v>
      </c>
      <c r="AH13" s="38" t="s">
        <v>166</v>
      </c>
    </row>
    <row r="14" spans="1:34" s="9" customFormat="1" ht="175.5" hidden="1" customHeight="1" x14ac:dyDescent="0.3">
      <c r="A14" s="49" t="s">
        <v>160</v>
      </c>
      <c r="B14" s="50" t="s">
        <v>90</v>
      </c>
      <c r="C14" s="35" t="s">
        <v>7</v>
      </c>
      <c r="D14" s="32">
        <v>83667</v>
      </c>
      <c r="E14" s="32">
        <v>189210</v>
      </c>
      <c r="F14" s="32">
        <f t="shared" si="8"/>
        <v>434200</v>
      </c>
      <c r="G14" s="32">
        <v>0</v>
      </c>
      <c r="H14" s="32">
        <v>0</v>
      </c>
      <c r="I14" s="32">
        <v>434200</v>
      </c>
      <c r="J14" s="34">
        <f t="shared" si="9"/>
        <v>272877</v>
      </c>
      <c r="K14" s="32">
        <v>87400</v>
      </c>
      <c r="L14" s="32">
        <v>73923</v>
      </c>
      <c r="M14" s="32">
        <v>0</v>
      </c>
      <c r="N14" s="32">
        <v>0</v>
      </c>
      <c r="O14" s="32">
        <v>272877</v>
      </c>
      <c r="P14" s="33">
        <f t="shared" si="10"/>
        <v>235590.98</v>
      </c>
      <c r="Q14" s="32">
        <v>0</v>
      </c>
      <c r="R14" s="32">
        <v>0</v>
      </c>
      <c r="S14" s="32">
        <f>W14</f>
        <v>235590.98</v>
      </c>
      <c r="T14" s="88">
        <f t="shared" si="12"/>
        <v>235590.98</v>
      </c>
      <c r="U14" s="88">
        <v>0</v>
      </c>
      <c r="V14" s="33">
        <v>0</v>
      </c>
      <c r="W14" s="88">
        <v>235590.98</v>
      </c>
      <c r="X14" s="33">
        <f t="shared" si="14"/>
        <v>86.335960890804287</v>
      </c>
      <c r="Y14" s="33"/>
      <c r="Z14" s="33"/>
      <c r="AA14" s="33">
        <f t="shared" si="6"/>
        <v>86.335960890804287</v>
      </c>
      <c r="AB14" s="33">
        <f t="shared" si="13"/>
        <v>54.258631966835559</v>
      </c>
      <c r="AC14" s="33"/>
      <c r="AD14" s="2"/>
      <c r="AE14" s="33">
        <f>W14/I14*100</f>
        <v>54.258631966835559</v>
      </c>
      <c r="AF14" s="33">
        <f t="shared" si="16"/>
        <v>86.335960890804287</v>
      </c>
      <c r="AG14" s="33"/>
      <c r="AH14" s="40"/>
    </row>
    <row r="15" spans="1:34" s="10" customFormat="1" ht="93.75" hidden="1" x14ac:dyDescent="0.3">
      <c r="A15" s="1" t="s">
        <v>13</v>
      </c>
      <c r="B15" s="64" t="s">
        <v>31</v>
      </c>
      <c r="C15" s="17"/>
      <c r="D15" s="31">
        <f t="shared" ref="D15:E15" si="18">SUM(D16:D18)</f>
        <v>5866990</v>
      </c>
      <c r="E15" s="31">
        <f t="shared" si="18"/>
        <v>3966200</v>
      </c>
      <c r="F15" s="31">
        <f>SUM(F16:F18)</f>
        <v>59298629</v>
      </c>
      <c r="G15" s="31">
        <f>SUM(G16:G18)</f>
        <v>36180000</v>
      </c>
      <c r="H15" s="31">
        <f>SUM(H16:H18)</f>
        <v>0</v>
      </c>
      <c r="I15" s="31">
        <f>SUM(I16:I18)</f>
        <v>23118629</v>
      </c>
      <c r="J15" s="31">
        <f t="shared" ref="J15:O15" si="19">SUM(J16:J18)</f>
        <v>9878445</v>
      </c>
      <c r="K15" s="31">
        <f t="shared" si="19"/>
        <v>4793480</v>
      </c>
      <c r="L15" s="31">
        <f t="shared" si="19"/>
        <v>42512520</v>
      </c>
      <c r="M15" s="31">
        <f t="shared" si="19"/>
        <v>0</v>
      </c>
      <c r="N15" s="31">
        <f t="shared" si="19"/>
        <v>0</v>
      </c>
      <c r="O15" s="31">
        <f t="shared" si="19"/>
        <v>9878445</v>
      </c>
      <c r="P15" s="31">
        <f t="shared" ref="P15:W15" si="20">SUM(P16:P18)</f>
        <v>8394660.4900000002</v>
      </c>
      <c r="Q15" s="31">
        <f t="shared" si="20"/>
        <v>0</v>
      </c>
      <c r="R15" s="31">
        <f t="shared" si="20"/>
        <v>0</v>
      </c>
      <c r="S15" s="31">
        <f t="shared" si="20"/>
        <v>8394660.4900000002</v>
      </c>
      <c r="T15" s="94">
        <f t="shared" si="20"/>
        <v>8394660.4900000002</v>
      </c>
      <c r="U15" s="94">
        <f t="shared" si="20"/>
        <v>0</v>
      </c>
      <c r="V15" s="31">
        <f t="shared" si="20"/>
        <v>0</v>
      </c>
      <c r="W15" s="94">
        <f t="shared" si="20"/>
        <v>8394660.4900000002</v>
      </c>
      <c r="X15" s="2">
        <f t="shared" si="14"/>
        <v>84.979574113132188</v>
      </c>
      <c r="Y15" s="2"/>
      <c r="Z15" s="2"/>
      <c r="AA15" s="2">
        <f t="shared" ref="AA15:AA18" si="21">W15/O15*100</f>
        <v>84.979574113132188</v>
      </c>
      <c r="AB15" s="2">
        <f t="shared" si="13"/>
        <v>14.156584446497069</v>
      </c>
      <c r="AC15" s="2">
        <f>U15/G15*100</f>
        <v>0</v>
      </c>
      <c r="AD15" s="2"/>
      <c r="AE15" s="33">
        <f>W15/I15*100</f>
        <v>36.311238395667836</v>
      </c>
      <c r="AF15" s="2">
        <f t="shared" si="16"/>
        <v>84.979574113132188</v>
      </c>
      <c r="AG15" s="2"/>
      <c r="AH15" s="39"/>
    </row>
    <row r="16" spans="1:34" s="9" customFormat="1" ht="45.75" hidden="1" customHeight="1" x14ac:dyDescent="0.3">
      <c r="A16" s="49" t="s">
        <v>46</v>
      </c>
      <c r="B16" s="50" t="s">
        <v>32</v>
      </c>
      <c r="C16" s="35" t="s">
        <v>7</v>
      </c>
      <c r="D16" s="32">
        <v>5766990</v>
      </c>
      <c r="E16" s="32">
        <v>3966200</v>
      </c>
      <c r="F16" s="32">
        <f t="shared" ref="F16:F18" si="22">G16+I16</f>
        <v>18122100</v>
      </c>
      <c r="G16" s="32">
        <v>0</v>
      </c>
      <c r="H16" s="32">
        <v>0</v>
      </c>
      <c r="I16" s="32">
        <v>18122100</v>
      </c>
      <c r="J16" s="34">
        <v>9778445</v>
      </c>
      <c r="K16" s="32">
        <v>4793480</v>
      </c>
      <c r="L16" s="32">
        <v>4528320</v>
      </c>
      <c r="M16" s="32">
        <v>0</v>
      </c>
      <c r="N16" s="32">
        <v>0</v>
      </c>
      <c r="O16" s="32">
        <v>9778445</v>
      </c>
      <c r="P16" s="33">
        <f t="shared" si="10"/>
        <v>8294660.4900000002</v>
      </c>
      <c r="Q16" s="32">
        <v>0</v>
      </c>
      <c r="R16" s="32">
        <v>0</v>
      </c>
      <c r="S16" s="32">
        <f>W16</f>
        <v>8294660.4900000002</v>
      </c>
      <c r="T16" s="88">
        <f>U16+W16</f>
        <v>8294660.4900000002</v>
      </c>
      <c r="U16" s="88">
        <v>0</v>
      </c>
      <c r="V16" s="33">
        <v>0</v>
      </c>
      <c r="W16" s="88">
        <v>8294660.4900000002</v>
      </c>
      <c r="X16" s="33">
        <f t="shared" si="14"/>
        <v>84.82596660307442</v>
      </c>
      <c r="Y16" s="33"/>
      <c r="Z16" s="33"/>
      <c r="AA16" s="33">
        <f t="shared" si="21"/>
        <v>84.82596660307442</v>
      </c>
      <c r="AB16" s="33">
        <f t="shared" si="13"/>
        <v>45.770967437548634</v>
      </c>
      <c r="AC16" s="33"/>
      <c r="AD16" s="2"/>
      <c r="AE16" s="33">
        <f>W16/I16*100</f>
        <v>45.770967437548634</v>
      </c>
      <c r="AF16" s="33">
        <f t="shared" si="16"/>
        <v>84.82596660307442</v>
      </c>
      <c r="AG16" s="33"/>
      <c r="AH16" s="40"/>
    </row>
    <row r="17" spans="1:34" s="9" customFormat="1" ht="33.75" hidden="1" customHeight="1" x14ac:dyDescent="0.3">
      <c r="A17" s="49" t="s">
        <v>170</v>
      </c>
      <c r="B17" s="50" t="s">
        <v>172</v>
      </c>
      <c r="C17" s="35" t="s">
        <v>7</v>
      </c>
      <c r="D17" s="32"/>
      <c r="E17" s="32"/>
      <c r="F17" s="32">
        <f t="shared" si="22"/>
        <v>2973832</v>
      </c>
      <c r="G17" s="32">
        <v>0</v>
      </c>
      <c r="H17" s="32">
        <v>0</v>
      </c>
      <c r="I17" s="32">
        <v>2973832</v>
      </c>
      <c r="J17" s="34">
        <v>0</v>
      </c>
      <c r="K17" s="32"/>
      <c r="L17" s="32"/>
      <c r="M17" s="32">
        <v>0</v>
      </c>
      <c r="N17" s="32">
        <v>0</v>
      </c>
      <c r="O17" s="32">
        <v>0</v>
      </c>
      <c r="P17" s="33">
        <f t="shared" si="10"/>
        <v>0</v>
      </c>
      <c r="Q17" s="32">
        <v>0</v>
      </c>
      <c r="R17" s="32">
        <v>0</v>
      </c>
      <c r="S17" s="32">
        <f>W17</f>
        <v>0</v>
      </c>
      <c r="T17" s="88">
        <f>U17+W17</f>
        <v>0</v>
      </c>
      <c r="U17" s="88">
        <v>0</v>
      </c>
      <c r="V17" s="33">
        <v>0</v>
      </c>
      <c r="W17" s="88">
        <v>0</v>
      </c>
      <c r="X17" s="33"/>
      <c r="Y17" s="33"/>
      <c r="Z17" s="33"/>
      <c r="AA17" s="33"/>
      <c r="AB17" s="33">
        <f t="shared" si="13"/>
        <v>0</v>
      </c>
      <c r="AC17" s="33"/>
      <c r="AD17" s="2"/>
      <c r="AE17" s="33">
        <f>W17/I17*100</f>
        <v>0</v>
      </c>
      <c r="AF17" s="33"/>
      <c r="AG17" s="33"/>
      <c r="AH17" s="40"/>
    </row>
    <row r="18" spans="1:34" s="9" customFormat="1" ht="45" hidden="1" customHeight="1" x14ac:dyDescent="0.3">
      <c r="A18" s="49" t="s">
        <v>171</v>
      </c>
      <c r="B18" s="66" t="s">
        <v>20</v>
      </c>
      <c r="C18" s="35" t="s">
        <v>3</v>
      </c>
      <c r="D18" s="32">
        <v>100000</v>
      </c>
      <c r="E18" s="32">
        <v>0</v>
      </c>
      <c r="F18" s="32">
        <f t="shared" si="22"/>
        <v>38202697</v>
      </c>
      <c r="G18" s="32">
        <v>36180000</v>
      </c>
      <c r="H18" s="32">
        <v>0</v>
      </c>
      <c r="I18" s="32">
        <v>2022697</v>
      </c>
      <c r="J18" s="34">
        <f t="shared" si="9"/>
        <v>100000</v>
      </c>
      <c r="K18" s="32">
        <v>0</v>
      </c>
      <c r="L18" s="32">
        <v>37984200</v>
      </c>
      <c r="M18" s="32">
        <v>0</v>
      </c>
      <c r="N18" s="32">
        <v>0</v>
      </c>
      <c r="O18" s="32">
        <v>100000</v>
      </c>
      <c r="P18" s="33">
        <f t="shared" si="10"/>
        <v>100000</v>
      </c>
      <c r="Q18" s="32">
        <v>0</v>
      </c>
      <c r="R18" s="32">
        <v>0</v>
      </c>
      <c r="S18" s="32">
        <f>W18</f>
        <v>100000</v>
      </c>
      <c r="T18" s="88">
        <f t="shared" ref="T18" si="23">U18+W18</f>
        <v>100000</v>
      </c>
      <c r="U18" s="88">
        <v>0</v>
      </c>
      <c r="V18" s="33">
        <v>0</v>
      </c>
      <c r="W18" s="88">
        <v>100000</v>
      </c>
      <c r="X18" s="33">
        <f>T18/J18*100</f>
        <v>100</v>
      </c>
      <c r="Y18" s="33"/>
      <c r="Z18" s="33"/>
      <c r="AA18" s="33">
        <f t="shared" si="21"/>
        <v>100</v>
      </c>
      <c r="AB18" s="33">
        <f t="shared" si="13"/>
        <v>0.26176162379321022</v>
      </c>
      <c r="AC18" s="33">
        <f>U18/G18*100</f>
        <v>0</v>
      </c>
      <c r="AD18" s="2"/>
      <c r="AE18" s="33">
        <f>W18/I18*100</f>
        <v>4.9438942164842281</v>
      </c>
      <c r="AF18" s="33">
        <f>T18/J18*100</f>
        <v>100</v>
      </c>
      <c r="AG18" s="33"/>
      <c r="AH18" s="40"/>
    </row>
    <row r="19" spans="1:34" s="10" customFormat="1" ht="36.75" customHeight="1" x14ac:dyDescent="0.3">
      <c r="A19" s="103" t="s">
        <v>9</v>
      </c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5"/>
      <c r="AH19" s="106"/>
    </row>
    <row r="20" spans="1:34" s="9" customFormat="1" ht="46.5" customHeight="1" x14ac:dyDescent="0.3">
      <c r="A20" s="1" t="s">
        <v>47</v>
      </c>
      <c r="B20" s="107" t="s">
        <v>17</v>
      </c>
      <c r="C20" s="107"/>
      <c r="D20" s="3">
        <f>D21+D53</f>
        <v>95013924</v>
      </c>
      <c r="E20" s="3">
        <f t="shared" ref="E20:W20" si="24">E21+E53</f>
        <v>146843425</v>
      </c>
      <c r="F20" s="3">
        <f>F21+F53</f>
        <v>461894530</v>
      </c>
      <c r="G20" s="3">
        <f>G21+G53</f>
        <v>43414288</v>
      </c>
      <c r="H20" s="3">
        <f>H21+H53</f>
        <v>37300</v>
      </c>
      <c r="I20" s="3">
        <f>I21+I53</f>
        <v>418442942</v>
      </c>
      <c r="J20" s="3">
        <f t="shared" si="24"/>
        <v>240228410</v>
      </c>
      <c r="K20" s="3">
        <f t="shared" si="24"/>
        <v>104698508</v>
      </c>
      <c r="L20" s="3">
        <f t="shared" si="24"/>
        <v>114558989</v>
      </c>
      <c r="M20" s="3">
        <f t="shared" si="24"/>
        <v>18005718</v>
      </c>
      <c r="N20" s="3">
        <f t="shared" si="24"/>
        <v>37300</v>
      </c>
      <c r="O20" s="3">
        <f t="shared" si="24"/>
        <v>222185392</v>
      </c>
      <c r="P20" s="3">
        <f t="shared" si="24"/>
        <v>158548986.78</v>
      </c>
      <c r="Q20" s="3">
        <f t="shared" si="24"/>
        <v>12301250</v>
      </c>
      <c r="R20" s="3">
        <f t="shared" si="24"/>
        <v>0</v>
      </c>
      <c r="S20" s="3">
        <f t="shared" si="24"/>
        <v>146247736.78</v>
      </c>
      <c r="T20" s="92">
        <f t="shared" si="24"/>
        <v>170817313.95999998</v>
      </c>
      <c r="U20" s="92">
        <f t="shared" si="24"/>
        <v>13434994.699999999</v>
      </c>
      <c r="V20" s="3">
        <f t="shared" si="24"/>
        <v>0</v>
      </c>
      <c r="W20" s="92">
        <f t="shared" si="24"/>
        <v>157382319.25999999</v>
      </c>
      <c r="X20" s="2">
        <f t="shared" ref="X20:X48" si="25">T20/J20*100</f>
        <v>71.106208445537305</v>
      </c>
      <c r="Y20" s="2">
        <f>U20/M20*100</f>
        <v>74.615156696333912</v>
      </c>
      <c r="Z20" s="2">
        <f>V20/N20*100</f>
        <v>0</v>
      </c>
      <c r="AA20" s="2">
        <f t="shared" ref="AA20" si="26">W20/O20*100</f>
        <v>70.833783374921424</v>
      </c>
      <c r="AB20" s="2">
        <f t="shared" ref="AB20:AE22" si="27">T20/F20*100</f>
        <v>36.981887176711091</v>
      </c>
      <c r="AC20" s="2">
        <f t="shared" si="27"/>
        <v>30.946021042657662</v>
      </c>
      <c r="AD20" s="2">
        <f t="shared" si="27"/>
        <v>0</v>
      </c>
      <c r="AE20" s="2">
        <f t="shared" si="27"/>
        <v>37.611416865528106</v>
      </c>
      <c r="AF20" s="2">
        <f t="shared" ref="AF20:AF48" si="28">T20/J20*100</f>
        <v>71.106208445537305</v>
      </c>
      <c r="AG20" s="2">
        <f t="shared" si="17"/>
        <v>109.21649994919215</v>
      </c>
      <c r="AH20" s="40"/>
    </row>
    <row r="21" spans="1:34" s="9" customFormat="1" ht="58.5" customHeight="1" x14ac:dyDescent="0.3">
      <c r="A21" s="1" t="s">
        <v>48</v>
      </c>
      <c r="B21" s="64" t="s">
        <v>33</v>
      </c>
      <c r="C21" s="64"/>
      <c r="D21" s="3">
        <f>D22+D27+D31+D35+D39+D43+D47+D49</f>
        <v>86669924</v>
      </c>
      <c r="E21" s="3">
        <f t="shared" ref="E21" si="29">E22+E27+E31+E35+E39+E43+E47+E49</f>
        <v>141133325</v>
      </c>
      <c r="F21" s="3">
        <f>F22+F27+F31+F35+F39+F43+F47+F49+F51</f>
        <v>439254830</v>
      </c>
      <c r="G21" s="3">
        <f>G22+G27+G31+G35+G39+G43+G47+G49+G51</f>
        <v>43414288</v>
      </c>
      <c r="H21" s="3">
        <f>H22+H27+H31+H35+H39+H43+H47+H49+H51</f>
        <v>37300</v>
      </c>
      <c r="I21" s="3">
        <f>I22+I27+I31+I35+I39+I43+I47+I49+I51</f>
        <v>395803242</v>
      </c>
      <c r="J21" s="3">
        <f>J22+J27+J31+J35+J39+J43+J47+J49+J51</f>
        <v>226202310</v>
      </c>
      <c r="K21" s="3">
        <f t="shared" ref="K21:O21" si="30">K22+K27+K31+K35+K39+K43+K47+K49+K51</f>
        <v>100112308</v>
      </c>
      <c r="L21" s="3">
        <f t="shared" si="30"/>
        <v>110353689</v>
      </c>
      <c r="M21" s="3">
        <f t="shared" si="30"/>
        <v>18005718</v>
      </c>
      <c r="N21" s="3">
        <f t="shared" si="30"/>
        <v>37300</v>
      </c>
      <c r="O21" s="3">
        <f t="shared" si="30"/>
        <v>208159292</v>
      </c>
      <c r="P21" s="3">
        <f t="shared" ref="P21:W21" si="31">P22+P27+P31+P35+P39+P43+P47+P49+P51</f>
        <v>158548986.78</v>
      </c>
      <c r="Q21" s="3">
        <f t="shared" si="31"/>
        <v>12301250</v>
      </c>
      <c r="R21" s="3">
        <f t="shared" si="31"/>
        <v>0</v>
      </c>
      <c r="S21" s="3">
        <f t="shared" si="31"/>
        <v>146247736.78</v>
      </c>
      <c r="T21" s="92">
        <f t="shared" si="31"/>
        <v>159682731.47999999</v>
      </c>
      <c r="U21" s="92">
        <f t="shared" si="31"/>
        <v>13434994.699999999</v>
      </c>
      <c r="V21" s="3">
        <f t="shared" si="31"/>
        <v>0</v>
      </c>
      <c r="W21" s="92">
        <f t="shared" si="31"/>
        <v>146247736.78</v>
      </c>
      <c r="X21" s="2">
        <f t="shared" si="25"/>
        <v>70.592882751727856</v>
      </c>
      <c r="Y21" s="2">
        <f t="shared" ref="Y21:Y48" si="32">U21/M21*100</f>
        <v>74.615156696333912</v>
      </c>
      <c r="Z21" s="2">
        <f t="shared" ref="Z21:Z24" si="33">V21/N21*100</f>
        <v>0</v>
      </c>
      <c r="AA21" s="2">
        <f t="shared" ref="AA21:AA54" si="34">W21/O21*100</f>
        <v>70.257606746663996</v>
      </c>
      <c r="AB21" s="2">
        <f t="shared" si="27"/>
        <v>36.353096329071668</v>
      </c>
      <c r="AC21" s="2">
        <f t="shared" si="27"/>
        <v>30.946021042657662</v>
      </c>
      <c r="AD21" s="2">
        <f t="shared" si="27"/>
        <v>0</v>
      </c>
      <c r="AE21" s="2">
        <f t="shared" si="27"/>
        <v>36.949605577005357</v>
      </c>
      <c r="AF21" s="2">
        <f t="shared" si="28"/>
        <v>70.592882751727856</v>
      </c>
      <c r="AG21" s="2">
        <f t="shared" si="17"/>
        <v>109.21649994919215</v>
      </c>
      <c r="AH21" s="40"/>
    </row>
    <row r="22" spans="1:34" s="9" customFormat="1" ht="33" customHeight="1" x14ac:dyDescent="0.3">
      <c r="A22" s="1" t="s">
        <v>49</v>
      </c>
      <c r="B22" s="64" t="s">
        <v>91</v>
      </c>
      <c r="C22" s="67"/>
      <c r="D22" s="2">
        <f>SUM(D23:D26)</f>
        <v>14627564</v>
      </c>
      <c r="E22" s="2">
        <f t="shared" ref="E22:W22" si="35">SUM(E23:E26)</f>
        <v>19153557</v>
      </c>
      <c r="F22" s="2">
        <f>SUM(F23:F26)</f>
        <v>72987403</v>
      </c>
      <c r="G22" s="2">
        <f>SUM(G23:G26)</f>
        <v>6078400</v>
      </c>
      <c r="H22" s="2">
        <f>SUM(H23:H26)</f>
        <v>37300</v>
      </c>
      <c r="I22" s="2">
        <f>SUM(I23:I26)</f>
        <v>66871703</v>
      </c>
      <c r="J22" s="2">
        <f t="shared" si="35"/>
        <v>33806121</v>
      </c>
      <c r="K22" s="2">
        <f t="shared" si="35"/>
        <v>19232032</v>
      </c>
      <c r="L22" s="2">
        <f t="shared" si="35"/>
        <v>21591197</v>
      </c>
      <c r="M22" s="2">
        <f t="shared" si="35"/>
        <v>2412080</v>
      </c>
      <c r="N22" s="2">
        <f t="shared" si="35"/>
        <v>37300</v>
      </c>
      <c r="O22" s="2">
        <f t="shared" si="35"/>
        <v>31356741</v>
      </c>
      <c r="P22" s="2">
        <f t="shared" si="35"/>
        <v>28141494.059999999</v>
      </c>
      <c r="Q22" s="2">
        <f t="shared" si="35"/>
        <v>2111946</v>
      </c>
      <c r="R22" s="2">
        <f t="shared" si="35"/>
        <v>0</v>
      </c>
      <c r="S22" s="2">
        <f t="shared" si="35"/>
        <v>26029548.059999999</v>
      </c>
      <c r="T22" s="89">
        <f>SUM(T23:T26)</f>
        <v>27994415.02</v>
      </c>
      <c r="U22" s="89">
        <f t="shared" si="35"/>
        <v>1964866.96</v>
      </c>
      <c r="V22" s="2">
        <f t="shared" si="35"/>
        <v>0</v>
      </c>
      <c r="W22" s="89">
        <f t="shared" si="35"/>
        <v>26029548.059999999</v>
      </c>
      <c r="X22" s="2">
        <f t="shared" si="25"/>
        <v>82.808716859293014</v>
      </c>
      <c r="Y22" s="2">
        <f t="shared" si="32"/>
        <v>81.459444131206254</v>
      </c>
      <c r="Z22" s="2">
        <f t="shared" si="33"/>
        <v>0</v>
      </c>
      <c r="AA22" s="2">
        <f t="shared" si="34"/>
        <v>83.011012081899707</v>
      </c>
      <c r="AB22" s="2">
        <f t="shared" si="27"/>
        <v>38.355132350715373</v>
      </c>
      <c r="AC22" s="2">
        <f t="shared" si="27"/>
        <v>32.325397473019216</v>
      </c>
      <c r="AD22" s="2">
        <f t="shared" si="27"/>
        <v>0</v>
      </c>
      <c r="AE22" s="2">
        <f t="shared" si="27"/>
        <v>38.924607707388574</v>
      </c>
      <c r="AF22" s="2">
        <f t="shared" si="28"/>
        <v>82.808716859293014</v>
      </c>
      <c r="AG22" s="2">
        <f t="shared" si="17"/>
        <v>93.035852242434231</v>
      </c>
      <c r="AH22" s="40"/>
    </row>
    <row r="23" spans="1:34" s="91" customFormat="1" ht="56.25" x14ac:dyDescent="0.3">
      <c r="A23" s="93" t="s">
        <v>92</v>
      </c>
      <c r="B23" s="95" t="s">
        <v>26</v>
      </c>
      <c r="C23" s="96" t="s">
        <v>15</v>
      </c>
      <c r="D23" s="88">
        <v>13648631</v>
      </c>
      <c r="E23" s="88">
        <v>17551256</v>
      </c>
      <c r="F23" s="87">
        <f>SUM(G23:I23)</f>
        <v>66404253</v>
      </c>
      <c r="G23" s="86">
        <v>0</v>
      </c>
      <c r="H23" s="86">
        <v>0</v>
      </c>
      <c r="I23" s="86">
        <v>66404253</v>
      </c>
      <c r="J23" s="87">
        <f t="shared" ref="J23:J50" si="36">D23+E23</f>
        <v>31199887</v>
      </c>
      <c r="K23" s="88">
        <v>16871956</v>
      </c>
      <c r="L23" s="88">
        <v>19949357</v>
      </c>
      <c r="M23" s="88">
        <v>0</v>
      </c>
      <c r="N23" s="88">
        <v>0</v>
      </c>
      <c r="O23" s="88">
        <v>31199887</v>
      </c>
      <c r="P23" s="88">
        <f t="shared" ref="P23:P54" si="37">Q23+R23+S23</f>
        <v>25905269.359999999</v>
      </c>
      <c r="Q23" s="87">
        <v>0</v>
      </c>
      <c r="R23" s="87">
        <v>0</v>
      </c>
      <c r="S23" s="87">
        <f>W23</f>
        <v>25905269.359999999</v>
      </c>
      <c r="T23" s="88">
        <f t="shared" ref="T23:T30" si="38">U23+W23</f>
        <v>25905269.359999999</v>
      </c>
      <c r="U23" s="88">
        <v>0</v>
      </c>
      <c r="V23" s="88">
        <v>0</v>
      </c>
      <c r="W23" s="88">
        <v>25905269.359999999</v>
      </c>
      <c r="X23" s="88">
        <f t="shared" si="25"/>
        <v>83.030010204844658</v>
      </c>
      <c r="Y23" s="88"/>
      <c r="Z23" s="88"/>
      <c r="AA23" s="88">
        <f t="shared" si="34"/>
        <v>83.030010204844658</v>
      </c>
      <c r="AB23" s="88">
        <f t="shared" ref="AB23:AB54" si="39">T23/F23*100</f>
        <v>39.011461148429753</v>
      </c>
      <c r="AC23" s="88"/>
      <c r="AD23" s="88"/>
      <c r="AE23" s="88">
        <f>W23/I23*100</f>
        <v>39.011461148429753</v>
      </c>
      <c r="AF23" s="88">
        <f t="shared" si="28"/>
        <v>83.030010204844658</v>
      </c>
      <c r="AG23" s="88"/>
      <c r="AH23" s="90"/>
    </row>
    <row r="24" spans="1:34" s="91" customFormat="1" ht="96" customHeight="1" x14ac:dyDescent="0.3">
      <c r="A24" s="93" t="s">
        <v>93</v>
      </c>
      <c r="B24" s="95" t="s">
        <v>97</v>
      </c>
      <c r="C24" s="96" t="s">
        <v>15</v>
      </c>
      <c r="D24" s="88">
        <v>0</v>
      </c>
      <c r="E24" s="88">
        <v>37300</v>
      </c>
      <c r="F24" s="87">
        <f t="shared" ref="F24:F26" si="40">SUM(G24:I24)</f>
        <v>37300</v>
      </c>
      <c r="G24" s="86">
        <v>0</v>
      </c>
      <c r="H24" s="86">
        <v>37300</v>
      </c>
      <c r="I24" s="86">
        <v>0</v>
      </c>
      <c r="J24" s="87">
        <f t="shared" si="36"/>
        <v>37300</v>
      </c>
      <c r="K24" s="88">
        <v>0</v>
      </c>
      <c r="L24" s="88">
        <v>0</v>
      </c>
      <c r="M24" s="88">
        <v>0</v>
      </c>
      <c r="N24" s="88">
        <v>37300</v>
      </c>
      <c r="O24" s="88">
        <v>0</v>
      </c>
      <c r="P24" s="88">
        <f t="shared" si="37"/>
        <v>0</v>
      </c>
      <c r="Q24" s="87">
        <v>0</v>
      </c>
      <c r="R24" s="87">
        <v>0</v>
      </c>
      <c r="S24" s="87">
        <f t="shared" ref="S24:S26" si="41">W24</f>
        <v>0</v>
      </c>
      <c r="T24" s="88">
        <f t="shared" si="38"/>
        <v>0</v>
      </c>
      <c r="U24" s="88">
        <v>0</v>
      </c>
      <c r="V24" s="88">
        <v>0</v>
      </c>
      <c r="W24" s="88">
        <v>0</v>
      </c>
      <c r="X24" s="88">
        <f t="shared" si="25"/>
        <v>0</v>
      </c>
      <c r="Y24" s="88"/>
      <c r="Z24" s="88">
        <f t="shared" si="33"/>
        <v>0</v>
      </c>
      <c r="AA24" s="88"/>
      <c r="AB24" s="88">
        <f t="shared" si="39"/>
        <v>0</v>
      </c>
      <c r="AC24" s="88"/>
      <c r="AD24" s="88">
        <f>V24/H24*100</f>
        <v>0</v>
      </c>
      <c r="AE24" s="88"/>
      <c r="AF24" s="88">
        <f t="shared" si="28"/>
        <v>0</v>
      </c>
      <c r="AG24" s="88"/>
      <c r="AH24" s="90"/>
    </row>
    <row r="25" spans="1:34" s="91" customFormat="1" ht="39.75" customHeight="1" x14ac:dyDescent="0.3">
      <c r="A25" s="93" t="s">
        <v>94</v>
      </c>
      <c r="B25" s="95" t="s">
        <v>96</v>
      </c>
      <c r="C25" s="96" t="s">
        <v>15</v>
      </c>
      <c r="D25" s="88">
        <v>0</v>
      </c>
      <c r="E25" s="88">
        <v>258690</v>
      </c>
      <c r="F25" s="87">
        <f t="shared" si="40"/>
        <v>1400950</v>
      </c>
      <c r="G25" s="86">
        <v>1190800</v>
      </c>
      <c r="H25" s="86">
        <v>0</v>
      </c>
      <c r="I25" s="86">
        <v>210150</v>
      </c>
      <c r="J25" s="87">
        <v>283690</v>
      </c>
      <c r="K25" s="88">
        <v>1053765</v>
      </c>
      <c r="L25" s="88">
        <v>88495</v>
      </c>
      <c r="M25" s="88">
        <v>241080</v>
      </c>
      <c r="N25" s="88">
        <v>0</v>
      </c>
      <c r="O25" s="88">
        <v>42610</v>
      </c>
      <c r="P25" s="88">
        <f t="shared" si="37"/>
        <v>1222689.7</v>
      </c>
      <c r="Q25" s="87">
        <v>1190800</v>
      </c>
      <c r="R25" s="87">
        <v>0</v>
      </c>
      <c r="S25" s="87">
        <f t="shared" si="41"/>
        <v>31889.7</v>
      </c>
      <c r="T25" s="88">
        <f t="shared" si="38"/>
        <v>241356.66</v>
      </c>
      <c r="U25" s="88">
        <v>209466.96</v>
      </c>
      <c r="V25" s="88">
        <v>0</v>
      </c>
      <c r="W25" s="88">
        <v>31889.7</v>
      </c>
      <c r="X25" s="88">
        <f t="shared" si="25"/>
        <v>85.07760583735768</v>
      </c>
      <c r="Y25" s="88">
        <f t="shared" si="32"/>
        <v>86.886908909905429</v>
      </c>
      <c r="Z25" s="88"/>
      <c r="AA25" s="88">
        <f t="shared" si="34"/>
        <v>74.840882421966683</v>
      </c>
      <c r="AB25" s="88">
        <f t="shared" si="39"/>
        <v>17.2280709518541</v>
      </c>
      <c r="AC25" s="88">
        <f>U25/G25*100</f>
        <v>17.590440040309037</v>
      </c>
      <c r="AD25" s="88"/>
      <c r="AE25" s="88">
        <f>W25/I25*100</f>
        <v>15.174732334047109</v>
      </c>
      <c r="AF25" s="88">
        <f t="shared" si="28"/>
        <v>85.07760583735768</v>
      </c>
      <c r="AG25" s="88"/>
      <c r="AH25" s="90"/>
    </row>
    <row r="26" spans="1:34" s="9" customFormat="1" ht="177" customHeight="1" x14ac:dyDescent="0.3">
      <c r="A26" s="49" t="s">
        <v>95</v>
      </c>
      <c r="B26" s="50" t="s">
        <v>90</v>
      </c>
      <c r="C26" s="65" t="s">
        <v>15</v>
      </c>
      <c r="D26" s="33">
        <v>978933</v>
      </c>
      <c r="E26" s="33">
        <v>1306311</v>
      </c>
      <c r="F26" s="34">
        <f t="shared" si="40"/>
        <v>5144900</v>
      </c>
      <c r="G26" s="32">
        <v>4887600</v>
      </c>
      <c r="H26" s="32">
        <v>0</v>
      </c>
      <c r="I26" s="32">
        <v>257300</v>
      </c>
      <c r="J26" s="34">
        <v>2285244</v>
      </c>
      <c r="K26" s="33">
        <v>1306311</v>
      </c>
      <c r="L26" s="33">
        <v>1553345</v>
      </c>
      <c r="M26" s="33">
        <v>2171000</v>
      </c>
      <c r="N26" s="33">
        <v>0</v>
      </c>
      <c r="O26" s="33">
        <v>114244</v>
      </c>
      <c r="P26" s="33">
        <f t="shared" si="37"/>
        <v>1013535</v>
      </c>
      <c r="Q26" s="34">
        <v>921146</v>
      </c>
      <c r="R26" s="34">
        <v>0</v>
      </c>
      <c r="S26" s="34">
        <f t="shared" si="41"/>
        <v>92389</v>
      </c>
      <c r="T26" s="88">
        <f t="shared" si="38"/>
        <v>1847789</v>
      </c>
      <c r="U26" s="88">
        <v>1755400</v>
      </c>
      <c r="V26" s="33">
        <v>0</v>
      </c>
      <c r="W26" s="88">
        <v>92389</v>
      </c>
      <c r="X26" s="33">
        <f t="shared" si="25"/>
        <v>80.857405161111899</v>
      </c>
      <c r="Y26" s="33">
        <f t="shared" si="32"/>
        <v>80.856748042376779</v>
      </c>
      <c r="Z26" s="33"/>
      <c r="AA26" s="33">
        <f t="shared" si="34"/>
        <v>80.869892510766434</v>
      </c>
      <c r="AB26" s="33">
        <f t="shared" si="39"/>
        <v>35.914964333611927</v>
      </c>
      <c r="AC26" s="33">
        <f>U26/G26*100</f>
        <v>35.915377690482039</v>
      </c>
      <c r="AD26" s="33"/>
      <c r="AE26" s="33">
        <f>W26/I26*100</f>
        <v>35.907112320248736</v>
      </c>
      <c r="AF26" s="33">
        <f t="shared" si="28"/>
        <v>80.857405161111899</v>
      </c>
      <c r="AG26" s="33">
        <f t="shared" si="17"/>
        <v>190.56696766853463</v>
      </c>
      <c r="AH26" s="40"/>
    </row>
    <row r="27" spans="1:34" s="9" customFormat="1" ht="32.25" customHeight="1" x14ac:dyDescent="0.3">
      <c r="A27" s="1" t="s">
        <v>50</v>
      </c>
      <c r="B27" s="16" t="s">
        <v>98</v>
      </c>
      <c r="C27" s="67"/>
      <c r="D27" s="2">
        <f>SUM(D28:D30)</f>
        <v>6773930</v>
      </c>
      <c r="E27" s="2">
        <f t="shared" ref="E27:W27" si="42">SUM(E28:E30)</f>
        <v>7716720</v>
      </c>
      <c r="F27" s="2">
        <f>SUM(F28:F30)</f>
        <v>28506207</v>
      </c>
      <c r="G27" s="2">
        <f>SUM(G28:G30)</f>
        <v>2580400</v>
      </c>
      <c r="H27" s="2">
        <f>SUM(H28:H30)</f>
        <v>0</v>
      </c>
      <c r="I27" s="2">
        <f>SUM(I28:I30)</f>
        <v>25925807</v>
      </c>
      <c r="J27" s="2">
        <f t="shared" si="42"/>
        <v>14468057</v>
      </c>
      <c r="K27" s="2">
        <f t="shared" si="42"/>
        <v>7807958</v>
      </c>
      <c r="L27" s="2">
        <f t="shared" si="42"/>
        <v>6504492</v>
      </c>
      <c r="M27" s="2">
        <f t="shared" si="42"/>
        <v>1478000</v>
      </c>
      <c r="N27" s="2">
        <f t="shared" si="42"/>
        <v>0</v>
      </c>
      <c r="O27" s="2">
        <f t="shared" si="42"/>
        <v>12990057</v>
      </c>
      <c r="P27" s="2">
        <f t="shared" si="42"/>
        <v>11062046.09</v>
      </c>
      <c r="Q27" s="2">
        <f t="shared" si="42"/>
        <v>998300</v>
      </c>
      <c r="R27" s="2">
        <f t="shared" si="42"/>
        <v>0</v>
      </c>
      <c r="S27" s="2">
        <f t="shared" si="42"/>
        <v>10063746.09</v>
      </c>
      <c r="T27" s="89">
        <f t="shared" si="42"/>
        <v>11373193.84</v>
      </c>
      <c r="U27" s="89">
        <f t="shared" si="42"/>
        <v>1309447.75</v>
      </c>
      <c r="V27" s="2">
        <f t="shared" si="42"/>
        <v>0</v>
      </c>
      <c r="W27" s="89">
        <f t="shared" si="42"/>
        <v>10063746.09</v>
      </c>
      <c r="X27" s="2">
        <f t="shared" si="25"/>
        <v>78.608992485998641</v>
      </c>
      <c r="Y27" s="2">
        <f t="shared" si="32"/>
        <v>88.59592354533153</v>
      </c>
      <c r="Z27" s="2"/>
      <c r="AA27" s="2">
        <f t="shared" si="34"/>
        <v>77.472686147566563</v>
      </c>
      <c r="AB27" s="2">
        <f t="shared" si="39"/>
        <v>39.897254096274544</v>
      </c>
      <c r="AC27" s="2">
        <f>U27/G27*100</f>
        <v>50.745921175011624</v>
      </c>
      <c r="AD27" s="2"/>
      <c r="AE27" s="2">
        <f>W27/I27*100</f>
        <v>38.817484408489193</v>
      </c>
      <c r="AF27" s="2">
        <f t="shared" si="28"/>
        <v>78.608992485998641</v>
      </c>
      <c r="AG27" s="2">
        <f t="shared" si="17"/>
        <v>131.16776019232697</v>
      </c>
      <c r="AH27" s="40"/>
    </row>
    <row r="28" spans="1:34" s="9" customFormat="1" ht="39" customHeight="1" x14ac:dyDescent="0.3">
      <c r="A28" s="49" t="s">
        <v>99</v>
      </c>
      <c r="B28" s="19" t="s">
        <v>26</v>
      </c>
      <c r="C28" s="65" t="s">
        <v>15</v>
      </c>
      <c r="D28" s="33">
        <v>6043430</v>
      </c>
      <c r="E28" s="33">
        <v>7136220</v>
      </c>
      <c r="F28" s="34">
        <f t="shared" ref="F28:F50" si="43">SUM(G28:I28)</f>
        <v>25809807</v>
      </c>
      <c r="G28" s="32">
        <v>0</v>
      </c>
      <c r="H28" s="32">
        <v>0</v>
      </c>
      <c r="I28" s="32">
        <v>25809807</v>
      </c>
      <c r="J28" s="34">
        <v>12932057</v>
      </c>
      <c r="K28" s="33">
        <v>7227458</v>
      </c>
      <c r="L28" s="33">
        <v>5924592</v>
      </c>
      <c r="M28" s="33">
        <v>0</v>
      </c>
      <c r="N28" s="33">
        <v>0</v>
      </c>
      <c r="O28" s="33">
        <v>12932057</v>
      </c>
      <c r="P28" s="33">
        <f t="shared" si="37"/>
        <v>10034746.09</v>
      </c>
      <c r="Q28" s="34">
        <v>0</v>
      </c>
      <c r="R28" s="34">
        <v>0</v>
      </c>
      <c r="S28" s="34">
        <f>W28</f>
        <v>10034746.09</v>
      </c>
      <c r="T28" s="88">
        <f t="shared" si="38"/>
        <v>10034746.09</v>
      </c>
      <c r="U28" s="88">
        <v>0</v>
      </c>
      <c r="V28" s="33">
        <v>0</v>
      </c>
      <c r="W28" s="88">
        <v>10034746.09</v>
      </c>
      <c r="X28" s="33">
        <f t="shared" si="25"/>
        <v>77.595900559361894</v>
      </c>
      <c r="Y28" s="33"/>
      <c r="Z28" s="33"/>
      <c r="AA28" s="33">
        <f t="shared" si="34"/>
        <v>77.595900559361894</v>
      </c>
      <c r="AB28" s="33">
        <f t="shared" si="39"/>
        <v>38.879585926388366</v>
      </c>
      <c r="AC28" s="33"/>
      <c r="AD28" s="33"/>
      <c r="AE28" s="33">
        <f>W28/I28*100</f>
        <v>38.879585926388366</v>
      </c>
      <c r="AF28" s="33">
        <f t="shared" si="28"/>
        <v>77.595900559361894</v>
      </c>
      <c r="AG28" s="33"/>
      <c r="AH28" s="40"/>
    </row>
    <row r="29" spans="1:34" s="9" customFormat="1" ht="175.5" customHeight="1" x14ac:dyDescent="0.3">
      <c r="A29" s="49" t="s">
        <v>100</v>
      </c>
      <c r="B29" s="50" t="s">
        <v>90</v>
      </c>
      <c r="C29" s="65" t="s">
        <v>15</v>
      </c>
      <c r="D29" s="33">
        <v>580500</v>
      </c>
      <c r="E29" s="33">
        <v>580500</v>
      </c>
      <c r="F29" s="34">
        <f t="shared" si="43"/>
        <v>2321400</v>
      </c>
      <c r="G29" s="32">
        <v>2205400</v>
      </c>
      <c r="H29" s="32">
        <v>0</v>
      </c>
      <c r="I29" s="32">
        <v>116000</v>
      </c>
      <c r="J29" s="34">
        <f t="shared" si="36"/>
        <v>1161000</v>
      </c>
      <c r="K29" s="33">
        <v>580500</v>
      </c>
      <c r="L29" s="33">
        <v>579900</v>
      </c>
      <c r="M29" s="33">
        <v>1103000</v>
      </c>
      <c r="N29" s="33">
        <v>0</v>
      </c>
      <c r="O29" s="33">
        <v>58000</v>
      </c>
      <c r="P29" s="33">
        <f t="shared" si="37"/>
        <v>652300</v>
      </c>
      <c r="Q29" s="34">
        <v>623300</v>
      </c>
      <c r="R29" s="34">
        <v>0</v>
      </c>
      <c r="S29" s="34">
        <f t="shared" ref="S29:S30" si="44">W29</f>
        <v>29000</v>
      </c>
      <c r="T29" s="88">
        <f t="shared" si="38"/>
        <v>963447.75</v>
      </c>
      <c r="U29" s="88">
        <v>934447.75</v>
      </c>
      <c r="V29" s="33">
        <v>0</v>
      </c>
      <c r="W29" s="88">
        <v>29000</v>
      </c>
      <c r="X29" s="33">
        <f t="shared" si="25"/>
        <v>82.984302325581396</v>
      </c>
      <c r="Y29" s="33">
        <f t="shared" si="32"/>
        <v>84.718744333635541</v>
      </c>
      <c r="Z29" s="33"/>
      <c r="AA29" s="33">
        <f t="shared" si="34"/>
        <v>50</v>
      </c>
      <c r="AB29" s="33">
        <f t="shared" si="39"/>
        <v>41.502875420005168</v>
      </c>
      <c r="AC29" s="33">
        <f>U29/G29*100</f>
        <v>42.370896436020679</v>
      </c>
      <c r="AD29" s="33"/>
      <c r="AE29" s="33">
        <f>W29/I29*100</f>
        <v>25</v>
      </c>
      <c r="AF29" s="33">
        <f t="shared" si="28"/>
        <v>82.984302325581396</v>
      </c>
      <c r="AG29" s="33">
        <f t="shared" si="17"/>
        <v>149.91942082464303</v>
      </c>
      <c r="AH29" s="40"/>
    </row>
    <row r="30" spans="1:34" s="9" customFormat="1" ht="60" customHeight="1" x14ac:dyDescent="0.3">
      <c r="A30" s="49" t="s">
        <v>161</v>
      </c>
      <c r="B30" s="19" t="s">
        <v>159</v>
      </c>
      <c r="C30" s="65" t="s">
        <v>15</v>
      </c>
      <c r="D30" s="33">
        <v>150000</v>
      </c>
      <c r="E30" s="33"/>
      <c r="F30" s="34">
        <f t="shared" si="43"/>
        <v>375000</v>
      </c>
      <c r="G30" s="32">
        <v>375000</v>
      </c>
      <c r="H30" s="32">
        <v>0</v>
      </c>
      <c r="I30" s="32">
        <v>0</v>
      </c>
      <c r="J30" s="34">
        <v>375000</v>
      </c>
      <c r="K30" s="33"/>
      <c r="L30" s="33"/>
      <c r="M30" s="33">
        <v>375000</v>
      </c>
      <c r="N30" s="33">
        <v>0</v>
      </c>
      <c r="O30" s="33">
        <v>0</v>
      </c>
      <c r="P30" s="33">
        <f t="shared" si="37"/>
        <v>375000</v>
      </c>
      <c r="Q30" s="34">
        <v>375000</v>
      </c>
      <c r="R30" s="34">
        <v>0</v>
      </c>
      <c r="S30" s="34">
        <f t="shared" si="44"/>
        <v>0</v>
      </c>
      <c r="T30" s="88">
        <f t="shared" si="38"/>
        <v>375000</v>
      </c>
      <c r="U30" s="88">
        <v>375000</v>
      </c>
      <c r="V30" s="33">
        <v>0</v>
      </c>
      <c r="W30" s="88">
        <v>0</v>
      </c>
      <c r="X30" s="33">
        <f t="shared" si="25"/>
        <v>100</v>
      </c>
      <c r="Y30" s="33">
        <f t="shared" si="32"/>
        <v>100</v>
      </c>
      <c r="Z30" s="33"/>
      <c r="AA30" s="33"/>
      <c r="AB30" s="33">
        <f t="shared" si="39"/>
        <v>100</v>
      </c>
      <c r="AC30" s="33">
        <f>U30/G30*100</f>
        <v>100</v>
      </c>
      <c r="AD30" s="33"/>
      <c r="AE30" s="33"/>
      <c r="AF30" s="33">
        <f t="shared" si="28"/>
        <v>100</v>
      </c>
      <c r="AG30" s="33">
        <f t="shared" si="17"/>
        <v>100</v>
      </c>
      <c r="AH30" s="40"/>
    </row>
    <row r="31" spans="1:34" s="9" customFormat="1" ht="31.5" customHeight="1" x14ac:dyDescent="0.3">
      <c r="A31" s="1" t="s">
        <v>51</v>
      </c>
      <c r="B31" s="16" t="s">
        <v>101</v>
      </c>
      <c r="C31" s="67"/>
      <c r="D31" s="2">
        <f>SUM(D32:D34)</f>
        <v>6047500</v>
      </c>
      <c r="E31" s="2">
        <f t="shared" ref="E31:W31" si="45">SUM(E32:E34)</f>
        <v>9700800</v>
      </c>
      <c r="F31" s="2">
        <f>SUM(F32:F34)</f>
        <v>29440484</v>
      </c>
      <c r="G31" s="2">
        <f>SUM(G32:G34)</f>
        <v>2643600</v>
      </c>
      <c r="H31" s="2">
        <f>SUM(H32:H34)</f>
        <v>0</v>
      </c>
      <c r="I31" s="2">
        <f>SUM(I32:I34)</f>
        <v>26796884</v>
      </c>
      <c r="J31" s="2">
        <f t="shared" si="45"/>
        <v>15315911</v>
      </c>
      <c r="K31" s="2">
        <f t="shared" si="45"/>
        <v>7063500</v>
      </c>
      <c r="L31" s="2">
        <f t="shared" si="45"/>
        <v>7739600</v>
      </c>
      <c r="M31" s="2">
        <f t="shared" si="45"/>
        <v>1406900</v>
      </c>
      <c r="N31" s="2">
        <f t="shared" si="45"/>
        <v>0</v>
      </c>
      <c r="O31" s="2">
        <f t="shared" si="45"/>
        <v>13909011</v>
      </c>
      <c r="P31" s="2">
        <f t="shared" si="45"/>
        <v>10692350.07</v>
      </c>
      <c r="Q31" s="2">
        <f t="shared" si="45"/>
        <v>1119450</v>
      </c>
      <c r="R31" s="2">
        <f t="shared" si="45"/>
        <v>0</v>
      </c>
      <c r="S31" s="2">
        <f t="shared" si="45"/>
        <v>9572900.0700000003</v>
      </c>
      <c r="T31" s="89">
        <f t="shared" si="45"/>
        <v>10692330.07</v>
      </c>
      <c r="U31" s="89">
        <f t="shared" si="45"/>
        <v>1119430</v>
      </c>
      <c r="V31" s="2">
        <f t="shared" si="45"/>
        <v>0</v>
      </c>
      <c r="W31" s="89">
        <f t="shared" si="45"/>
        <v>9572900.0700000003</v>
      </c>
      <c r="X31" s="2">
        <f t="shared" si="25"/>
        <v>69.811910437452923</v>
      </c>
      <c r="Y31" s="2">
        <f t="shared" si="32"/>
        <v>79.567133413888698</v>
      </c>
      <c r="Z31" s="2"/>
      <c r="AA31" s="2">
        <f t="shared" si="34"/>
        <v>68.825167152430893</v>
      </c>
      <c r="AB31" s="2">
        <f t="shared" si="39"/>
        <v>36.318458860934491</v>
      </c>
      <c r="AC31" s="2">
        <f>U31/G31*100</f>
        <v>42.344908458163111</v>
      </c>
      <c r="AD31" s="2">
        <v>0</v>
      </c>
      <c r="AE31" s="2">
        <f>W31/I31*100</f>
        <v>35.723929953945394</v>
      </c>
      <c r="AF31" s="2">
        <f t="shared" si="28"/>
        <v>69.811910437452923</v>
      </c>
      <c r="AG31" s="2">
        <f t="shared" si="17"/>
        <v>99.998213408370191</v>
      </c>
      <c r="AH31" s="40"/>
    </row>
    <row r="32" spans="1:34" s="9" customFormat="1" ht="42" customHeight="1" x14ac:dyDescent="0.3">
      <c r="A32" s="49" t="s">
        <v>103</v>
      </c>
      <c r="B32" s="19" t="s">
        <v>26</v>
      </c>
      <c r="C32" s="65" t="s">
        <v>15</v>
      </c>
      <c r="D32" s="33">
        <v>5226500</v>
      </c>
      <c r="E32" s="33">
        <v>9049800</v>
      </c>
      <c r="F32" s="34">
        <f>SUM(G32:I32)</f>
        <v>26666684</v>
      </c>
      <c r="G32" s="32">
        <v>0</v>
      </c>
      <c r="H32" s="32">
        <v>0</v>
      </c>
      <c r="I32" s="32">
        <v>26666684</v>
      </c>
      <c r="J32" s="34">
        <v>13843911</v>
      </c>
      <c r="K32" s="33">
        <v>6412500</v>
      </c>
      <c r="L32" s="33">
        <v>7088800</v>
      </c>
      <c r="M32" s="33">
        <v>0</v>
      </c>
      <c r="N32" s="33">
        <v>0</v>
      </c>
      <c r="O32" s="33">
        <v>13843911</v>
      </c>
      <c r="P32" s="33">
        <f t="shared" si="37"/>
        <v>9532800.0700000003</v>
      </c>
      <c r="Q32" s="34">
        <v>0</v>
      </c>
      <c r="R32" s="34">
        <v>0</v>
      </c>
      <c r="S32" s="34">
        <f>W32</f>
        <v>9532800.0700000003</v>
      </c>
      <c r="T32" s="88">
        <f>SUM(U32:W32)</f>
        <v>9532800.0700000003</v>
      </c>
      <c r="U32" s="88">
        <v>0</v>
      </c>
      <c r="V32" s="33">
        <v>0</v>
      </c>
      <c r="W32" s="88">
        <v>9532800.0700000003</v>
      </c>
      <c r="X32" s="33">
        <f t="shared" si="25"/>
        <v>68.859154540938619</v>
      </c>
      <c r="Y32" s="33"/>
      <c r="Z32" s="33"/>
      <c r="AA32" s="33">
        <f t="shared" si="34"/>
        <v>68.859154540938619</v>
      </c>
      <c r="AB32" s="33">
        <f t="shared" si="39"/>
        <v>35.747977026314935</v>
      </c>
      <c r="AC32" s="33"/>
      <c r="AD32" s="33"/>
      <c r="AE32" s="33">
        <f>W32/I32*100</f>
        <v>35.747977026314935</v>
      </c>
      <c r="AF32" s="33">
        <f t="shared" si="28"/>
        <v>68.859154540938619</v>
      </c>
      <c r="AG32" s="33"/>
      <c r="AH32" s="40"/>
    </row>
    <row r="33" spans="1:34" s="9" customFormat="1" ht="182.25" customHeight="1" x14ac:dyDescent="0.3">
      <c r="A33" s="49" t="s">
        <v>104</v>
      </c>
      <c r="B33" s="50" t="s">
        <v>90</v>
      </c>
      <c r="C33" s="65" t="s">
        <v>15</v>
      </c>
      <c r="D33" s="33">
        <v>651000</v>
      </c>
      <c r="E33" s="33">
        <v>651000</v>
      </c>
      <c r="F33" s="34">
        <f>SUM(G33:I33)</f>
        <v>2603800</v>
      </c>
      <c r="G33" s="32">
        <v>2473600</v>
      </c>
      <c r="H33" s="32">
        <v>0</v>
      </c>
      <c r="I33" s="32">
        <v>130200</v>
      </c>
      <c r="J33" s="34">
        <f t="shared" si="36"/>
        <v>1302000</v>
      </c>
      <c r="K33" s="33">
        <v>651000</v>
      </c>
      <c r="L33" s="33">
        <v>650800</v>
      </c>
      <c r="M33" s="33">
        <v>1236900</v>
      </c>
      <c r="N33" s="33">
        <v>0</v>
      </c>
      <c r="O33" s="33">
        <v>65100</v>
      </c>
      <c r="P33" s="33">
        <f t="shared" si="37"/>
        <v>989550</v>
      </c>
      <c r="Q33" s="34">
        <v>949450</v>
      </c>
      <c r="R33" s="34">
        <v>0</v>
      </c>
      <c r="S33" s="34">
        <f t="shared" ref="S33:S34" si="46">W33</f>
        <v>40100</v>
      </c>
      <c r="T33" s="88">
        <f t="shared" ref="T33:T54" si="47">SUM(U33:W33)</f>
        <v>989530</v>
      </c>
      <c r="U33" s="88">
        <v>949430</v>
      </c>
      <c r="V33" s="33">
        <v>0</v>
      </c>
      <c r="W33" s="88">
        <v>40100</v>
      </c>
      <c r="X33" s="33">
        <f t="shared" si="25"/>
        <v>76.000768049155141</v>
      </c>
      <c r="Y33" s="33">
        <f t="shared" si="32"/>
        <v>76.75883256528418</v>
      </c>
      <c r="Z33" s="33"/>
      <c r="AA33" s="33">
        <f t="shared" si="34"/>
        <v>61.597542242703526</v>
      </c>
      <c r="AB33" s="33">
        <f t="shared" si="39"/>
        <v>38.003302865043395</v>
      </c>
      <c r="AC33" s="33">
        <f>U33/G33*100</f>
        <v>38.382519404915911</v>
      </c>
      <c r="AD33" s="33"/>
      <c r="AE33" s="33">
        <f>W33/I33*100</f>
        <v>30.798771121351763</v>
      </c>
      <c r="AF33" s="33">
        <f t="shared" si="28"/>
        <v>76.000768049155141</v>
      </c>
      <c r="AG33" s="33">
        <f t="shared" si="17"/>
        <v>99.997893517299488</v>
      </c>
      <c r="AH33" s="40"/>
    </row>
    <row r="34" spans="1:34" s="9" customFormat="1" ht="60.75" customHeight="1" x14ac:dyDescent="0.3">
      <c r="A34" s="49" t="s">
        <v>162</v>
      </c>
      <c r="B34" s="19" t="s">
        <v>159</v>
      </c>
      <c r="C34" s="65" t="s">
        <v>15</v>
      </c>
      <c r="D34" s="33">
        <v>170000</v>
      </c>
      <c r="E34" s="33"/>
      <c r="F34" s="34">
        <f>SUM(G34:I34)</f>
        <v>170000</v>
      </c>
      <c r="G34" s="32">
        <v>170000</v>
      </c>
      <c r="H34" s="32">
        <v>0</v>
      </c>
      <c r="I34" s="32">
        <v>0</v>
      </c>
      <c r="J34" s="34">
        <f t="shared" si="36"/>
        <v>170000</v>
      </c>
      <c r="K34" s="33"/>
      <c r="L34" s="33"/>
      <c r="M34" s="33">
        <v>170000</v>
      </c>
      <c r="N34" s="33">
        <v>0</v>
      </c>
      <c r="O34" s="33">
        <v>0</v>
      </c>
      <c r="P34" s="33">
        <f t="shared" si="37"/>
        <v>170000</v>
      </c>
      <c r="Q34" s="34">
        <v>170000</v>
      </c>
      <c r="R34" s="34">
        <v>0</v>
      </c>
      <c r="S34" s="34">
        <f t="shared" si="46"/>
        <v>0</v>
      </c>
      <c r="T34" s="88">
        <f t="shared" si="47"/>
        <v>170000</v>
      </c>
      <c r="U34" s="88">
        <v>170000</v>
      </c>
      <c r="V34" s="33">
        <v>0</v>
      </c>
      <c r="W34" s="88">
        <v>0</v>
      </c>
      <c r="X34" s="33">
        <f t="shared" si="25"/>
        <v>100</v>
      </c>
      <c r="Y34" s="33">
        <f t="shared" si="32"/>
        <v>100</v>
      </c>
      <c r="Z34" s="33"/>
      <c r="AA34" s="33"/>
      <c r="AB34" s="33">
        <f t="shared" si="39"/>
        <v>100</v>
      </c>
      <c r="AC34" s="33">
        <f>U34/G34*100</f>
        <v>100</v>
      </c>
      <c r="AD34" s="33"/>
      <c r="AE34" s="33"/>
      <c r="AF34" s="33">
        <f t="shared" si="28"/>
        <v>100</v>
      </c>
      <c r="AG34" s="33">
        <f t="shared" si="17"/>
        <v>100</v>
      </c>
      <c r="AH34" s="38" t="s">
        <v>167</v>
      </c>
    </row>
    <row r="35" spans="1:34" s="9" customFormat="1" ht="62.25" customHeight="1" x14ac:dyDescent="0.3">
      <c r="A35" s="1" t="s">
        <v>52</v>
      </c>
      <c r="B35" s="16" t="s">
        <v>102</v>
      </c>
      <c r="C35" s="67"/>
      <c r="D35" s="2">
        <f>D38+D37+D36</f>
        <v>25467880</v>
      </c>
      <c r="E35" s="2">
        <f t="shared" ref="E35:W35" si="48">E38+E37+E36</f>
        <v>32567340</v>
      </c>
      <c r="F35" s="2">
        <f>F38+F37+F36</f>
        <v>116611121</v>
      </c>
      <c r="G35" s="2">
        <f>G38+G37+G36</f>
        <v>8988100</v>
      </c>
      <c r="H35" s="2">
        <f>H38+H37+H36</f>
        <v>0</v>
      </c>
      <c r="I35" s="2">
        <f>I38+I37+I36</f>
        <v>107623021</v>
      </c>
      <c r="J35" s="2">
        <f t="shared" si="48"/>
        <v>57424783</v>
      </c>
      <c r="K35" s="2">
        <f t="shared" si="48"/>
        <v>31358500</v>
      </c>
      <c r="L35" s="2">
        <f t="shared" si="48"/>
        <v>30801560</v>
      </c>
      <c r="M35" s="2">
        <f t="shared" si="48"/>
        <v>4834150</v>
      </c>
      <c r="N35" s="2">
        <f t="shared" si="48"/>
        <v>0</v>
      </c>
      <c r="O35" s="2">
        <f t="shared" si="48"/>
        <v>52590633</v>
      </c>
      <c r="P35" s="2">
        <f t="shared" si="48"/>
        <v>45443062.519999996</v>
      </c>
      <c r="Q35" s="2">
        <f t="shared" si="48"/>
        <v>2697154</v>
      </c>
      <c r="R35" s="2">
        <f t="shared" si="48"/>
        <v>0</v>
      </c>
      <c r="S35" s="2">
        <f t="shared" si="48"/>
        <v>42745908.519999996</v>
      </c>
      <c r="T35" s="89">
        <f t="shared" si="48"/>
        <v>45503460.729999997</v>
      </c>
      <c r="U35" s="89">
        <f t="shared" si="48"/>
        <v>2757552.21</v>
      </c>
      <c r="V35" s="2">
        <f t="shared" si="48"/>
        <v>0</v>
      </c>
      <c r="W35" s="89">
        <f t="shared" si="48"/>
        <v>42745908.519999996</v>
      </c>
      <c r="X35" s="2">
        <f t="shared" si="25"/>
        <v>79.240109152872193</v>
      </c>
      <c r="Y35" s="2">
        <f t="shared" si="32"/>
        <v>57.043166016776468</v>
      </c>
      <c r="Z35" s="2"/>
      <c r="AA35" s="2">
        <f t="shared" si="34"/>
        <v>81.280460191456513</v>
      </c>
      <c r="AB35" s="2">
        <f t="shared" si="39"/>
        <v>39.021544720421645</v>
      </c>
      <c r="AC35" s="2">
        <f>U35/G35*100</f>
        <v>30.680034823822609</v>
      </c>
      <c r="AD35" s="2">
        <v>0</v>
      </c>
      <c r="AE35" s="2">
        <f>W35/I35*0</f>
        <v>0</v>
      </c>
      <c r="AF35" s="2">
        <f t="shared" si="28"/>
        <v>79.240109152872193</v>
      </c>
      <c r="AG35" s="2">
        <f t="shared" si="17"/>
        <v>102.23933116166151</v>
      </c>
      <c r="AH35" s="40"/>
    </row>
    <row r="36" spans="1:34" s="9" customFormat="1" ht="42.75" customHeight="1" x14ac:dyDescent="0.3">
      <c r="A36" s="49" t="s">
        <v>105</v>
      </c>
      <c r="B36" s="19" t="s">
        <v>26</v>
      </c>
      <c r="C36" s="65" t="s">
        <v>15</v>
      </c>
      <c r="D36" s="33">
        <v>23052074</v>
      </c>
      <c r="E36" s="33">
        <v>30305067</v>
      </c>
      <c r="F36" s="34">
        <f>SUM(G36:I36)</f>
        <v>107210521</v>
      </c>
      <c r="G36" s="32">
        <v>0</v>
      </c>
      <c r="H36" s="32">
        <v>0</v>
      </c>
      <c r="I36" s="32">
        <v>107210521</v>
      </c>
      <c r="J36" s="34">
        <v>52396704</v>
      </c>
      <c r="K36" s="33">
        <v>29172116</v>
      </c>
      <c r="L36" s="33">
        <v>28615423</v>
      </c>
      <c r="M36" s="33">
        <v>0</v>
      </c>
      <c r="N36" s="33">
        <v>0</v>
      </c>
      <c r="O36" s="33">
        <v>52396704</v>
      </c>
      <c r="P36" s="33">
        <f t="shared" si="37"/>
        <v>42557618.259999998</v>
      </c>
      <c r="Q36" s="34">
        <v>0</v>
      </c>
      <c r="R36" s="34">
        <v>0</v>
      </c>
      <c r="S36" s="34">
        <f>W36</f>
        <v>42557618.259999998</v>
      </c>
      <c r="T36" s="88">
        <f>SUM(U36:W36)</f>
        <v>42557618.259999998</v>
      </c>
      <c r="U36" s="88">
        <v>0</v>
      </c>
      <c r="V36" s="33">
        <v>0</v>
      </c>
      <c r="W36" s="88">
        <v>42557618.259999998</v>
      </c>
      <c r="X36" s="33">
        <f t="shared" si="25"/>
        <v>81.221937662338448</v>
      </c>
      <c r="Y36" s="2"/>
      <c r="Z36" s="2"/>
      <c r="AA36" s="2">
        <f t="shared" si="34"/>
        <v>81.221937662338448</v>
      </c>
      <c r="AB36" s="33">
        <f t="shared" si="39"/>
        <v>39.695374915676418</v>
      </c>
      <c r="AC36" s="33"/>
      <c r="AD36" s="33"/>
      <c r="AE36" s="33">
        <f>W36/I36*100</f>
        <v>39.695374915676418</v>
      </c>
      <c r="AF36" s="33">
        <f t="shared" si="28"/>
        <v>81.221937662338448</v>
      </c>
      <c r="AG36" s="33"/>
      <c r="AH36" s="40"/>
    </row>
    <row r="37" spans="1:34" s="91" customFormat="1" ht="175.5" hidden="1" customHeight="1" x14ac:dyDescent="0.3">
      <c r="A37" s="93" t="s">
        <v>106</v>
      </c>
      <c r="B37" s="97" t="s">
        <v>90</v>
      </c>
      <c r="C37" s="96" t="s">
        <v>15</v>
      </c>
      <c r="D37" s="88">
        <v>1615806</v>
      </c>
      <c r="E37" s="88">
        <v>2262273</v>
      </c>
      <c r="F37" s="87">
        <f>SUM(G37:I37)</f>
        <v>8250600</v>
      </c>
      <c r="G37" s="86">
        <v>7838100</v>
      </c>
      <c r="H37" s="86">
        <v>0</v>
      </c>
      <c r="I37" s="86">
        <v>412500</v>
      </c>
      <c r="J37" s="87">
        <f t="shared" si="36"/>
        <v>3878079</v>
      </c>
      <c r="K37" s="88">
        <v>2186384</v>
      </c>
      <c r="L37" s="88">
        <v>2186137</v>
      </c>
      <c r="M37" s="88">
        <v>3684150</v>
      </c>
      <c r="N37" s="88">
        <v>0</v>
      </c>
      <c r="O37" s="88">
        <v>193929</v>
      </c>
      <c r="P37" s="88">
        <f t="shared" si="37"/>
        <v>1735444.26</v>
      </c>
      <c r="Q37" s="87">
        <v>1547154</v>
      </c>
      <c r="R37" s="87">
        <v>0</v>
      </c>
      <c r="S37" s="87">
        <f t="shared" ref="S37:S38" si="49">W37</f>
        <v>188290.26</v>
      </c>
      <c r="T37" s="88">
        <f t="shared" ref="T37:T38" si="50">SUM(U37:W37)</f>
        <v>1945842.47</v>
      </c>
      <c r="U37" s="88">
        <v>1757552.21</v>
      </c>
      <c r="V37" s="88">
        <v>0</v>
      </c>
      <c r="W37" s="88">
        <v>188290.26</v>
      </c>
      <c r="X37" s="88">
        <f t="shared" si="25"/>
        <v>50.17542112989446</v>
      </c>
      <c r="Y37" s="89">
        <f t="shared" si="32"/>
        <v>47.70577229483056</v>
      </c>
      <c r="Z37" s="89"/>
      <c r="AA37" s="89">
        <f t="shared" si="34"/>
        <v>97.092368856643418</v>
      </c>
      <c r="AB37" s="88">
        <f t="shared" si="39"/>
        <v>23.58425411485225</v>
      </c>
      <c r="AC37" s="88">
        <f>U37/G37*100</f>
        <v>22.423191972544366</v>
      </c>
      <c r="AD37" s="88"/>
      <c r="AE37" s="88">
        <f>W37/I37*100</f>
        <v>45.64612363636364</v>
      </c>
      <c r="AF37" s="88">
        <f t="shared" si="28"/>
        <v>50.17542112989446</v>
      </c>
      <c r="AG37" s="88">
        <f t="shared" si="17"/>
        <v>113.59904767075545</v>
      </c>
      <c r="AH37" s="90"/>
    </row>
    <row r="38" spans="1:34" s="9" customFormat="1" ht="53.25" customHeight="1" x14ac:dyDescent="0.3">
      <c r="A38" s="49" t="s">
        <v>163</v>
      </c>
      <c r="B38" s="19" t="s">
        <v>159</v>
      </c>
      <c r="C38" s="65" t="s">
        <v>15</v>
      </c>
      <c r="D38" s="33">
        <v>800000</v>
      </c>
      <c r="E38" s="33"/>
      <c r="F38" s="34">
        <f>SUM(G38:I38)</f>
        <v>1150000</v>
      </c>
      <c r="G38" s="32">
        <v>1150000</v>
      </c>
      <c r="H38" s="32">
        <v>0</v>
      </c>
      <c r="I38" s="32">
        <v>0</v>
      </c>
      <c r="J38" s="34">
        <v>1150000</v>
      </c>
      <c r="K38" s="33"/>
      <c r="L38" s="33"/>
      <c r="M38" s="33">
        <v>1150000</v>
      </c>
      <c r="N38" s="33">
        <v>0</v>
      </c>
      <c r="O38" s="33">
        <v>0</v>
      </c>
      <c r="P38" s="33">
        <f t="shared" si="37"/>
        <v>1150000</v>
      </c>
      <c r="Q38" s="34">
        <v>1150000</v>
      </c>
      <c r="R38" s="34">
        <v>0</v>
      </c>
      <c r="S38" s="34">
        <f t="shared" si="49"/>
        <v>0</v>
      </c>
      <c r="T38" s="88">
        <f t="shared" si="50"/>
        <v>1000000</v>
      </c>
      <c r="U38" s="88">
        <v>1000000</v>
      </c>
      <c r="V38" s="33">
        <v>0</v>
      </c>
      <c r="W38" s="88">
        <v>0</v>
      </c>
      <c r="X38" s="33">
        <f t="shared" si="25"/>
        <v>86.956521739130437</v>
      </c>
      <c r="Y38" s="2">
        <f t="shared" si="32"/>
        <v>86.956521739130437</v>
      </c>
      <c r="Z38" s="2"/>
      <c r="AA38" s="2"/>
      <c r="AB38" s="33">
        <f t="shared" si="39"/>
        <v>86.956521739130437</v>
      </c>
      <c r="AC38" s="33">
        <f>U38/G38*100</f>
        <v>86.956521739130437</v>
      </c>
      <c r="AD38" s="33"/>
      <c r="AE38" s="33"/>
      <c r="AF38" s="33">
        <f t="shared" si="28"/>
        <v>86.956521739130437</v>
      </c>
      <c r="AG38" s="33">
        <f t="shared" si="17"/>
        <v>86.956521739130437</v>
      </c>
      <c r="AH38" s="40"/>
    </row>
    <row r="39" spans="1:34" s="9" customFormat="1" ht="42.75" customHeight="1" x14ac:dyDescent="0.3">
      <c r="A39" s="1" t="s">
        <v>108</v>
      </c>
      <c r="B39" s="16" t="s">
        <v>107</v>
      </c>
      <c r="C39" s="67"/>
      <c r="D39" s="2">
        <f>SUM(D40:D42)</f>
        <v>33238050</v>
      </c>
      <c r="E39" s="2">
        <f t="shared" ref="E39:W39" si="51">SUM(E40:E42)</f>
        <v>69222550</v>
      </c>
      <c r="F39" s="2">
        <f>SUM(F40:F42)</f>
        <v>182405433</v>
      </c>
      <c r="G39" s="2">
        <f>SUM(G40:G42)</f>
        <v>21232200</v>
      </c>
      <c r="H39" s="2">
        <f>SUM(H40:H42)</f>
        <v>0</v>
      </c>
      <c r="I39" s="2">
        <f>SUM(I40:I42)</f>
        <v>161173233</v>
      </c>
      <c r="J39" s="2">
        <f t="shared" si="51"/>
        <v>101614080</v>
      </c>
      <c r="K39" s="2">
        <f t="shared" si="51"/>
        <v>33800200</v>
      </c>
      <c r="L39" s="2">
        <f t="shared" si="51"/>
        <v>42401800</v>
      </c>
      <c r="M39" s="2">
        <f t="shared" si="51"/>
        <v>6805900</v>
      </c>
      <c r="N39" s="2">
        <f t="shared" si="51"/>
        <v>0</v>
      </c>
      <c r="O39" s="2">
        <f t="shared" si="51"/>
        <v>94808180</v>
      </c>
      <c r="P39" s="2">
        <f t="shared" si="51"/>
        <v>60789100.850000001</v>
      </c>
      <c r="Q39" s="2">
        <f t="shared" si="51"/>
        <v>4288000</v>
      </c>
      <c r="R39" s="2">
        <f t="shared" si="51"/>
        <v>0</v>
      </c>
      <c r="S39" s="2">
        <f t="shared" si="51"/>
        <v>56501100.850000001</v>
      </c>
      <c r="T39" s="89">
        <f t="shared" si="51"/>
        <v>62521298.630000003</v>
      </c>
      <c r="U39" s="89">
        <f t="shared" si="51"/>
        <v>6020197.7800000003</v>
      </c>
      <c r="V39" s="2">
        <f t="shared" si="51"/>
        <v>0</v>
      </c>
      <c r="W39" s="89">
        <f t="shared" si="51"/>
        <v>56501100.850000001</v>
      </c>
      <c r="X39" s="2">
        <f t="shared" si="25"/>
        <v>61.528184509469554</v>
      </c>
      <c r="Y39" s="2">
        <f t="shared" si="32"/>
        <v>88.455572077168341</v>
      </c>
      <c r="Z39" s="2"/>
      <c r="AA39" s="2">
        <f t="shared" si="34"/>
        <v>59.595175068227235</v>
      </c>
      <c r="AB39" s="2">
        <f t="shared" si="39"/>
        <v>34.276006806222711</v>
      </c>
      <c r="AC39" s="2">
        <f>U39/G39*100</f>
        <v>28.354093216906399</v>
      </c>
      <c r="AD39" s="2">
        <v>0</v>
      </c>
      <c r="AE39" s="2">
        <f>W39/I39*100</f>
        <v>35.056131715121701</v>
      </c>
      <c r="AF39" s="2">
        <f t="shared" si="28"/>
        <v>61.528184509469554</v>
      </c>
      <c r="AG39" s="2">
        <f t="shared" si="17"/>
        <v>140.39640345149255</v>
      </c>
      <c r="AH39" s="40"/>
    </row>
    <row r="40" spans="1:34" s="91" customFormat="1" ht="42" customHeight="1" x14ac:dyDescent="0.3">
      <c r="A40" s="93" t="s">
        <v>109</v>
      </c>
      <c r="B40" s="95" t="s">
        <v>26</v>
      </c>
      <c r="C40" s="96" t="s">
        <v>15</v>
      </c>
      <c r="D40" s="88">
        <v>30738843</v>
      </c>
      <c r="E40" s="88">
        <v>64889196</v>
      </c>
      <c r="F40" s="87">
        <f>SUM(G40:I40)</f>
        <v>160559433</v>
      </c>
      <c r="G40" s="86">
        <v>0</v>
      </c>
      <c r="H40" s="86">
        <v>0</v>
      </c>
      <c r="I40" s="86">
        <v>160559433</v>
      </c>
      <c r="J40" s="87">
        <v>94481519</v>
      </c>
      <c r="K40" s="88">
        <v>31232629</v>
      </c>
      <c r="L40" s="88">
        <v>39226532</v>
      </c>
      <c r="M40" s="88">
        <v>0</v>
      </c>
      <c r="N40" s="88">
        <v>0</v>
      </c>
      <c r="O40" s="88">
        <v>94481519</v>
      </c>
      <c r="P40" s="88">
        <f t="shared" si="37"/>
        <v>56198490.850000001</v>
      </c>
      <c r="Q40" s="87">
        <v>0</v>
      </c>
      <c r="R40" s="87">
        <v>0</v>
      </c>
      <c r="S40" s="87">
        <f>W40</f>
        <v>56198490.850000001</v>
      </c>
      <c r="T40" s="88">
        <f t="shared" si="47"/>
        <v>56198490.850000001</v>
      </c>
      <c r="U40" s="88">
        <v>0</v>
      </c>
      <c r="V40" s="88">
        <v>0</v>
      </c>
      <c r="W40" s="88">
        <v>56198490.850000001</v>
      </c>
      <c r="X40" s="88">
        <f t="shared" si="25"/>
        <v>59.480934943478204</v>
      </c>
      <c r="Y40" s="88"/>
      <c r="Z40" s="88"/>
      <c r="AA40" s="88">
        <f t="shared" si="34"/>
        <v>59.480934943478204</v>
      </c>
      <c r="AB40" s="88">
        <f t="shared" si="39"/>
        <v>35.00167495608931</v>
      </c>
      <c r="AC40" s="88"/>
      <c r="AD40" s="88"/>
      <c r="AE40" s="88">
        <f>W40/I40*100</f>
        <v>35.00167495608931</v>
      </c>
      <c r="AF40" s="88">
        <f t="shared" si="28"/>
        <v>59.480934943478204</v>
      </c>
      <c r="AG40" s="88"/>
      <c r="AH40" s="90"/>
    </row>
    <row r="41" spans="1:34" s="9" customFormat="1" ht="183" customHeight="1" x14ac:dyDescent="0.3">
      <c r="A41" s="49" t="s">
        <v>110</v>
      </c>
      <c r="B41" s="50" t="s">
        <v>90</v>
      </c>
      <c r="C41" s="65" t="s">
        <v>15</v>
      </c>
      <c r="D41" s="33">
        <v>2199207</v>
      </c>
      <c r="E41" s="33">
        <v>4333354</v>
      </c>
      <c r="F41" s="34">
        <f>SUM(G41:I41)</f>
        <v>21246000</v>
      </c>
      <c r="G41" s="32">
        <v>20632200</v>
      </c>
      <c r="H41" s="32">
        <v>0</v>
      </c>
      <c r="I41" s="32">
        <v>613800</v>
      </c>
      <c r="J41" s="34">
        <f t="shared" si="36"/>
        <v>6532561</v>
      </c>
      <c r="K41" s="33">
        <v>2567571</v>
      </c>
      <c r="L41" s="33">
        <v>3175268</v>
      </c>
      <c r="M41" s="33">
        <v>6205900</v>
      </c>
      <c r="N41" s="33">
        <v>0</v>
      </c>
      <c r="O41" s="33">
        <v>326661</v>
      </c>
      <c r="P41" s="33">
        <f t="shared" si="37"/>
        <v>3990610</v>
      </c>
      <c r="Q41" s="34">
        <v>3688000</v>
      </c>
      <c r="R41" s="34">
        <v>0</v>
      </c>
      <c r="S41" s="34">
        <f t="shared" ref="S41:S42" si="52">W41</f>
        <v>302610</v>
      </c>
      <c r="T41" s="88">
        <f t="shared" si="47"/>
        <v>5872807.7800000003</v>
      </c>
      <c r="U41" s="88">
        <v>5570197.7800000003</v>
      </c>
      <c r="V41" s="33">
        <v>0</v>
      </c>
      <c r="W41" s="88">
        <v>302610</v>
      </c>
      <c r="X41" s="33">
        <f t="shared" si="25"/>
        <v>89.900542528420317</v>
      </c>
      <c r="Y41" s="33">
        <f t="shared" si="32"/>
        <v>89.756486246958545</v>
      </c>
      <c r="Z41" s="33"/>
      <c r="AA41" s="33">
        <f t="shared" si="34"/>
        <v>92.637321259654499</v>
      </c>
      <c r="AB41" s="33">
        <f t="shared" si="39"/>
        <v>27.641945683893436</v>
      </c>
      <c r="AC41" s="33">
        <f>U41/G41*100</f>
        <v>26.997594924438502</v>
      </c>
      <c r="AD41" s="33"/>
      <c r="AE41" s="33">
        <f>W41/I41*100</f>
        <v>49.3010752688172</v>
      </c>
      <c r="AF41" s="33">
        <f t="shared" si="28"/>
        <v>89.900542528420317</v>
      </c>
      <c r="AG41" s="33">
        <f t="shared" si="17"/>
        <v>151.03573156182213</v>
      </c>
      <c r="AH41" s="40"/>
    </row>
    <row r="42" spans="1:34" s="9" customFormat="1" ht="59.25" customHeight="1" x14ac:dyDescent="0.3">
      <c r="A42" s="49" t="s">
        <v>164</v>
      </c>
      <c r="B42" s="19" t="s">
        <v>159</v>
      </c>
      <c r="C42" s="65" t="s">
        <v>15</v>
      </c>
      <c r="D42" s="33">
        <v>300000</v>
      </c>
      <c r="E42" s="33"/>
      <c r="F42" s="34">
        <f>SUM(G42:I42)</f>
        <v>600000</v>
      </c>
      <c r="G42" s="32">
        <v>600000</v>
      </c>
      <c r="H42" s="32">
        <v>0</v>
      </c>
      <c r="I42" s="32">
        <v>0</v>
      </c>
      <c r="J42" s="34">
        <v>600000</v>
      </c>
      <c r="K42" s="33"/>
      <c r="L42" s="33"/>
      <c r="M42" s="33">
        <v>600000</v>
      </c>
      <c r="N42" s="33">
        <v>0</v>
      </c>
      <c r="O42" s="33">
        <v>0</v>
      </c>
      <c r="P42" s="33">
        <f t="shared" si="37"/>
        <v>600000</v>
      </c>
      <c r="Q42" s="34">
        <v>600000</v>
      </c>
      <c r="R42" s="34">
        <v>0</v>
      </c>
      <c r="S42" s="34">
        <f t="shared" si="52"/>
        <v>0</v>
      </c>
      <c r="T42" s="88">
        <f t="shared" si="47"/>
        <v>450000</v>
      </c>
      <c r="U42" s="88">
        <v>450000</v>
      </c>
      <c r="V42" s="33">
        <v>0</v>
      </c>
      <c r="W42" s="88">
        <v>0</v>
      </c>
      <c r="X42" s="33">
        <f t="shared" si="25"/>
        <v>75</v>
      </c>
      <c r="Y42" s="33">
        <f t="shared" si="32"/>
        <v>75</v>
      </c>
      <c r="Z42" s="33"/>
      <c r="AA42" s="33"/>
      <c r="AB42" s="33">
        <f t="shared" si="39"/>
        <v>75</v>
      </c>
      <c r="AC42" s="33">
        <f>U42/G42*100</f>
        <v>75</v>
      </c>
      <c r="AD42" s="33"/>
      <c r="AE42" s="33"/>
      <c r="AF42" s="33">
        <f t="shared" si="28"/>
        <v>75</v>
      </c>
      <c r="AG42" s="33">
        <f t="shared" si="17"/>
        <v>75</v>
      </c>
      <c r="AH42" s="40"/>
    </row>
    <row r="43" spans="1:34" s="9" customFormat="1" ht="72.75" customHeight="1" x14ac:dyDescent="0.3">
      <c r="A43" s="1" t="s">
        <v>112</v>
      </c>
      <c r="B43" s="16" t="s">
        <v>111</v>
      </c>
      <c r="C43" s="67"/>
      <c r="D43" s="2">
        <f>SUM(D44:D46)</f>
        <v>515000</v>
      </c>
      <c r="E43" s="2">
        <f t="shared" ref="E43:W43" si="53">SUM(E44:E46)</f>
        <v>2488358</v>
      </c>
      <c r="F43" s="2">
        <f>SUM(F44:F46)</f>
        <v>4061358</v>
      </c>
      <c r="G43" s="2">
        <f>SUM(G44:G46)</f>
        <v>805188</v>
      </c>
      <c r="H43" s="2">
        <f>SUM(H44:H46)</f>
        <v>0</v>
      </c>
      <c r="I43" s="2">
        <f>SUM(I44:I46)</f>
        <v>3256170</v>
      </c>
      <c r="J43" s="2">
        <f t="shared" si="53"/>
        <v>3263358</v>
      </c>
      <c r="K43" s="2">
        <f t="shared" si="53"/>
        <v>140000</v>
      </c>
      <c r="L43" s="2">
        <f t="shared" si="53"/>
        <v>618000</v>
      </c>
      <c r="M43" s="2">
        <f t="shared" si="53"/>
        <v>805188</v>
      </c>
      <c r="N43" s="2">
        <f t="shared" si="53"/>
        <v>0</v>
      </c>
      <c r="O43" s="2">
        <f t="shared" si="53"/>
        <v>2458170</v>
      </c>
      <c r="P43" s="2">
        <f t="shared" si="53"/>
        <v>1288033.19</v>
      </c>
      <c r="Q43" s="2">
        <f t="shared" si="53"/>
        <v>0</v>
      </c>
      <c r="R43" s="2">
        <f t="shared" si="53"/>
        <v>0</v>
      </c>
      <c r="S43" s="2">
        <f t="shared" si="53"/>
        <v>1288033.19</v>
      </c>
      <c r="T43" s="89">
        <f t="shared" si="53"/>
        <v>1288033.19</v>
      </c>
      <c r="U43" s="89">
        <f t="shared" si="53"/>
        <v>0</v>
      </c>
      <c r="V43" s="2">
        <f t="shared" si="53"/>
        <v>0</v>
      </c>
      <c r="W43" s="89">
        <f t="shared" si="53"/>
        <v>1288033.19</v>
      </c>
      <c r="X43" s="2">
        <f t="shared" si="25"/>
        <v>39.469564479287897</v>
      </c>
      <c r="Y43" s="2">
        <f t="shared" si="32"/>
        <v>0</v>
      </c>
      <c r="Z43" s="2"/>
      <c r="AA43" s="2">
        <f t="shared" si="34"/>
        <v>52.398051802763845</v>
      </c>
      <c r="AB43" s="2">
        <f t="shared" si="39"/>
        <v>31.71434751627411</v>
      </c>
      <c r="AC43" s="2">
        <f>U43/G43*100</f>
        <v>0</v>
      </c>
      <c r="AD43" s="2"/>
      <c r="AE43" s="2">
        <f t="shared" ref="AE43:AE54" si="54">W43/I43*100</f>
        <v>39.55669360014987</v>
      </c>
      <c r="AF43" s="2">
        <f t="shared" si="28"/>
        <v>39.469564479287897</v>
      </c>
      <c r="AG43" s="2"/>
      <c r="AH43" s="40"/>
    </row>
    <row r="44" spans="1:34" s="91" customFormat="1" ht="43.5" customHeight="1" x14ac:dyDescent="0.3">
      <c r="A44" s="93" t="s">
        <v>114</v>
      </c>
      <c r="B44" s="95" t="s">
        <v>29</v>
      </c>
      <c r="C44" s="96" t="s">
        <v>15</v>
      </c>
      <c r="D44" s="88">
        <v>0</v>
      </c>
      <c r="E44" s="88">
        <v>608090</v>
      </c>
      <c r="F44" s="87">
        <f>SUM(G44:I44)</f>
        <v>608090</v>
      </c>
      <c r="G44" s="86">
        <v>0</v>
      </c>
      <c r="H44" s="86">
        <v>0</v>
      </c>
      <c r="I44" s="86">
        <v>608090</v>
      </c>
      <c r="J44" s="87">
        <f t="shared" si="36"/>
        <v>608090</v>
      </c>
      <c r="K44" s="88">
        <v>0</v>
      </c>
      <c r="L44" s="88">
        <v>0</v>
      </c>
      <c r="M44" s="88">
        <v>0</v>
      </c>
      <c r="N44" s="88">
        <v>0</v>
      </c>
      <c r="O44" s="88">
        <v>608090</v>
      </c>
      <c r="P44" s="88">
        <f t="shared" si="37"/>
        <v>164017.19</v>
      </c>
      <c r="Q44" s="87">
        <v>0</v>
      </c>
      <c r="R44" s="87">
        <v>0</v>
      </c>
      <c r="S44" s="87">
        <f>W44</f>
        <v>164017.19</v>
      </c>
      <c r="T44" s="88">
        <f t="shared" si="47"/>
        <v>164017.19</v>
      </c>
      <c r="U44" s="88">
        <v>0</v>
      </c>
      <c r="V44" s="88">
        <v>0</v>
      </c>
      <c r="W44" s="88">
        <v>164017.19</v>
      </c>
      <c r="X44" s="88">
        <f t="shared" si="25"/>
        <v>26.972518870561924</v>
      </c>
      <c r="Y44" s="88"/>
      <c r="Z44" s="88"/>
      <c r="AA44" s="88">
        <f t="shared" si="34"/>
        <v>26.972518870561924</v>
      </c>
      <c r="AB44" s="88">
        <f t="shared" si="39"/>
        <v>26.972518870561924</v>
      </c>
      <c r="AC44" s="88"/>
      <c r="AD44" s="88"/>
      <c r="AE44" s="88">
        <f t="shared" si="54"/>
        <v>26.972518870561924</v>
      </c>
      <c r="AF44" s="88">
        <f t="shared" si="28"/>
        <v>26.972518870561924</v>
      </c>
      <c r="AG44" s="88"/>
      <c r="AH44" s="90"/>
    </row>
    <row r="45" spans="1:34" s="91" customFormat="1" ht="69.75" customHeight="1" x14ac:dyDescent="0.3">
      <c r="A45" s="93" t="s">
        <v>115</v>
      </c>
      <c r="B45" s="97" t="s">
        <v>113</v>
      </c>
      <c r="C45" s="96" t="s">
        <v>15</v>
      </c>
      <c r="D45" s="88">
        <v>0</v>
      </c>
      <c r="E45" s="88">
        <v>1150268</v>
      </c>
      <c r="F45" s="87">
        <f>SUM(G45:I45)</f>
        <v>1150268</v>
      </c>
      <c r="G45" s="86">
        <v>805188</v>
      </c>
      <c r="H45" s="86">
        <v>0</v>
      </c>
      <c r="I45" s="86">
        <v>345080</v>
      </c>
      <c r="J45" s="87">
        <f t="shared" si="36"/>
        <v>1150268</v>
      </c>
      <c r="K45" s="88">
        <v>0</v>
      </c>
      <c r="L45" s="88">
        <v>0</v>
      </c>
      <c r="M45" s="88">
        <v>805188</v>
      </c>
      <c r="N45" s="88">
        <v>0</v>
      </c>
      <c r="O45" s="88">
        <v>345080</v>
      </c>
      <c r="P45" s="88">
        <f t="shared" si="37"/>
        <v>16</v>
      </c>
      <c r="Q45" s="87">
        <v>0</v>
      </c>
      <c r="R45" s="87">
        <v>0</v>
      </c>
      <c r="S45" s="87">
        <f t="shared" ref="S45:S46" si="55">W45</f>
        <v>16</v>
      </c>
      <c r="T45" s="88">
        <f t="shared" si="47"/>
        <v>16</v>
      </c>
      <c r="U45" s="88">
        <v>0</v>
      </c>
      <c r="V45" s="88">
        <v>0</v>
      </c>
      <c r="W45" s="88">
        <v>16</v>
      </c>
      <c r="X45" s="88">
        <f t="shared" si="25"/>
        <v>1.3909801889646586E-3</v>
      </c>
      <c r="Y45" s="88">
        <f t="shared" si="32"/>
        <v>0</v>
      </c>
      <c r="Z45" s="88"/>
      <c r="AA45" s="88">
        <f t="shared" si="34"/>
        <v>4.6366060044047757E-3</v>
      </c>
      <c r="AB45" s="88">
        <f t="shared" si="39"/>
        <v>1.3909801889646586E-3</v>
      </c>
      <c r="AC45" s="88">
        <f>U45/G45*100</f>
        <v>0</v>
      </c>
      <c r="AD45" s="88"/>
      <c r="AE45" s="88">
        <f t="shared" si="54"/>
        <v>4.6366060044047757E-3</v>
      </c>
      <c r="AF45" s="88">
        <f t="shared" si="28"/>
        <v>1.3909801889646586E-3</v>
      </c>
      <c r="AG45" s="88"/>
      <c r="AH45" s="90"/>
    </row>
    <row r="46" spans="1:34" s="91" customFormat="1" ht="71.25" customHeight="1" x14ac:dyDescent="0.3">
      <c r="A46" s="93" t="s">
        <v>117</v>
      </c>
      <c r="B46" s="95" t="s">
        <v>116</v>
      </c>
      <c r="C46" s="96" t="s">
        <v>15</v>
      </c>
      <c r="D46" s="88">
        <v>515000</v>
      </c>
      <c r="E46" s="88">
        <v>730000</v>
      </c>
      <c r="F46" s="87">
        <f>SUM(G46:I46)</f>
        <v>2303000</v>
      </c>
      <c r="G46" s="86">
        <v>0</v>
      </c>
      <c r="H46" s="86">
        <v>0</v>
      </c>
      <c r="I46" s="86">
        <v>2303000</v>
      </c>
      <c r="J46" s="87">
        <v>1505000</v>
      </c>
      <c r="K46" s="88">
        <v>140000</v>
      </c>
      <c r="L46" s="88">
        <v>618000</v>
      </c>
      <c r="M46" s="88">
        <v>0</v>
      </c>
      <c r="N46" s="88">
        <v>0</v>
      </c>
      <c r="O46" s="88">
        <v>1505000</v>
      </c>
      <c r="P46" s="88">
        <f t="shared" si="37"/>
        <v>1124000</v>
      </c>
      <c r="Q46" s="87">
        <v>0</v>
      </c>
      <c r="R46" s="87">
        <v>0</v>
      </c>
      <c r="S46" s="87">
        <f t="shared" si="55"/>
        <v>1124000</v>
      </c>
      <c r="T46" s="88">
        <f t="shared" si="47"/>
        <v>1124000</v>
      </c>
      <c r="U46" s="88">
        <v>0</v>
      </c>
      <c r="V46" s="88">
        <v>0</v>
      </c>
      <c r="W46" s="88">
        <v>1124000</v>
      </c>
      <c r="X46" s="88">
        <f t="shared" si="25"/>
        <v>74.684385382059801</v>
      </c>
      <c r="Y46" s="88"/>
      <c r="Z46" s="88"/>
      <c r="AA46" s="88">
        <f t="shared" si="34"/>
        <v>74.684385382059801</v>
      </c>
      <c r="AB46" s="88">
        <f t="shared" si="39"/>
        <v>48.805905340859745</v>
      </c>
      <c r="AC46" s="88"/>
      <c r="AD46" s="88"/>
      <c r="AE46" s="88">
        <f t="shared" si="54"/>
        <v>48.805905340859745</v>
      </c>
      <c r="AF46" s="88">
        <f t="shared" si="28"/>
        <v>74.684385382059801</v>
      </c>
      <c r="AG46" s="88"/>
      <c r="AH46" s="90"/>
    </row>
    <row r="47" spans="1:34" s="9" customFormat="1" ht="51" customHeight="1" x14ac:dyDescent="0.3">
      <c r="A47" s="1" t="s">
        <v>53</v>
      </c>
      <c r="B47" s="16" t="s">
        <v>118</v>
      </c>
      <c r="C47" s="67"/>
      <c r="D47" s="2">
        <f>D48</f>
        <v>0</v>
      </c>
      <c r="E47" s="2">
        <f t="shared" ref="E47:W47" si="56">E48</f>
        <v>284000</v>
      </c>
      <c r="F47" s="2">
        <f>F48</f>
        <v>1278118</v>
      </c>
      <c r="G47" s="2">
        <f>G48</f>
        <v>1086400</v>
      </c>
      <c r="H47" s="2">
        <f>H48</f>
        <v>0</v>
      </c>
      <c r="I47" s="2">
        <f>I48</f>
        <v>191718</v>
      </c>
      <c r="J47" s="2">
        <f t="shared" si="56"/>
        <v>310000</v>
      </c>
      <c r="K47" s="2">
        <f t="shared" si="56"/>
        <v>710118</v>
      </c>
      <c r="L47" s="2">
        <f t="shared" si="56"/>
        <v>284000</v>
      </c>
      <c r="M47" s="2">
        <f t="shared" si="56"/>
        <v>263500</v>
      </c>
      <c r="N47" s="2">
        <f t="shared" si="56"/>
        <v>0</v>
      </c>
      <c r="O47" s="2">
        <f t="shared" si="56"/>
        <v>46500</v>
      </c>
      <c r="P47" s="2">
        <f t="shared" si="56"/>
        <v>1132900</v>
      </c>
      <c r="Q47" s="2">
        <f t="shared" si="56"/>
        <v>1086400</v>
      </c>
      <c r="R47" s="2">
        <f t="shared" si="56"/>
        <v>0</v>
      </c>
      <c r="S47" s="2">
        <f t="shared" si="56"/>
        <v>46500</v>
      </c>
      <c r="T47" s="89">
        <f t="shared" si="56"/>
        <v>310000</v>
      </c>
      <c r="U47" s="89">
        <f t="shared" si="56"/>
        <v>263500</v>
      </c>
      <c r="V47" s="2">
        <f t="shared" si="56"/>
        <v>0</v>
      </c>
      <c r="W47" s="89">
        <f t="shared" si="56"/>
        <v>46500</v>
      </c>
      <c r="X47" s="2">
        <f t="shared" si="25"/>
        <v>100</v>
      </c>
      <c r="Y47" s="2">
        <f t="shared" si="32"/>
        <v>100</v>
      </c>
      <c r="Z47" s="2"/>
      <c r="AA47" s="2">
        <f t="shared" si="34"/>
        <v>100</v>
      </c>
      <c r="AB47" s="2">
        <f t="shared" si="39"/>
        <v>24.254411564503435</v>
      </c>
      <c r="AC47" s="2">
        <f>U47/G47*100</f>
        <v>24.254418262150221</v>
      </c>
      <c r="AD47" s="2"/>
      <c r="AE47" s="2">
        <f t="shared" si="54"/>
        <v>24.254373611241512</v>
      </c>
      <c r="AF47" s="2">
        <f t="shared" si="28"/>
        <v>100</v>
      </c>
      <c r="AG47" s="33"/>
      <c r="AH47" s="40"/>
    </row>
    <row r="48" spans="1:34" s="9" customFormat="1" ht="63" customHeight="1" x14ac:dyDescent="0.3">
      <c r="A48" s="49" t="s">
        <v>120</v>
      </c>
      <c r="B48" s="19" t="s">
        <v>119</v>
      </c>
      <c r="C48" s="65" t="s">
        <v>15</v>
      </c>
      <c r="D48" s="33">
        <v>0</v>
      </c>
      <c r="E48" s="33">
        <v>284000</v>
      </c>
      <c r="F48" s="34">
        <f>SUM(G48:I48)</f>
        <v>1278118</v>
      </c>
      <c r="G48" s="32">
        <v>1086400</v>
      </c>
      <c r="H48" s="32">
        <v>0</v>
      </c>
      <c r="I48" s="32">
        <v>191718</v>
      </c>
      <c r="J48" s="34">
        <v>310000</v>
      </c>
      <c r="K48" s="33">
        <v>710118</v>
      </c>
      <c r="L48" s="33">
        <v>284000</v>
      </c>
      <c r="M48" s="33">
        <v>263500</v>
      </c>
      <c r="N48" s="33">
        <v>0</v>
      </c>
      <c r="O48" s="33">
        <v>46500</v>
      </c>
      <c r="P48" s="33">
        <f t="shared" si="37"/>
        <v>1132900</v>
      </c>
      <c r="Q48" s="34">
        <v>1086400</v>
      </c>
      <c r="R48" s="34">
        <v>0</v>
      </c>
      <c r="S48" s="34">
        <f>W48</f>
        <v>46500</v>
      </c>
      <c r="T48" s="88">
        <f>SUM(U48:W48)</f>
        <v>310000</v>
      </c>
      <c r="U48" s="88">
        <v>263500</v>
      </c>
      <c r="V48" s="33">
        <v>0</v>
      </c>
      <c r="W48" s="88">
        <v>46500</v>
      </c>
      <c r="X48" s="33">
        <f t="shared" si="25"/>
        <v>100</v>
      </c>
      <c r="Y48" s="33">
        <f t="shared" si="32"/>
        <v>100</v>
      </c>
      <c r="Z48" s="33"/>
      <c r="AA48" s="33">
        <f t="shared" si="34"/>
        <v>100</v>
      </c>
      <c r="AB48" s="33">
        <f t="shared" si="39"/>
        <v>24.254411564503435</v>
      </c>
      <c r="AC48" s="33">
        <f>U48/G48*100</f>
        <v>24.254418262150221</v>
      </c>
      <c r="AD48" s="33"/>
      <c r="AE48" s="33">
        <f t="shared" si="54"/>
        <v>24.254373611241512</v>
      </c>
      <c r="AF48" s="33">
        <f t="shared" si="28"/>
        <v>100</v>
      </c>
      <c r="AG48" s="33"/>
      <c r="AH48" s="40"/>
    </row>
    <row r="49" spans="1:34" s="9" customFormat="1" ht="63.75" customHeight="1" x14ac:dyDescent="0.3">
      <c r="A49" s="1" t="s">
        <v>54</v>
      </c>
      <c r="B49" s="16" t="s">
        <v>121</v>
      </c>
      <c r="C49" s="67"/>
      <c r="D49" s="2">
        <f>D50</f>
        <v>0</v>
      </c>
      <c r="E49" s="2">
        <f t="shared" ref="E49:W49" si="57">E50</f>
        <v>0</v>
      </c>
      <c r="F49" s="2">
        <f>F50</f>
        <v>413040</v>
      </c>
      <c r="G49" s="2">
        <f>G50</f>
        <v>0</v>
      </c>
      <c r="H49" s="2">
        <f>H50</f>
        <v>0</v>
      </c>
      <c r="I49" s="2">
        <f>I50</f>
        <v>413040</v>
      </c>
      <c r="J49" s="2">
        <f t="shared" si="57"/>
        <v>0</v>
      </c>
      <c r="K49" s="2">
        <f t="shared" si="57"/>
        <v>0</v>
      </c>
      <c r="L49" s="2">
        <f t="shared" si="57"/>
        <v>413040</v>
      </c>
      <c r="M49" s="2">
        <f t="shared" si="57"/>
        <v>0</v>
      </c>
      <c r="N49" s="2">
        <f t="shared" si="57"/>
        <v>0</v>
      </c>
      <c r="O49" s="2">
        <f t="shared" si="57"/>
        <v>0</v>
      </c>
      <c r="P49" s="2">
        <f t="shared" si="57"/>
        <v>0</v>
      </c>
      <c r="Q49" s="2">
        <f t="shared" si="57"/>
        <v>0</v>
      </c>
      <c r="R49" s="2">
        <f t="shared" si="57"/>
        <v>0</v>
      </c>
      <c r="S49" s="2">
        <f t="shared" si="57"/>
        <v>0</v>
      </c>
      <c r="T49" s="89">
        <f t="shared" si="57"/>
        <v>0</v>
      </c>
      <c r="U49" s="89">
        <f t="shared" si="57"/>
        <v>0</v>
      </c>
      <c r="V49" s="2">
        <f t="shared" si="57"/>
        <v>0</v>
      </c>
      <c r="W49" s="89">
        <f t="shared" si="57"/>
        <v>0</v>
      </c>
      <c r="X49" s="2"/>
      <c r="Y49" s="2"/>
      <c r="Z49" s="2"/>
      <c r="AA49" s="2"/>
      <c r="AB49" s="2">
        <f t="shared" si="39"/>
        <v>0</v>
      </c>
      <c r="AC49" s="2"/>
      <c r="AD49" s="2"/>
      <c r="AE49" s="2">
        <f t="shared" si="54"/>
        <v>0</v>
      </c>
      <c r="AF49" s="33"/>
      <c r="AG49" s="33"/>
      <c r="AH49" s="40"/>
    </row>
    <row r="50" spans="1:34" s="9" customFormat="1" ht="51.75" customHeight="1" x14ac:dyDescent="0.3">
      <c r="A50" s="49" t="s">
        <v>122</v>
      </c>
      <c r="B50" s="19" t="s">
        <v>189</v>
      </c>
      <c r="C50" s="65" t="s">
        <v>15</v>
      </c>
      <c r="D50" s="33">
        <v>0</v>
      </c>
      <c r="E50" s="33">
        <v>0</v>
      </c>
      <c r="F50" s="34">
        <f t="shared" si="43"/>
        <v>413040</v>
      </c>
      <c r="G50" s="32">
        <v>0</v>
      </c>
      <c r="H50" s="32">
        <v>0</v>
      </c>
      <c r="I50" s="32">
        <v>413040</v>
      </c>
      <c r="J50" s="34">
        <f t="shared" si="36"/>
        <v>0</v>
      </c>
      <c r="K50" s="33">
        <v>0</v>
      </c>
      <c r="L50" s="33">
        <v>413040</v>
      </c>
      <c r="M50" s="33">
        <v>0</v>
      </c>
      <c r="N50" s="33">
        <v>0</v>
      </c>
      <c r="O50" s="33">
        <v>0</v>
      </c>
      <c r="P50" s="33">
        <f t="shared" si="37"/>
        <v>0</v>
      </c>
      <c r="Q50" s="34">
        <v>0</v>
      </c>
      <c r="R50" s="34">
        <v>0</v>
      </c>
      <c r="S50" s="34">
        <f>W50</f>
        <v>0</v>
      </c>
      <c r="T50" s="88">
        <f t="shared" si="47"/>
        <v>0</v>
      </c>
      <c r="U50" s="88">
        <v>0</v>
      </c>
      <c r="V50" s="33">
        <v>0</v>
      </c>
      <c r="W50" s="88">
        <v>0</v>
      </c>
      <c r="X50" s="2"/>
      <c r="Y50" s="2"/>
      <c r="Z50" s="2"/>
      <c r="AA50" s="2"/>
      <c r="AB50" s="33">
        <f t="shared" si="39"/>
        <v>0</v>
      </c>
      <c r="AC50" s="33"/>
      <c r="AD50" s="33"/>
      <c r="AE50" s="33">
        <f t="shared" si="54"/>
        <v>0</v>
      </c>
      <c r="AF50" s="33"/>
      <c r="AG50" s="33"/>
      <c r="AH50" s="40"/>
    </row>
    <row r="51" spans="1:34" s="10" customFormat="1" ht="80.25" customHeight="1" x14ac:dyDescent="0.3">
      <c r="A51" s="1" t="s">
        <v>173</v>
      </c>
      <c r="B51" s="16" t="s">
        <v>174</v>
      </c>
      <c r="C51" s="67"/>
      <c r="D51" s="2"/>
      <c r="E51" s="2"/>
      <c r="F51" s="3">
        <f>F52</f>
        <v>3551666</v>
      </c>
      <c r="G51" s="3">
        <f>G52</f>
        <v>0</v>
      </c>
      <c r="H51" s="3">
        <f>H52</f>
        <v>0</v>
      </c>
      <c r="I51" s="3">
        <f>I52</f>
        <v>3551666</v>
      </c>
      <c r="J51" s="3">
        <f>J52</f>
        <v>0</v>
      </c>
      <c r="K51" s="3">
        <f t="shared" ref="K51:O51" si="58">K52</f>
        <v>0</v>
      </c>
      <c r="L51" s="3">
        <f t="shared" si="58"/>
        <v>0</v>
      </c>
      <c r="M51" s="3">
        <f t="shared" si="58"/>
        <v>0</v>
      </c>
      <c r="N51" s="3">
        <f t="shared" si="58"/>
        <v>0</v>
      </c>
      <c r="O51" s="3">
        <f t="shared" si="58"/>
        <v>0</v>
      </c>
      <c r="P51" s="3">
        <f t="shared" ref="P51:W52" si="59">P52</f>
        <v>0</v>
      </c>
      <c r="Q51" s="3">
        <f t="shared" si="59"/>
        <v>0</v>
      </c>
      <c r="R51" s="3">
        <f t="shared" si="59"/>
        <v>0</v>
      </c>
      <c r="S51" s="3">
        <f t="shared" si="59"/>
        <v>0</v>
      </c>
      <c r="T51" s="92">
        <f t="shared" si="59"/>
        <v>0</v>
      </c>
      <c r="U51" s="92">
        <f t="shared" si="59"/>
        <v>0</v>
      </c>
      <c r="V51" s="3">
        <f t="shared" si="59"/>
        <v>0</v>
      </c>
      <c r="W51" s="92">
        <f t="shared" si="59"/>
        <v>0</v>
      </c>
      <c r="X51" s="2"/>
      <c r="Y51" s="2"/>
      <c r="Z51" s="2"/>
      <c r="AA51" s="2"/>
      <c r="AB51" s="2">
        <f t="shared" si="39"/>
        <v>0</v>
      </c>
      <c r="AC51" s="33"/>
      <c r="AD51" s="33"/>
      <c r="AE51" s="33">
        <f t="shared" si="54"/>
        <v>0</v>
      </c>
      <c r="AF51" s="33"/>
      <c r="AG51" s="2"/>
      <c r="AH51" s="39"/>
    </row>
    <row r="52" spans="1:34" s="9" customFormat="1" ht="51.75" customHeight="1" x14ac:dyDescent="0.3">
      <c r="A52" s="49" t="s">
        <v>176</v>
      </c>
      <c r="B52" s="19" t="s">
        <v>175</v>
      </c>
      <c r="C52" s="65" t="s">
        <v>15</v>
      </c>
      <c r="D52" s="33"/>
      <c r="E52" s="33"/>
      <c r="F52" s="34">
        <f>SUM(G52:I52)</f>
        <v>3551666</v>
      </c>
      <c r="G52" s="32">
        <v>0</v>
      </c>
      <c r="H52" s="32">
        <v>0</v>
      </c>
      <c r="I52" s="32">
        <v>3551666</v>
      </c>
      <c r="J52" s="34">
        <v>0</v>
      </c>
      <c r="K52" s="33"/>
      <c r="L52" s="33"/>
      <c r="M52" s="33">
        <v>0</v>
      </c>
      <c r="N52" s="33">
        <v>0</v>
      </c>
      <c r="O52" s="33">
        <v>0</v>
      </c>
      <c r="P52" s="34">
        <f t="shared" si="59"/>
        <v>0</v>
      </c>
      <c r="Q52" s="34">
        <v>0</v>
      </c>
      <c r="R52" s="34">
        <v>0</v>
      </c>
      <c r="S52" s="34">
        <v>0</v>
      </c>
      <c r="T52" s="88">
        <f>SUM(U52:W52)</f>
        <v>0</v>
      </c>
      <c r="U52" s="88">
        <v>0</v>
      </c>
      <c r="V52" s="33">
        <v>0</v>
      </c>
      <c r="W52" s="88">
        <v>0</v>
      </c>
      <c r="X52" s="2"/>
      <c r="Y52" s="2"/>
      <c r="Z52" s="2"/>
      <c r="AA52" s="2"/>
      <c r="AB52" s="33">
        <f t="shared" si="39"/>
        <v>0</v>
      </c>
      <c r="AC52" s="33"/>
      <c r="AD52" s="33"/>
      <c r="AE52" s="33">
        <f t="shared" si="54"/>
        <v>0</v>
      </c>
      <c r="AF52" s="33"/>
      <c r="AG52" s="33"/>
      <c r="AH52" s="40"/>
    </row>
    <row r="53" spans="1:34" s="10" customFormat="1" ht="43.5" customHeight="1" x14ac:dyDescent="0.3">
      <c r="A53" s="1" t="s">
        <v>55</v>
      </c>
      <c r="B53" s="16" t="s">
        <v>25</v>
      </c>
      <c r="C53" s="67"/>
      <c r="D53" s="2">
        <f>D54</f>
        <v>8344000</v>
      </c>
      <c r="E53" s="2">
        <f t="shared" ref="E53:W53" si="60">E54</f>
        <v>5710100</v>
      </c>
      <c r="F53" s="2">
        <f>F54</f>
        <v>22639700</v>
      </c>
      <c r="G53" s="2">
        <f>G54</f>
        <v>0</v>
      </c>
      <c r="H53" s="2">
        <f>H54</f>
        <v>0</v>
      </c>
      <c r="I53" s="2">
        <f>I54</f>
        <v>22639700</v>
      </c>
      <c r="J53" s="2">
        <f t="shared" si="60"/>
        <v>14026100</v>
      </c>
      <c r="K53" s="2">
        <f t="shared" si="60"/>
        <v>4586200</v>
      </c>
      <c r="L53" s="2">
        <f t="shared" si="60"/>
        <v>4205300</v>
      </c>
      <c r="M53" s="2">
        <f>M54</f>
        <v>0</v>
      </c>
      <c r="N53" s="2">
        <f t="shared" si="60"/>
        <v>0</v>
      </c>
      <c r="O53" s="2">
        <f>O54</f>
        <v>14026100</v>
      </c>
      <c r="P53" s="2">
        <f t="shared" si="60"/>
        <v>0</v>
      </c>
      <c r="Q53" s="2">
        <f t="shared" si="60"/>
        <v>0</v>
      </c>
      <c r="R53" s="2">
        <f t="shared" si="60"/>
        <v>0</v>
      </c>
      <c r="S53" s="2">
        <f t="shared" si="60"/>
        <v>0</v>
      </c>
      <c r="T53" s="89">
        <f t="shared" si="60"/>
        <v>11134582.48</v>
      </c>
      <c r="U53" s="89">
        <f t="shared" si="60"/>
        <v>0</v>
      </c>
      <c r="V53" s="2">
        <f t="shared" si="60"/>
        <v>0</v>
      </c>
      <c r="W53" s="89">
        <f t="shared" si="60"/>
        <v>11134582.48</v>
      </c>
      <c r="X53" s="2">
        <f>T53/J53*100</f>
        <v>79.384736170425143</v>
      </c>
      <c r="Y53" s="2"/>
      <c r="Z53" s="2"/>
      <c r="AA53" s="2">
        <f t="shared" si="34"/>
        <v>79.384736170425143</v>
      </c>
      <c r="AB53" s="2">
        <f t="shared" si="39"/>
        <v>49.181669721771932</v>
      </c>
      <c r="AC53" s="2"/>
      <c r="AD53" s="2"/>
      <c r="AE53" s="2">
        <f t="shared" si="54"/>
        <v>49.181669721771932</v>
      </c>
      <c r="AF53" s="2">
        <f>T53/J53*100</f>
        <v>79.384736170425143</v>
      </c>
      <c r="AG53" s="2"/>
      <c r="AH53" s="39"/>
    </row>
    <row r="54" spans="1:34" s="9" customFormat="1" ht="37.5" x14ac:dyDescent="0.3">
      <c r="A54" s="49" t="s">
        <v>56</v>
      </c>
      <c r="B54" s="19" t="s">
        <v>123</v>
      </c>
      <c r="C54" s="65" t="s">
        <v>15</v>
      </c>
      <c r="D54" s="33">
        <v>8344000</v>
      </c>
      <c r="E54" s="33">
        <v>5710100</v>
      </c>
      <c r="F54" s="32">
        <f>G54+I54</f>
        <v>22639700</v>
      </c>
      <c r="G54" s="32">
        <v>0</v>
      </c>
      <c r="H54" s="32">
        <v>0</v>
      </c>
      <c r="I54" s="32">
        <v>22639700</v>
      </c>
      <c r="J54" s="34">
        <v>14026100</v>
      </c>
      <c r="K54" s="33">
        <v>4586200</v>
      </c>
      <c r="L54" s="33">
        <v>4205300</v>
      </c>
      <c r="M54" s="33">
        <v>0</v>
      </c>
      <c r="N54" s="33">
        <v>0</v>
      </c>
      <c r="O54" s="33">
        <v>14026100</v>
      </c>
      <c r="P54" s="33">
        <f t="shared" si="37"/>
        <v>0</v>
      </c>
      <c r="Q54" s="32">
        <v>0</v>
      </c>
      <c r="R54" s="32">
        <v>0</v>
      </c>
      <c r="S54" s="32">
        <v>0</v>
      </c>
      <c r="T54" s="88">
        <f t="shared" si="47"/>
        <v>11134582.48</v>
      </c>
      <c r="U54" s="88">
        <v>0</v>
      </c>
      <c r="V54" s="33">
        <v>0</v>
      </c>
      <c r="W54" s="88">
        <v>11134582.48</v>
      </c>
      <c r="X54" s="33">
        <f>T54/J54*100</f>
        <v>79.384736170425143</v>
      </c>
      <c r="Y54" s="33"/>
      <c r="Z54" s="33"/>
      <c r="AA54" s="33">
        <f t="shared" si="34"/>
        <v>79.384736170425143</v>
      </c>
      <c r="AB54" s="33">
        <f t="shared" si="39"/>
        <v>49.181669721771932</v>
      </c>
      <c r="AC54" s="33"/>
      <c r="AD54" s="33"/>
      <c r="AE54" s="33">
        <f t="shared" si="54"/>
        <v>49.181669721771932</v>
      </c>
      <c r="AF54" s="33">
        <f>T54/J54*100</f>
        <v>79.384736170425143</v>
      </c>
      <c r="AG54" s="33"/>
      <c r="AH54" s="40"/>
    </row>
    <row r="55" spans="1:34" s="9" customFormat="1" ht="99" hidden="1" customHeight="1" x14ac:dyDescent="0.3">
      <c r="A55" s="49" t="s">
        <v>57</v>
      </c>
      <c r="B55" s="70" t="s">
        <v>124</v>
      </c>
      <c r="C55" s="18" t="s">
        <v>6</v>
      </c>
      <c r="D55" s="34">
        <v>0</v>
      </c>
      <c r="E55" s="34">
        <v>0</v>
      </c>
      <c r="F55" s="32">
        <f t="shared" ref="F55" si="61">G55+I55</f>
        <v>696181</v>
      </c>
      <c r="G55" s="32">
        <v>0</v>
      </c>
      <c r="H55" s="32">
        <v>0</v>
      </c>
      <c r="I55" s="32">
        <v>696181</v>
      </c>
      <c r="J55" s="34">
        <f t="shared" ref="J55:J71" si="62">E55+D55</f>
        <v>0</v>
      </c>
      <c r="K55" s="34">
        <f t="shared" ref="K55" si="63">J55+E55</f>
        <v>0</v>
      </c>
      <c r="L55" s="34">
        <f t="shared" ref="L55" si="64">K55+J55</f>
        <v>0</v>
      </c>
      <c r="M55" s="34">
        <f t="shared" ref="M55" si="65">L55+K55</f>
        <v>0</v>
      </c>
      <c r="N55" s="34">
        <f t="shared" ref="N55" si="66">M55+L55</f>
        <v>0</v>
      </c>
      <c r="O55" s="34">
        <f t="shared" ref="O55" si="67">N55+M55</f>
        <v>0</v>
      </c>
      <c r="P55" s="33">
        <f t="shared" ref="P55:P58" si="68">Q55+R55+S55</f>
        <v>0</v>
      </c>
      <c r="Q55" s="34">
        <v>0</v>
      </c>
      <c r="R55" s="34">
        <v>0</v>
      </c>
      <c r="S55" s="32">
        <f t="shared" ref="S55:S78" si="69">W55</f>
        <v>0</v>
      </c>
      <c r="T55" s="86">
        <f>U55+W55</f>
        <v>0</v>
      </c>
      <c r="U55" s="86">
        <v>0</v>
      </c>
      <c r="V55" s="32">
        <v>0</v>
      </c>
      <c r="W55" s="86">
        <v>0</v>
      </c>
      <c r="X55" s="33"/>
      <c r="Y55" s="33"/>
      <c r="Z55" s="33"/>
      <c r="AA55" s="33"/>
      <c r="AB55" s="33">
        <f t="shared" ref="AB55" si="70">T55/F55*100</f>
        <v>0</v>
      </c>
      <c r="AC55" s="33"/>
      <c r="AD55" s="33"/>
      <c r="AE55" s="33">
        <f t="shared" ref="AE55:AE66" si="71">W55/I55*100</f>
        <v>0</v>
      </c>
      <c r="AF55" s="33"/>
      <c r="AG55" s="33"/>
      <c r="AH55" s="40"/>
    </row>
    <row r="56" spans="1:34" s="9" customFormat="1" ht="77.25" hidden="1" customHeight="1" x14ac:dyDescent="0.3">
      <c r="A56" s="1" t="s">
        <v>58</v>
      </c>
      <c r="B56" s="126" t="s">
        <v>21</v>
      </c>
      <c r="C56" s="126"/>
      <c r="D56" s="69">
        <f>SUM(D57:D58)</f>
        <v>239900</v>
      </c>
      <c r="E56" s="69">
        <f t="shared" ref="E56:W56" si="72">SUM(E57:E58)</f>
        <v>278900</v>
      </c>
      <c r="F56" s="69">
        <f>SUM(F57:F58)</f>
        <v>2341590</v>
      </c>
      <c r="G56" s="69">
        <f>SUM(G57:G58)</f>
        <v>0</v>
      </c>
      <c r="H56" s="69">
        <f>SUM(H57:H58)</f>
        <v>0</v>
      </c>
      <c r="I56" s="69">
        <f>SUM(I57:I58)</f>
        <v>2341590</v>
      </c>
      <c r="J56" s="69">
        <f t="shared" si="72"/>
        <v>518800</v>
      </c>
      <c r="K56" s="69">
        <f t="shared" si="72"/>
        <v>1120100</v>
      </c>
      <c r="L56" s="69">
        <f t="shared" si="72"/>
        <v>773300</v>
      </c>
      <c r="M56" s="69">
        <f t="shared" si="72"/>
        <v>0</v>
      </c>
      <c r="N56" s="69">
        <f t="shared" si="72"/>
        <v>0</v>
      </c>
      <c r="O56" s="69">
        <f t="shared" si="72"/>
        <v>518800</v>
      </c>
      <c r="P56" s="69">
        <f t="shared" si="72"/>
        <v>468051.48</v>
      </c>
      <c r="Q56" s="69">
        <f t="shared" si="72"/>
        <v>0</v>
      </c>
      <c r="R56" s="69">
        <f t="shared" si="72"/>
        <v>0</v>
      </c>
      <c r="S56" s="69">
        <f t="shared" si="72"/>
        <v>468051.48</v>
      </c>
      <c r="T56" s="99">
        <f t="shared" si="72"/>
        <v>468051.48</v>
      </c>
      <c r="U56" s="99">
        <f t="shared" si="72"/>
        <v>0</v>
      </c>
      <c r="V56" s="69">
        <f t="shared" si="72"/>
        <v>0</v>
      </c>
      <c r="W56" s="99">
        <f t="shared" si="72"/>
        <v>468051.48</v>
      </c>
      <c r="X56" s="2">
        <f>T56/J56*100</f>
        <v>90.218095605242866</v>
      </c>
      <c r="Y56" s="2"/>
      <c r="Z56" s="2"/>
      <c r="AA56" s="2">
        <f>W56/O56*100</f>
        <v>90.218095605242866</v>
      </c>
      <c r="AB56" s="2">
        <f t="shared" ref="AB56:AB79" si="73">T56/F56*100</f>
        <v>19.988617990339897</v>
      </c>
      <c r="AC56" s="33"/>
      <c r="AD56" s="33"/>
      <c r="AE56" s="2">
        <f t="shared" si="71"/>
        <v>19.988617990339897</v>
      </c>
      <c r="AF56" s="2">
        <f>T56/J56*100</f>
        <v>90.218095605242866</v>
      </c>
      <c r="AG56" s="33"/>
      <c r="AH56" s="40"/>
    </row>
    <row r="57" spans="1:34" s="9" customFormat="1" ht="29.25" hidden="1" customHeight="1" x14ac:dyDescent="0.3">
      <c r="A57" s="127" t="s">
        <v>14</v>
      </c>
      <c r="B57" s="136" t="s">
        <v>125</v>
      </c>
      <c r="C57" s="35" t="s">
        <v>18</v>
      </c>
      <c r="D57" s="32">
        <v>0</v>
      </c>
      <c r="E57" s="32">
        <v>0</v>
      </c>
      <c r="F57" s="32">
        <f>G57+I57</f>
        <v>1000000</v>
      </c>
      <c r="G57" s="32">
        <v>0</v>
      </c>
      <c r="H57" s="32">
        <v>0</v>
      </c>
      <c r="I57" s="32">
        <v>1000000</v>
      </c>
      <c r="J57" s="34">
        <f t="shared" si="62"/>
        <v>0</v>
      </c>
      <c r="K57" s="32">
        <v>1000000</v>
      </c>
      <c r="L57" s="32">
        <v>0</v>
      </c>
      <c r="M57" s="32">
        <v>0</v>
      </c>
      <c r="N57" s="32">
        <v>0</v>
      </c>
      <c r="O57" s="34">
        <f t="shared" ref="O57" si="74">N57+M57</f>
        <v>0</v>
      </c>
      <c r="P57" s="33">
        <f t="shared" si="68"/>
        <v>0</v>
      </c>
      <c r="Q57" s="34">
        <v>0</v>
      </c>
      <c r="R57" s="34">
        <v>0</v>
      </c>
      <c r="S57" s="32">
        <f t="shared" si="69"/>
        <v>0</v>
      </c>
      <c r="T57" s="86">
        <f>U57+W57</f>
        <v>0</v>
      </c>
      <c r="U57" s="86">
        <v>0</v>
      </c>
      <c r="V57" s="32">
        <v>0</v>
      </c>
      <c r="W57" s="86">
        <v>0</v>
      </c>
      <c r="X57" s="33"/>
      <c r="Y57" s="33"/>
      <c r="Z57" s="33"/>
      <c r="AA57" s="33"/>
      <c r="AB57" s="33">
        <f t="shared" si="73"/>
        <v>0</v>
      </c>
      <c r="AC57" s="33"/>
      <c r="AD57" s="33"/>
      <c r="AE57" s="33">
        <f t="shared" si="71"/>
        <v>0</v>
      </c>
      <c r="AF57" s="33"/>
      <c r="AG57" s="33"/>
      <c r="AH57" s="40"/>
    </row>
    <row r="58" spans="1:34" s="9" customFormat="1" ht="31.5" hidden="1" customHeight="1" x14ac:dyDescent="0.3">
      <c r="A58" s="127"/>
      <c r="B58" s="136"/>
      <c r="C58" s="35" t="s">
        <v>6</v>
      </c>
      <c r="D58" s="32">
        <v>239900</v>
      </c>
      <c r="E58" s="32">
        <v>278900</v>
      </c>
      <c r="F58" s="32">
        <f>G58+I58</f>
        <v>1341590</v>
      </c>
      <c r="G58" s="32">
        <v>0</v>
      </c>
      <c r="H58" s="32">
        <v>0</v>
      </c>
      <c r="I58" s="32">
        <v>1341590</v>
      </c>
      <c r="J58" s="34">
        <f t="shared" si="62"/>
        <v>518800</v>
      </c>
      <c r="K58" s="32">
        <v>120100</v>
      </c>
      <c r="L58" s="32">
        <v>773300</v>
      </c>
      <c r="M58" s="32">
        <v>0</v>
      </c>
      <c r="N58" s="32">
        <v>0</v>
      </c>
      <c r="O58" s="34">
        <v>518800</v>
      </c>
      <c r="P58" s="33">
        <f t="shared" si="68"/>
        <v>468051.48</v>
      </c>
      <c r="Q58" s="34">
        <v>0</v>
      </c>
      <c r="R58" s="34">
        <v>0</v>
      </c>
      <c r="S58" s="32">
        <f t="shared" si="69"/>
        <v>468051.48</v>
      </c>
      <c r="T58" s="86">
        <f t="shared" ref="T58" si="75">U58+W58</f>
        <v>468051.48</v>
      </c>
      <c r="U58" s="86">
        <v>0</v>
      </c>
      <c r="V58" s="32">
        <v>0</v>
      </c>
      <c r="W58" s="86">
        <v>468051.48</v>
      </c>
      <c r="X58" s="33">
        <f t="shared" ref="X58:X70" si="76">T58/J58*100</f>
        <v>90.218095605242866</v>
      </c>
      <c r="Y58" s="33"/>
      <c r="Z58" s="33"/>
      <c r="AA58" s="33">
        <f t="shared" ref="AA58:AA66" si="77">W58/O58*100</f>
        <v>90.218095605242866</v>
      </c>
      <c r="AB58" s="33">
        <f t="shared" si="73"/>
        <v>34.887818185883916</v>
      </c>
      <c r="AC58" s="33"/>
      <c r="AD58" s="33"/>
      <c r="AE58" s="33">
        <f t="shared" si="71"/>
        <v>34.887818185883916</v>
      </c>
      <c r="AF58" s="33">
        <f t="shared" ref="AF58:AF65" si="78">T58/J58*100</f>
        <v>90.218095605242866</v>
      </c>
      <c r="AG58" s="33"/>
      <c r="AH58" s="40"/>
    </row>
    <row r="59" spans="1:34" s="9" customFormat="1" ht="60" hidden="1" customHeight="1" x14ac:dyDescent="0.3">
      <c r="A59" s="1" t="s">
        <v>59</v>
      </c>
      <c r="B59" s="126" t="s">
        <v>22</v>
      </c>
      <c r="C59" s="126"/>
      <c r="D59" s="69">
        <f>D60+D65+D74+D76</f>
        <v>119254849</v>
      </c>
      <c r="E59" s="69">
        <f t="shared" ref="E59:W59" si="79">E60+E65+E74+E76</f>
        <v>96802559</v>
      </c>
      <c r="F59" s="69">
        <f>F60+F65+F74+F76</f>
        <v>386590199</v>
      </c>
      <c r="G59" s="69">
        <f>G60+G65+G74+G76</f>
        <v>58696000</v>
      </c>
      <c r="H59" s="69">
        <f>H60+H65+H74+H76</f>
        <v>10054900</v>
      </c>
      <c r="I59" s="69">
        <f>I60+I65+I74+I76</f>
        <v>317839299</v>
      </c>
      <c r="J59" s="69">
        <f t="shared" si="79"/>
        <v>218795971</v>
      </c>
      <c r="K59" s="69">
        <f t="shared" si="79"/>
        <v>83840814</v>
      </c>
      <c r="L59" s="69">
        <f t="shared" si="79"/>
        <v>70050100</v>
      </c>
      <c r="M59" s="69">
        <f t="shared" si="79"/>
        <v>29215378</v>
      </c>
      <c r="N59" s="69">
        <f t="shared" si="79"/>
        <v>6121800</v>
      </c>
      <c r="O59" s="69">
        <f t="shared" si="79"/>
        <v>183458793</v>
      </c>
      <c r="P59" s="69">
        <f t="shared" si="79"/>
        <v>165428934.28000003</v>
      </c>
      <c r="Q59" s="69">
        <f t="shared" si="79"/>
        <v>20577862</v>
      </c>
      <c r="R59" s="69">
        <f t="shared" si="79"/>
        <v>2405100</v>
      </c>
      <c r="S59" s="69">
        <f t="shared" si="79"/>
        <v>142445972.28</v>
      </c>
      <c r="T59" s="99">
        <f t="shared" si="79"/>
        <v>166222480.37</v>
      </c>
      <c r="U59" s="99">
        <f t="shared" si="79"/>
        <v>20311470.449999999</v>
      </c>
      <c r="V59" s="69">
        <f t="shared" si="79"/>
        <v>3465037.64</v>
      </c>
      <c r="W59" s="99">
        <f t="shared" si="79"/>
        <v>142445972.28</v>
      </c>
      <c r="X59" s="2">
        <f t="shared" si="76"/>
        <v>75.971453957897609</v>
      </c>
      <c r="Y59" s="2">
        <f>U59/M59*100</f>
        <v>69.523216334904163</v>
      </c>
      <c r="Z59" s="2">
        <f>V59/N59*100</f>
        <v>56.601614557809796</v>
      </c>
      <c r="AA59" s="2">
        <f t="shared" si="77"/>
        <v>77.644668838522236</v>
      </c>
      <c r="AB59" s="2">
        <f t="shared" si="73"/>
        <v>42.997075663058908</v>
      </c>
      <c r="AC59" s="2">
        <f>U59/G59*100</f>
        <v>34.604522369497069</v>
      </c>
      <c r="AD59" s="2">
        <f>V59/H59*100</f>
        <v>34.461184497110864</v>
      </c>
      <c r="AE59" s="2">
        <f t="shared" si="71"/>
        <v>44.816979123780406</v>
      </c>
      <c r="AF59" s="2">
        <f t="shared" si="78"/>
        <v>75.971453957897609</v>
      </c>
      <c r="AG59" s="2">
        <f>U59/Q59*100</f>
        <v>98.705445930194301</v>
      </c>
      <c r="AH59" s="40"/>
    </row>
    <row r="60" spans="1:34" s="9" customFormat="1" ht="42" hidden="1" customHeight="1" x14ac:dyDescent="0.3">
      <c r="A60" s="1" t="s">
        <v>60</v>
      </c>
      <c r="B60" s="71" t="s">
        <v>34</v>
      </c>
      <c r="C60" s="71"/>
      <c r="D60" s="69">
        <f>SUM(D61:D64)</f>
        <v>89567486</v>
      </c>
      <c r="E60" s="69">
        <f t="shared" ref="E60:W60" si="80">SUM(E61:E64)</f>
        <v>73136250</v>
      </c>
      <c r="F60" s="69">
        <f>SUM(F61:F64)</f>
        <v>279887099</v>
      </c>
      <c r="G60" s="69">
        <f>SUM(G61:G64)</f>
        <v>0</v>
      </c>
      <c r="H60" s="69">
        <f>SUM(H61:H64)</f>
        <v>0</v>
      </c>
      <c r="I60" s="69">
        <f>SUM(I61:I64)</f>
        <v>279887099</v>
      </c>
      <c r="J60" s="69">
        <f>SUM(J61:J64)</f>
        <v>165339493</v>
      </c>
      <c r="K60" s="69">
        <f t="shared" ref="K60:O60" si="81">SUM(K61:K64)</f>
        <v>59987673</v>
      </c>
      <c r="L60" s="69">
        <f t="shared" si="81"/>
        <v>53379450</v>
      </c>
      <c r="M60" s="69">
        <f t="shared" si="81"/>
        <v>0</v>
      </c>
      <c r="N60" s="69">
        <f t="shared" si="81"/>
        <v>0</v>
      </c>
      <c r="O60" s="69">
        <f t="shared" si="81"/>
        <v>165339493</v>
      </c>
      <c r="P60" s="69">
        <f t="shared" si="80"/>
        <v>129793664.67</v>
      </c>
      <c r="Q60" s="69">
        <f t="shared" si="80"/>
        <v>0</v>
      </c>
      <c r="R60" s="69">
        <f t="shared" si="80"/>
        <v>0</v>
      </c>
      <c r="S60" s="69">
        <f t="shared" si="80"/>
        <v>129793664.67</v>
      </c>
      <c r="T60" s="99">
        <f t="shared" si="80"/>
        <v>129793664.67</v>
      </c>
      <c r="U60" s="99">
        <f t="shared" si="80"/>
        <v>0</v>
      </c>
      <c r="V60" s="69">
        <f t="shared" si="80"/>
        <v>0</v>
      </c>
      <c r="W60" s="99">
        <f t="shared" si="80"/>
        <v>129793664.67</v>
      </c>
      <c r="X60" s="2">
        <f t="shared" si="76"/>
        <v>78.501308014776612</v>
      </c>
      <c r="Y60" s="2"/>
      <c r="Z60" s="2"/>
      <c r="AA60" s="2">
        <f t="shared" si="77"/>
        <v>78.501308014776612</v>
      </c>
      <c r="AB60" s="2">
        <f t="shared" si="73"/>
        <v>46.373578894395557</v>
      </c>
      <c r="AC60" s="2"/>
      <c r="AD60" s="2"/>
      <c r="AE60" s="2">
        <f t="shared" si="71"/>
        <v>46.373578894395557</v>
      </c>
      <c r="AF60" s="2">
        <f t="shared" si="78"/>
        <v>78.501308014776612</v>
      </c>
      <c r="AG60" s="33"/>
      <c r="AH60" s="40"/>
    </row>
    <row r="61" spans="1:34" s="9" customFormat="1" ht="41.25" hidden="1" customHeight="1" x14ac:dyDescent="0.3">
      <c r="A61" s="49" t="s">
        <v>61</v>
      </c>
      <c r="B61" s="70" t="s">
        <v>26</v>
      </c>
      <c r="C61" s="35" t="s">
        <v>18</v>
      </c>
      <c r="D61" s="32">
        <v>17558356</v>
      </c>
      <c r="E61" s="32">
        <v>16999200</v>
      </c>
      <c r="F61" s="32">
        <f>SUM(G61:I61)</f>
        <v>73487905</v>
      </c>
      <c r="G61" s="32">
        <v>0</v>
      </c>
      <c r="H61" s="32">
        <v>0</v>
      </c>
      <c r="I61" s="32">
        <v>73487905</v>
      </c>
      <c r="J61" s="34">
        <f t="shared" ref="J61:J63" si="82">M61+N61+O61</f>
        <v>35357201</v>
      </c>
      <c r="K61" s="32">
        <v>16252300</v>
      </c>
      <c r="L61" s="32">
        <v>20586600</v>
      </c>
      <c r="M61" s="32">
        <v>0</v>
      </c>
      <c r="N61" s="32">
        <v>0</v>
      </c>
      <c r="O61" s="32">
        <v>35357201</v>
      </c>
      <c r="P61" s="33">
        <f t="shared" ref="P61:P85" si="83">Q61+R61+S61</f>
        <v>27368428.050000001</v>
      </c>
      <c r="Q61" s="34">
        <v>0</v>
      </c>
      <c r="R61" s="34">
        <v>0</v>
      </c>
      <c r="S61" s="32">
        <f t="shared" si="69"/>
        <v>27368428.050000001</v>
      </c>
      <c r="T61" s="86">
        <f>U61+W61</f>
        <v>27368428.050000001</v>
      </c>
      <c r="U61" s="86">
        <v>0</v>
      </c>
      <c r="V61" s="32">
        <v>0</v>
      </c>
      <c r="W61" s="86">
        <v>27368428.050000001</v>
      </c>
      <c r="X61" s="33">
        <f t="shared" si="76"/>
        <v>77.405527801818934</v>
      </c>
      <c r="Y61" s="2"/>
      <c r="Z61" s="2"/>
      <c r="AA61" s="33">
        <f t="shared" si="77"/>
        <v>77.405527801818934</v>
      </c>
      <c r="AB61" s="33">
        <f t="shared" si="73"/>
        <v>37.242085007049802</v>
      </c>
      <c r="AC61" s="2"/>
      <c r="AD61" s="2"/>
      <c r="AE61" s="33">
        <f t="shared" si="71"/>
        <v>37.242085007049802</v>
      </c>
      <c r="AF61" s="33">
        <f t="shared" si="78"/>
        <v>77.405527801818934</v>
      </c>
      <c r="AG61" s="33"/>
      <c r="AH61" s="40"/>
    </row>
    <row r="62" spans="1:34" s="9" customFormat="1" ht="39" hidden="1" customHeight="1" x14ac:dyDescent="0.3">
      <c r="A62" s="49" t="s">
        <v>62</v>
      </c>
      <c r="B62" s="70" t="s">
        <v>32</v>
      </c>
      <c r="C62" s="35" t="s">
        <v>18</v>
      </c>
      <c r="D62" s="32">
        <v>55918330</v>
      </c>
      <c r="E62" s="32">
        <v>38756550</v>
      </c>
      <c r="F62" s="32">
        <f t="shared" ref="F62:F64" si="84">SUM(G62:I62)</f>
        <v>161478486</v>
      </c>
      <c r="G62" s="32">
        <v>0</v>
      </c>
      <c r="H62" s="32">
        <v>0</v>
      </c>
      <c r="I62" s="32">
        <v>161478486</v>
      </c>
      <c r="J62" s="34">
        <f t="shared" si="82"/>
        <v>95935525</v>
      </c>
      <c r="K62" s="32">
        <v>33737450</v>
      </c>
      <c r="L62" s="32">
        <v>31421450</v>
      </c>
      <c r="M62" s="32">
        <v>0</v>
      </c>
      <c r="N62" s="32">
        <v>0</v>
      </c>
      <c r="O62" s="32">
        <v>95935525</v>
      </c>
      <c r="P62" s="33">
        <f t="shared" si="83"/>
        <v>79107395.280000001</v>
      </c>
      <c r="Q62" s="34">
        <v>0</v>
      </c>
      <c r="R62" s="34">
        <v>0</v>
      </c>
      <c r="S62" s="32">
        <f t="shared" si="69"/>
        <v>79107395.280000001</v>
      </c>
      <c r="T62" s="86">
        <f t="shared" ref="T62:T64" si="85">U62+W62</f>
        <v>79107395.280000001</v>
      </c>
      <c r="U62" s="86">
        <v>0</v>
      </c>
      <c r="V62" s="32">
        <v>0</v>
      </c>
      <c r="W62" s="86">
        <v>79107395.280000001</v>
      </c>
      <c r="X62" s="33">
        <f t="shared" si="76"/>
        <v>82.458917361425804</v>
      </c>
      <c r="Y62" s="2"/>
      <c r="Z62" s="2"/>
      <c r="AA62" s="33">
        <f t="shared" si="77"/>
        <v>82.458917361425804</v>
      </c>
      <c r="AB62" s="33">
        <f t="shared" si="73"/>
        <v>48.989433353988716</v>
      </c>
      <c r="AC62" s="2"/>
      <c r="AD62" s="2"/>
      <c r="AE62" s="33">
        <f t="shared" si="71"/>
        <v>48.989433353988716</v>
      </c>
      <c r="AF62" s="33">
        <f t="shared" si="78"/>
        <v>82.458917361425804</v>
      </c>
      <c r="AG62" s="33"/>
      <c r="AH62" s="40"/>
    </row>
    <row r="63" spans="1:34" s="9" customFormat="1" ht="27" hidden="1" customHeight="1" x14ac:dyDescent="0.3">
      <c r="A63" s="49" t="s">
        <v>63</v>
      </c>
      <c r="B63" s="70" t="s">
        <v>126</v>
      </c>
      <c r="C63" s="35" t="s">
        <v>18</v>
      </c>
      <c r="D63" s="32">
        <v>1120000</v>
      </c>
      <c r="E63" s="32">
        <v>2100000</v>
      </c>
      <c r="F63" s="32">
        <f t="shared" si="84"/>
        <v>5174400</v>
      </c>
      <c r="G63" s="32">
        <v>0</v>
      </c>
      <c r="H63" s="32">
        <v>0</v>
      </c>
      <c r="I63" s="32">
        <v>5174400</v>
      </c>
      <c r="J63" s="34">
        <f t="shared" si="82"/>
        <v>3220000</v>
      </c>
      <c r="K63" s="32">
        <v>983000</v>
      </c>
      <c r="L63" s="32">
        <v>971400</v>
      </c>
      <c r="M63" s="32">
        <v>0</v>
      </c>
      <c r="N63" s="32">
        <v>0</v>
      </c>
      <c r="O63" s="32">
        <v>3220000</v>
      </c>
      <c r="P63" s="33">
        <f t="shared" si="83"/>
        <v>2778242.84</v>
      </c>
      <c r="Q63" s="34">
        <v>0</v>
      </c>
      <c r="R63" s="34">
        <v>0</v>
      </c>
      <c r="S63" s="32">
        <f t="shared" si="69"/>
        <v>2778242.84</v>
      </c>
      <c r="T63" s="86">
        <f t="shared" si="85"/>
        <v>2778242.84</v>
      </c>
      <c r="U63" s="86">
        <v>0</v>
      </c>
      <c r="V63" s="32">
        <v>0</v>
      </c>
      <c r="W63" s="86">
        <v>2778242.84</v>
      </c>
      <c r="X63" s="33">
        <f t="shared" si="76"/>
        <v>86.280833540372669</v>
      </c>
      <c r="Y63" s="2"/>
      <c r="Z63" s="2"/>
      <c r="AA63" s="33">
        <f t="shared" si="77"/>
        <v>86.280833540372669</v>
      </c>
      <c r="AB63" s="33">
        <f t="shared" si="73"/>
        <v>53.692077149041431</v>
      </c>
      <c r="AC63" s="2"/>
      <c r="AD63" s="2"/>
      <c r="AE63" s="33">
        <f t="shared" si="71"/>
        <v>53.692077149041431</v>
      </c>
      <c r="AF63" s="33">
        <f t="shared" si="78"/>
        <v>86.280833540372669</v>
      </c>
      <c r="AG63" s="33"/>
      <c r="AH63" s="40"/>
    </row>
    <row r="64" spans="1:34" s="9" customFormat="1" ht="42.75" hidden="1" customHeight="1" x14ac:dyDescent="0.3">
      <c r="A64" s="49" t="s">
        <v>66</v>
      </c>
      <c r="B64" s="70" t="s">
        <v>127</v>
      </c>
      <c r="C64" s="35" t="s">
        <v>18</v>
      </c>
      <c r="D64" s="32">
        <v>14970800</v>
      </c>
      <c r="E64" s="32">
        <v>15280500</v>
      </c>
      <c r="F64" s="32">
        <f t="shared" si="84"/>
        <v>39746308</v>
      </c>
      <c r="G64" s="32">
        <v>0</v>
      </c>
      <c r="H64" s="32">
        <v>0</v>
      </c>
      <c r="I64" s="32">
        <v>39746308</v>
      </c>
      <c r="J64" s="34">
        <f>M64+N64+O64</f>
        <v>30826767</v>
      </c>
      <c r="K64" s="32">
        <v>9014923</v>
      </c>
      <c r="L64" s="32">
        <v>400000</v>
      </c>
      <c r="M64" s="32">
        <v>0</v>
      </c>
      <c r="N64" s="32">
        <v>0</v>
      </c>
      <c r="O64" s="32">
        <v>30826767</v>
      </c>
      <c r="P64" s="33">
        <f t="shared" si="83"/>
        <v>20539598.5</v>
      </c>
      <c r="Q64" s="34">
        <v>0</v>
      </c>
      <c r="R64" s="34">
        <v>0</v>
      </c>
      <c r="S64" s="32">
        <f t="shared" si="69"/>
        <v>20539598.5</v>
      </c>
      <c r="T64" s="86">
        <f t="shared" si="85"/>
        <v>20539598.5</v>
      </c>
      <c r="U64" s="86">
        <v>0</v>
      </c>
      <c r="V64" s="32">
        <v>0</v>
      </c>
      <c r="W64" s="86">
        <v>20539598.5</v>
      </c>
      <c r="X64" s="33">
        <f t="shared" si="76"/>
        <v>66.629103532005146</v>
      </c>
      <c r="Y64" s="2"/>
      <c r="Z64" s="2"/>
      <c r="AA64" s="33">
        <f t="shared" si="77"/>
        <v>66.629103532005146</v>
      </c>
      <c r="AB64" s="33">
        <f t="shared" si="73"/>
        <v>51.676745674088778</v>
      </c>
      <c r="AC64" s="2"/>
      <c r="AD64" s="2"/>
      <c r="AE64" s="33">
        <f t="shared" si="71"/>
        <v>51.676745674088778</v>
      </c>
      <c r="AF64" s="33">
        <f t="shared" si="78"/>
        <v>66.629103532005146</v>
      </c>
      <c r="AG64" s="33"/>
      <c r="AH64" s="40"/>
    </row>
    <row r="65" spans="1:34" s="9" customFormat="1" ht="42.75" hidden="1" customHeight="1" x14ac:dyDescent="0.3">
      <c r="A65" s="1" t="s">
        <v>64</v>
      </c>
      <c r="B65" s="71" t="s">
        <v>128</v>
      </c>
      <c r="C65" s="17"/>
      <c r="D65" s="31">
        <f>SUM(D66:D73)</f>
        <v>21344163</v>
      </c>
      <c r="E65" s="31">
        <f t="shared" ref="E65:W65" si="86">SUM(E66:E73)</f>
        <v>14338559</v>
      </c>
      <c r="F65" s="31">
        <f>SUM(F66:F73)</f>
        <v>64696800</v>
      </c>
      <c r="G65" s="31">
        <f>SUM(G66:G73)</f>
        <v>54432800</v>
      </c>
      <c r="H65" s="31">
        <f>SUM(H66:H73)</f>
        <v>10054900</v>
      </c>
      <c r="I65" s="31">
        <f>SUM(I66:I73)</f>
        <v>209100</v>
      </c>
      <c r="J65" s="31">
        <f>SUM(J66:J73)</f>
        <v>35867928</v>
      </c>
      <c r="K65" s="31">
        <f t="shared" ref="K65:O65" si="87">SUM(K66:K73)</f>
        <v>13434391</v>
      </c>
      <c r="L65" s="31">
        <f t="shared" si="87"/>
        <v>6504400</v>
      </c>
      <c r="M65" s="31">
        <f t="shared" si="87"/>
        <v>29215378</v>
      </c>
      <c r="N65" s="31">
        <f t="shared" si="87"/>
        <v>6121800</v>
      </c>
      <c r="O65" s="31">
        <f t="shared" si="87"/>
        <v>530750</v>
      </c>
      <c r="P65" s="31">
        <f t="shared" si="86"/>
        <v>23097691</v>
      </c>
      <c r="Q65" s="31">
        <f t="shared" si="86"/>
        <v>20577862</v>
      </c>
      <c r="R65" s="31">
        <f t="shared" si="86"/>
        <v>2405100</v>
      </c>
      <c r="S65" s="31">
        <f t="shared" si="86"/>
        <v>114729</v>
      </c>
      <c r="T65" s="94">
        <f>SUM(T66:T73)</f>
        <v>23891237.089999996</v>
      </c>
      <c r="U65" s="94">
        <f t="shared" si="86"/>
        <v>20311470.449999999</v>
      </c>
      <c r="V65" s="31">
        <f t="shared" si="86"/>
        <v>3465037.64</v>
      </c>
      <c r="W65" s="94">
        <f t="shared" si="86"/>
        <v>114729</v>
      </c>
      <c r="X65" s="2">
        <f t="shared" si="76"/>
        <v>66.608913372414477</v>
      </c>
      <c r="Y65" s="2">
        <f>U65/M65*100</f>
        <v>69.523216334904163</v>
      </c>
      <c r="Z65" s="2">
        <f>V65/N65*100</f>
        <v>56.601614557809796</v>
      </c>
      <c r="AA65" s="2">
        <f t="shared" si="77"/>
        <v>21.616391898257184</v>
      </c>
      <c r="AB65" s="2">
        <f t="shared" si="73"/>
        <v>36.928004306240794</v>
      </c>
      <c r="AC65" s="2">
        <f>U65/G65*100</f>
        <v>37.314763249364354</v>
      </c>
      <c r="AD65" s="2">
        <f>V65/H65*100</f>
        <v>34.461184497110864</v>
      </c>
      <c r="AE65" s="2">
        <f t="shared" si="71"/>
        <v>54.868005738880917</v>
      </c>
      <c r="AF65" s="2">
        <f t="shared" si="78"/>
        <v>66.608913372414477</v>
      </c>
      <c r="AG65" s="2">
        <f>U65/Q65*100</f>
        <v>98.705445930194301</v>
      </c>
      <c r="AH65" s="44"/>
    </row>
    <row r="66" spans="1:34" s="9" customFormat="1" ht="64.5" hidden="1" customHeight="1" x14ac:dyDescent="0.3">
      <c r="A66" s="49" t="s">
        <v>65</v>
      </c>
      <c r="B66" s="70" t="s">
        <v>129</v>
      </c>
      <c r="C66" s="35" t="s">
        <v>130</v>
      </c>
      <c r="D66" s="32">
        <f>4821800+938750</f>
        <v>5760550</v>
      </c>
      <c r="E66" s="32">
        <v>2144909</v>
      </c>
      <c r="F66" s="32">
        <f>SUM(G66:I66)</f>
        <v>13561900</v>
      </c>
      <c r="G66" s="32">
        <v>3599800</v>
      </c>
      <c r="H66" s="32">
        <v>9773000</v>
      </c>
      <c r="I66" s="32">
        <v>189100</v>
      </c>
      <c r="J66" s="34">
        <v>7963959</v>
      </c>
      <c r="K66" s="32">
        <v>2801641</v>
      </c>
      <c r="L66" s="32">
        <v>2745700</v>
      </c>
      <c r="M66" s="32">
        <v>1747409</v>
      </c>
      <c r="N66" s="32">
        <v>6121800</v>
      </c>
      <c r="O66" s="32">
        <f>J66-M66-N66</f>
        <v>94750</v>
      </c>
      <c r="P66" s="33">
        <f t="shared" si="83"/>
        <v>3579829</v>
      </c>
      <c r="Q66" s="32">
        <v>1080000</v>
      </c>
      <c r="R66" s="34">
        <v>2405100</v>
      </c>
      <c r="S66" s="32">
        <f t="shared" si="69"/>
        <v>94729</v>
      </c>
      <c r="T66" s="86">
        <f>SUM(U66:W66)</f>
        <v>4756773.88</v>
      </c>
      <c r="U66" s="86">
        <v>1197007.24</v>
      </c>
      <c r="V66" s="32">
        <v>3465037.64</v>
      </c>
      <c r="W66" s="86">
        <v>94729</v>
      </c>
      <c r="X66" s="33">
        <f t="shared" si="76"/>
        <v>59.728759025504772</v>
      </c>
      <c r="Y66" s="33">
        <f>U66/M66*100</f>
        <v>68.501835574842531</v>
      </c>
      <c r="Z66" s="33">
        <f>V66/N66*100</f>
        <v>56.601614557809796</v>
      </c>
      <c r="AA66" s="33">
        <f t="shared" si="77"/>
        <v>99.977836411609502</v>
      </c>
      <c r="AB66" s="33">
        <f t="shared" si="73"/>
        <v>35.074538818307168</v>
      </c>
      <c r="AC66" s="33">
        <f>U66/G66*100</f>
        <v>33.252048447135948</v>
      </c>
      <c r="AD66" s="33">
        <f>V66/H66*100</f>
        <v>35.455209659265321</v>
      </c>
      <c r="AE66" s="33">
        <f t="shared" si="71"/>
        <v>50.094658910629299</v>
      </c>
      <c r="AF66" s="33">
        <f t="shared" ref="AF66" si="88">AB66/P66*100</f>
        <v>9.7978252084965985E-4</v>
      </c>
      <c r="AG66" s="33">
        <f t="shared" ref="AG66" si="89">AC66/Q66*100</f>
        <v>3.0788933747348101E-3</v>
      </c>
      <c r="AH66" s="33">
        <f t="shared" ref="AH66" si="90">AD66/R66*100</f>
        <v>1.4741677959030945E-3</v>
      </c>
    </row>
    <row r="67" spans="1:34" s="9" customFormat="1" ht="97.5" hidden="1" customHeight="1" x14ac:dyDescent="0.3">
      <c r="A67" s="76" t="s">
        <v>132</v>
      </c>
      <c r="B67" s="84" t="s">
        <v>131</v>
      </c>
      <c r="C67" s="77" t="s">
        <v>18</v>
      </c>
      <c r="D67" s="79">
        <v>0</v>
      </c>
      <c r="E67" s="79">
        <v>100000</v>
      </c>
      <c r="F67" s="79">
        <f t="shared" ref="F67:F73" si="91">SUM(G67:I67)</f>
        <v>195800</v>
      </c>
      <c r="G67" s="79">
        <v>195800</v>
      </c>
      <c r="H67" s="79">
        <v>0</v>
      </c>
      <c r="I67" s="79">
        <v>0</v>
      </c>
      <c r="J67" s="80">
        <f>M67+N67+O67</f>
        <v>100000</v>
      </c>
      <c r="K67" s="79">
        <v>55000</v>
      </c>
      <c r="L67" s="79">
        <v>40800</v>
      </c>
      <c r="M67" s="79">
        <v>100000</v>
      </c>
      <c r="N67" s="79">
        <v>0</v>
      </c>
      <c r="O67" s="79">
        <v>0</v>
      </c>
      <c r="P67" s="78">
        <f t="shared" si="83"/>
        <v>100000</v>
      </c>
      <c r="Q67" s="79">
        <v>100000</v>
      </c>
      <c r="R67" s="80">
        <v>0</v>
      </c>
      <c r="S67" s="79">
        <f t="shared" si="69"/>
        <v>0</v>
      </c>
      <c r="T67" s="86">
        <f t="shared" ref="T67:T73" si="92">SUM(U67:W67)</f>
        <v>0</v>
      </c>
      <c r="U67" s="86">
        <v>0</v>
      </c>
      <c r="V67" s="79">
        <v>0</v>
      </c>
      <c r="W67" s="86">
        <v>0</v>
      </c>
      <c r="X67" s="78">
        <f t="shared" si="76"/>
        <v>0</v>
      </c>
      <c r="Y67" s="78">
        <f>U67/M67*100</f>
        <v>0</v>
      </c>
      <c r="Z67" s="78"/>
      <c r="AA67" s="78"/>
      <c r="AB67" s="78">
        <f t="shared" si="73"/>
        <v>0</v>
      </c>
      <c r="AC67" s="78">
        <f>U67/G67*100</f>
        <v>0</v>
      </c>
      <c r="AD67" s="78"/>
      <c r="AE67" s="78"/>
      <c r="AF67" s="78">
        <f>T67/J67*100</f>
        <v>0</v>
      </c>
      <c r="AG67" s="78"/>
      <c r="AH67" s="85"/>
    </row>
    <row r="68" spans="1:34" s="9" customFormat="1" ht="63.75" hidden="1" customHeight="1" x14ac:dyDescent="0.3">
      <c r="A68" s="49" t="s">
        <v>135</v>
      </c>
      <c r="B68" s="70" t="s">
        <v>133</v>
      </c>
      <c r="C68" s="35" t="s">
        <v>18</v>
      </c>
      <c r="D68" s="32">
        <v>1478600</v>
      </c>
      <c r="E68" s="32">
        <v>785350</v>
      </c>
      <c r="F68" s="32">
        <f t="shared" si="91"/>
        <v>3830100</v>
      </c>
      <c r="G68" s="32">
        <v>3810100</v>
      </c>
      <c r="H68" s="32">
        <v>0</v>
      </c>
      <c r="I68" s="32">
        <v>20000</v>
      </c>
      <c r="J68" s="34">
        <v>2303950</v>
      </c>
      <c r="K68" s="32">
        <v>787450</v>
      </c>
      <c r="L68" s="32">
        <v>758700</v>
      </c>
      <c r="M68" s="32">
        <v>2283950</v>
      </c>
      <c r="N68" s="32">
        <v>0</v>
      </c>
      <c r="O68" s="32">
        <f>J68-M68</f>
        <v>20000</v>
      </c>
      <c r="P68" s="33">
        <f t="shared" si="83"/>
        <v>1495000</v>
      </c>
      <c r="Q68" s="32">
        <v>1475000</v>
      </c>
      <c r="R68" s="34">
        <v>0</v>
      </c>
      <c r="S68" s="32">
        <f t="shared" si="69"/>
        <v>20000</v>
      </c>
      <c r="T68" s="86">
        <f t="shared" si="92"/>
        <v>1551954.2</v>
      </c>
      <c r="U68" s="86">
        <v>1531954.2</v>
      </c>
      <c r="V68" s="32">
        <v>0</v>
      </c>
      <c r="W68" s="86">
        <v>20000</v>
      </c>
      <c r="X68" s="33">
        <f t="shared" si="76"/>
        <v>67.36058508214154</v>
      </c>
      <c r="Y68" s="33">
        <f>U68/M68*100</f>
        <v>67.074769587775563</v>
      </c>
      <c r="Z68" s="33"/>
      <c r="AA68" s="33">
        <f>W68/O68*100</f>
        <v>100</v>
      </c>
      <c r="AB68" s="33">
        <f t="shared" si="73"/>
        <v>40.519939427169</v>
      </c>
      <c r="AC68" s="33">
        <f>U68/G68*100</f>
        <v>40.207716332904646</v>
      </c>
      <c r="AD68" s="33"/>
      <c r="AE68" s="33">
        <f>W68/I68*100</f>
        <v>100</v>
      </c>
      <c r="AF68" s="33">
        <f>T68/J68*100</f>
        <v>67.36058508214154</v>
      </c>
      <c r="AG68" s="33">
        <f>U68/Q68*100</f>
        <v>103.86130169491526</v>
      </c>
      <c r="AH68" s="44"/>
    </row>
    <row r="69" spans="1:34" s="9" customFormat="1" ht="57" hidden="1" customHeight="1" x14ac:dyDescent="0.3">
      <c r="A69" s="49" t="s">
        <v>136</v>
      </c>
      <c r="B69" s="70" t="s">
        <v>134</v>
      </c>
      <c r="C69" s="35" t="s">
        <v>18</v>
      </c>
      <c r="D69" s="32">
        <v>1851219</v>
      </c>
      <c r="E69" s="32">
        <v>669300</v>
      </c>
      <c r="F69" s="32">
        <f t="shared" si="91"/>
        <v>4413500</v>
      </c>
      <c r="G69" s="32">
        <v>4413500</v>
      </c>
      <c r="H69" s="32">
        <v>0</v>
      </c>
      <c r="I69" s="32">
        <v>0</v>
      </c>
      <c r="J69" s="34">
        <v>2552339</v>
      </c>
      <c r="K69" s="32">
        <v>1065200</v>
      </c>
      <c r="L69" s="32">
        <v>830450</v>
      </c>
      <c r="M69" s="32">
        <v>2552339</v>
      </c>
      <c r="N69" s="32">
        <v>0</v>
      </c>
      <c r="O69" s="32">
        <v>0</v>
      </c>
      <c r="P69" s="33">
        <f t="shared" si="83"/>
        <v>1620000</v>
      </c>
      <c r="Q69" s="32">
        <v>1620000</v>
      </c>
      <c r="R69" s="34">
        <v>0</v>
      </c>
      <c r="S69" s="32">
        <f t="shared" si="69"/>
        <v>0</v>
      </c>
      <c r="T69" s="86">
        <f t="shared" si="92"/>
        <v>1780230.96</v>
      </c>
      <c r="U69" s="86">
        <v>1780230.96</v>
      </c>
      <c r="V69" s="32">
        <v>0</v>
      </c>
      <c r="W69" s="86">
        <v>0</v>
      </c>
      <c r="X69" s="33">
        <f t="shared" si="76"/>
        <v>69.749001210262435</v>
      </c>
      <c r="Y69" s="33">
        <f>U69/M69*100</f>
        <v>69.749001210262435</v>
      </c>
      <c r="Z69" s="33"/>
      <c r="AA69" s="33"/>
      <c r="AB69" s="33">
        <f t="shared" si="73"/>
        <v>40.336036252407389</v>
      </c>
      <c r="AC69" s="33">
        <f>U69/G69*100</f>
        <v>40.336036252407389</v>
      </c>
      <c r="AD69" s="33"/>
      <c r="AE69" s="33"/>
      <c r="AF69" s="33">
        <f>T69/J69*100</f>
        <v>69.749001210262435</v>
      </c>
      <c r="AG69" s="33">
        <f>U69/Q69*100</f>
        <v>109.8908</v>
      </c>
      <c r="AH69" s="44"/>
    </row>
    <row r="70" spans="1:34" s="9" customFormat="1" ht="79.5" hidden="1" customHeight="1" x14ac:dyDescent="0.3">
      <c r="A70" s="49" t="s">
        <v>138</v>
      </c>
      <c r="B70" s="70" t="s">
        <v>137</v>
      </c>
      <c r="C70" s="35" t="s">
        <v>18</v>
      </c>
      <c r="D70" s="32">
        <v>3304190</v>
      </c>
      <c r="E70" s="32">
        <v>2511000</v>
      </c>
      <c r="F70" s="32">
        <f t="shared" si="91"/>
        <v>9576600</v>
      </c>
      <c r="G70" s="32">
        <v>9576600</v>
      </c>
      <c r="H70" s="32">
        <v>0</v>
      </c>
      <c r="I70" s="32">
        <v>0</v>
      </c>
      <c r="J70" s="34">
        <v>5803680</v>
      </c>
      <c r="K70" s="32">
        <v>1858600</v>
      </c>
      <c r="L70" s="32">
        <v>1928750</v>
      </c>
      <c r="M70" s="32">
        <v>5803680</v>
      </c>
      <c r="N70" s="32">
        <v>0</v>
      </c>
      <c r="O70" s="32">
        <v>0</v>
      </c>
      <c r="P70" s="33">
        <f t="shared" si="83"/>
        <v>4420000</v>
      </c>
      <c r="Q70" s="32">
        <v>4420000</v>
      </c>
      <c r="R70" s="34">
        <v>0</v>
      </c>
      <c r="S70" s="32">
        <f t="shared" si="69"/>
        <v>0</v>
      </c>
      <c r="T70" s="86">
        <f t="shared" si="92"/>
        <v>4744947.79</v>
      </c>
      <c r="U70" s="86">
        <v>4744947.79</v>
      </c>
      <c r="V70" s="32">
        <v>0</v>
      </c>
      <c r="W70" s="86">
        <v>0</v>
      </c>
      <c r="X70" s="33">
        <f t="shared" si="76"/>
        <v>81.757570886058502</v>
      </c>
      <c r="Y70" s="33">
        <f>U70/M70*100</f>
        <v>81.757570886058502</v>
      </c>
      <c r="Z70" s="33"/>
      <c r="AA70" s="33"/>
      <c r="AB70" s="33">
        <f t="shared" si="73"/>
        <v>49.547311049850677</v>
      </c>
      <c r="AC70" s="33">
        <f>U70/G70*100</f>
        <v>49.547311049850677</v>
      </c>
      <c r="AD70" s="33"/>
      <c r="AE70" s="33"/>
      <c r="AF70" s="33">
        <f>T70/J70*100</f>
        <v>81.757570886058502</v>
      </c>
      <c r="AG70" s="33">
        <f>U70/Q70*100</f>
        <v>107.35175995475113</v>
      </c>
      <c r="AH70" s="44"/>
    </row>
    <row r="71" spans="1:34" s="9" customFormat="1" ht="80.25" hidden="1" customHeight="1" x14ac:dyDescent="0.3">
      <c r="A71" s="49" t="s">
        <v>140</v>
      </c>
      <c r="B71" s="70" t="s">
        <v>139</v>
      </c>
      <c r="C71" s="35" t="s">
        <v>18</v>
      </c>
      <c r="D71" s="32">
        <v>0</v>
      </c>
      <c r="E71" s="32">
        <v>0</v>
      </c>
      <c r="F71" s="32">
        <f t="shared" si="91"/>
        <v>38500</v>
      </c>
      <c r="G71" s="32">
        <v>0</v>
      </c>
      <c r="H71" s="32">
        <v>38500</v>
      </c>
      <c r="I71" s="32">
        <v>0</v>
      </c>
      <c r="J71" s="34">
        <f t="shared" si="62"/>
        <v>0</v>
      </c>
      <c r="K71" s="32">
        <v>38500</v>
      </c>
      <c r="L71" s="32">
        <v>0</v>
      </c>
      <c r="M71" s="32">
        <v>0</v>
      </c>
      <c r="N71" s="32">
        <v>0</v>
      </c>
      <c r="O71" s="32">
        <v>0</v>
      </c>
      <c r="P71" s="33">
        <f t="shared" si="83"/>
        <v>0</v>
      </c>
      <c r="Q71" s="32">
        <v>0</v>
      </c>
      <c r="R71" s="32">
        <v>0</v>
      </c>
      <c r="S71" s="32">
        <f t="shared" si="69"/>
        <v>0</v>
      </c>
      <c r="T71" s="86">
        <f t="shared" si="92"/>
        <v>0</v>
      </c>
      <c r="U71" s="86">
        <v>0</v>
      </c>
      <c r="V71" s="32">
        <v>0</v>
      </c>
      <c r="W71" s="86">
        <v>0</v>
      </c>
      <c r="X71" s="33"/>
      <c r="Y71" s="33"/>
      <c r="Z71" s="33"/>
      <c r="AA71" s="33"/>
      <c r="AB71" s="33">
        <f t="shared" si="73"/>
        <v>0</v>
      </c>
      <c r="AC71" s="33"/>
      <c r="AD71" s="33">
        <f>V71/H71*100</f>
        <v>0</v>
      </c>
      <c r="AE71" s="33"/>
      <c r="AF71" s="33"/>
      <c r="AG71" s="33"/>
      <c r="AH71" s="44"/>
    </row>
    <row r="72" spans="1:34" s="9" customFormat="1" ht="62.25" hidden="1" customHeight="1" x14ac:dyDescent="0.3">
      <c r="A72" s="49" t="s">
        <v>142</v>
      </c>
      <c r="B72" s="70" t="s">
        <v>141</v>
      </c>
      <c r="C72" s="35" t="s">
        <v>18</v>
      </c>
      <c r="D72" s="32">
        <f>8000000+733604</f>
        <v>8733604</v>
      </c>
      <c r="E72" s="32">
        <v>7928000</v>
      </c>
      <c r="F72" s="32">
        <f t="shared" si="91"/>
        <v>32264400</v>
      </c>
      <c r="G72" s="32">
        <v>32021000</v>
      </c>
      <c r="H72" s="32">
        <v>243400</v>
      </c>
      <c r="I72" s="32">
        <v>0</v>
      </c>
      <c r="J72" s="34">
        <f t="shared" ref="J72:J73" si="93">M72+N72+O72</f>
        <v>16728000</v>
      </c>
      <c r="K72" s="32">
        <v>6628000</v>
      </c>
      <c r="L72" s="32">
        <v>0</v>
      </c>
      <c r="M72" s="32">
        <v>16728000</v>
      </c>
      <c r="N72" s="32">
        <v>0</v>
      </c>
      <c r="O72" s="32">
        <v>0</v>
      </c>
      <c r="P72" s="33">
        <f t="shared" si="83"/>
        <v>11066862</v>
      </c>
      <c r="Q72" s="32">
        <v>11066862</v>
      </c>
      <c r="R72" s="32">
        <v>0</v>
      </c>
      <c r="S72" s="32">
        <f t="shared" si="69"/>
        <v>0</v>
      </c>
      <c r="T72" s="86">
        <f t="shared" si="92"/>
        <v>10763765.109999999</v>
      </c>
      <c r="U72" s="86">
        <v>10763765.109999999</v>
      </c>
      <c r="V72" s="32">
        <v>0</v>
      </c>
      <c r="W72" s="86">
        <v>0</v>
      </c>
      <c r="X72" s="33">
        <f t="shared" ref="X72:X79" si="94">T72/J72*100</f>
        <v>64.345798122907695</v>
      </c>
      <c r="Y72" s="33">
        <f>U72/M72*100</f>
        <v>64.345798122907695</v>
      </c>
      <c r="Z72" s="33"/>
      <c r="AA72" s="33"/>
      <c r="AB72" s="33">
        <f t="shared" si="73"/>
        <v>33.361119717087561</v>
      </c>
      <c r="AC72" s="33">
        <f>U72/G72*100</f>
        <v>33.614706317728988</v>
      </c>
      <c r="AD72" s="33">
        <f>V72/H72*100</f>
        <v>0</v>
      </c>
      <c r="AE72" s="33"/>
      <c r="AF72" s="33">
        <f t="shared" ref="AF72:AF79" si="95">T72/J72*100</f>
        <v>64.345798122907695</v>
      </c>
      <c r="AG72" s="33">
        <f>U72/Q72*100</f>
        <v>97.261221021821726</v>
      </c>
      <c r="AH72" s="43" t="s">
        <v>166</v>
      </c>
    </row>
    <row r="73" spans="1:34" s="9" customFormat="1" ht="97.5" hidden="1" customHeight="1" x14ac:dyDescent="0.3">
      <c r="A73" s="49" t="s">
        <v>144</v>
      </c>
      <c r="B73" s="70" t="s">
        <v>143</v>
      </c>
      <c r="C73" s="35" t="s">
        <v>4</v>
      </c>
      <c r="D73" s="32">
        <v>216000</v>
      </c>
      <c r="E73" s="32">
        <v>200000</v>
      </c>
      <c r="F73" s="32">
        <f t="shared" si="91"/>
        <v>816000</v>
      </c>
      <c r="G73" s="32">
        <v>816000</v>
      </c>
      <c r="H73" s="32">
        <v>0</v>
      </c>
      <c r="I73" s="32">
        <v>0</v>
      </c>
      <c r="J73" s="34">
        <f t="shared" si="93"/>
        <v>416000</v>
      </c>
      <c r="K73" s="32">
        <v>200000</v>
      </c>
      <c r="L73" s="32">
        <v>200000</v>
      </c>
      <c r="M73" s="32">
        <v>0</v>
      </c>
      <c r="N73" s="32">
        <v>0</v>
      </c>
      <c r="O73" s="32">
        <v>416000</v>
      </c>
      <c r="P73" s="33">
        <f t="shared" si="83"/>
        <v>816000</v>
      </c>
      <c r="Q73" s="32">
        <v>816000</v>
      </c>
      <c r="R73" s="32">
        <v>0</v>
      </c>
      <c r="S73" s="32">
        <f t="shared" si="69"/>
        <v>0</v>
      </c>
      <c r="T73" s="86">
        <f t="shared" si="92"/>
        <v>293565.15000000002</v>
      </c>
      <c r="U73" s="86">
        <v>293565.15000000002</v>
      </c>
      <c r="V73" s="32">
        <v>0</v>
      </c>
      <c r="W73" s="86">
        <v>0</v>
      </c>
      <c r="X73" s="33">
        <f t="shared" si="94"/>
        <v>70.568545673076926</v>
      </c>
      <c r="Y73" s="33"/>
      <c r="Z73" s="33"/>
      <c r="AA73" s="33">
        <f t="shared" ref="AA73:AA79" si="96">W73/O73*100</f>
        <v>0</v>
      </c>
      <c r="AB73" s="33">
        <f t="shared" si="73"/>
        <v>35.976121323529412</v>
      </c>
      <c r="AC73" s="33">
        <f>U73/G73*100</f>
        <v>35.976121323529412</v>
      </c>
      <c r="AD73" s="33"/>
      <c r="AE73" s="33"/>
      <c r="AF73" s="33">
        <f t="shared" si="95"/>
        <v>70.568545673076926</v>
      </c>
      <c r="AG73" s="33">
        <f>U73/Q73*100</f>
        <v>35.976121323529412</v>
      </c>
      <c r="AH73" s="43" t="s">
        <v>168</v>
      </c>
    </row>
    <row r="74" spans="1:34" s="10" customFormat="1" ht="59.25" hidden="1" customHeight="1" x14ac:dyDescent="0.3">
      <c r="A74" s="1" t="s">
        <v>64</v>
      </c>
      <c r="B74" s="71" t="s">
        <v>35</v>
      </c>
      <c r="C74" s="17"/>
      <c r="D74" s="31">
        <f>D75</f>
        <v>0</v>
      </c>
      <c r="E74" s="31">
        <f t="shared" ref="E74:V74" si="97">E75</f>
        <v>0</v>
      </c>
      <c r="F74" s="31">
        <f>F75</f>
        <v>6716200</v>
      </c>
      <c r="G74" s="31">
        <f>G75</f>
        <v>4263200</v>
      </c>
      <c r="H74" s="31">
        <f>H75</f>
        <v>0</v>
      </c>
      <c r="I74" s="31">
        <f>I75</f>
        <v>2453000</v>
      </c>
      <c r="J74" s="31">
        <f t="shared" si="97"/>
        <v>99000</v>
      </c>
      <c r="K74" s="31">
        <f t="shared" si="97"/>
        <v>1196500</v>
      </c>
      <c r="L74" s="31">
        <f t="shared" si="97"/>
        <v>1256500</v>
      </c>
      <c r="M74" s="31">
        <f t="shared" si="97"/>
        <v>0</v>
      </c>
      <c r="N74" s="31">
        <f t="shared" si="97"/>
        <v>0</v>
      </c>
      <c r="O74" s="31">
        <f t="shared" si="97"/>
        <v>99000</v>
      </c>
      <c r="P74" s="31">
        <f t="shared" si="97"/>
        <v>0</v>
      </c>
      <c r="Q74" s="31">
        <f t="shared" si="97"/>
        <v>0</v>
      </c>
      <c r="R74" s="31">
        <f t="shared" si="97"/>
        <v>0</v>
      </c>
      <c r="S74" s="31">
        <f t="shared" si="97"/>
        <v>0</v>
      </c>
      <c r="T74" s="94">
        <f t="shared" si="97"/>
        <v>0</v>
      </c>
      <c r="U74" s="94">
        <f t="shared" si="97"/>
        <v>0</v>
      </c>
      <c r="V74" s="31">
        <f t="shared" si="97"/>
        <v>0</v>
      </c>
      <c r="W74" s="94">
        <f t="shared" ref="W74" si="98">W75</f>
        <v>0</v>
      </c>
      <c r="X74" s="2">
        <f t="shared" si="94"/>
        <v>0</v>
      </c>
      <c r="Y74" s="2"/>
      <c r="Z74" s="33"/>
      <c r="AA74" s="33">
        <f t="shared" si="96"/>
        <v>0</v>
      </c>
      <c r="AB74" s="2">
        <f t="shared" si="73"/>
        <v>0</v>
      </c>
      <c r="AC74" s="2"/>
      <c r="AD74" s="2"/>
      <c r="AE74" s="2">
        <f t="shared" ref="AE74:AE79" si="99">W74/I74*100</f>
        <v>0</v>
      </c>
      <c r="AF74" s="2">
        <f t="shared" si="95"/>
        <v>0</v>
      </c>
      <c r="AG74" s="2"/>
      <c r="AH74" s="39"/>
    </row>
    <row r="75" spans="1:34" s="9" customFormat="1" ht="64.5" hidden="1" customHeight="1" x14ac:dyDescent="0.3">
      <c r="A75" s="76" t="s">
        <v>65</v>
      </c>
      <c r="B75" s="84" t="s">
        <v>145</v>
      </c>
      <c r="C75" s="77" t="s">
        <v>18</v>
      </c>
      <c r="D75" s="79">
        <v>0</v>
      </c>
      <c r="E75" s="79">
        <v>0</v>
      </c>
      <c r="F75" s="79">
        <f>G75+I75</f>
        <v>6716200</v>
      </c>
      <c r="G75" s="79">
        <v>4263200</v>
      </c>
      <c r="H75" s="79">
        <v>0</v>
      </c>
      <c r="I75" s="79">
        <v>2453000</v>
      </c>
      <c r="J75" s="80">
        <f>M75+N75+O75</f>
        <v>99000</v>
      </c>
      <c r="K75" s="79">
        <v>1196500</v>
      </c>
      <c r="L75" s="79">
        <v>1256500</v>
      </c>
      <c r="M75" s="79">
        <v>0</v>
      </c>
      <c r="N75" s="79">
        <v>0</v>
      </c>
      <c r="O75" s="79">
        <v>99000</v>
      </c>
      <c r="P75" s="78">
        <f t="shared" si="83"/>
        <v>0</v>
      </c>
      <c r="Q75" s="79">
        <v>0</v>
      </c>
      <c r="R75" s="79">
        <v>0</v>
      </c>
      <c r="S75" s="79">
        <f t="shared" si="69"/>
        <v>0</v>
      </c>
      <c r="T75" s="86">
        <f>U75+W75</f>
        <v>0</v>
      </c>
      <c r="U75" s="86">
        <v>0</v>
      </c>
      <c r="V75" s="79">
        <v>0</v>
      </c>
      <c r="W75" s="86">
        <v>0</v>
      </c>
      <c r="X75" s="78">
        <f t="shared" si="94"/>
        <v>0</v>
      </c>
      <c r="Y75" s="81"/>
      <c r="Z75" s="78"/>
      <c r="AA75" s="78">
        <f t="shared" si="96"/>
        <v>0</v>
      </c>
      <c r="AB75" s="78">
        <f t="shared" si="73"/>
        <v>0</v>
      </c>
      <c r="AC75" s="78">
        <f>U75/G75*100</f>
        <v>0</v>
      </c>
      <c r="AD75" s="78"/>
      <c r="AE75" s="78">
        <f t="shared" si="99"/>
        <v>0</v>
      </c>
      <c r="AF75" s="78">
        <f t="shared" si="95"/>
        <v>0</v>
      </c>
      <c r="AG75" s="78"/>
      <c r="AH75" s="83"/>
    </row>
    <row r="76" spans="1:34" s="9" customFormat="1" ht="102" hidden="1" customHeight="1" x14ac:dyDescent="0.3">
      <c r="A76" s="1" t="s">
        <v>146</v>
      </c>
      <c r="B76" s="71" t="s">
        <v>147</v>
      </c>
      <c r="C76" s="17"/>
      <c r="D76" s="72">
        <f>SUM(D77:D78)</f>
        <v>8343200</v>
      </c>
      <c r="E76" s="72">
        <f t="shared" ref="E76:W76" si="100">SUM(E77:E78)</f>
        <v>9327750</v>
      </c>
      <c r="F76" s="72">
        <f>SUM(F77:F78)</f>
        <v>35290100</v>
      </c>
      <c r="G76" s="72">
        <f>SUM(G77:G78)</f>
        <v>0</v>
      </c>
      <c r="H76" s="72">
        <f>SUM(H77:H78)</f>
        <v>0</v>
      </c>
      <c r="I76" s="72">
        <f>SUM(I77:I78)</f>
        <v>35290100</v>
      </c>
      <c r="J76" s="72">
        <f t="shared" si="100"/>
        <v>17489550</v>
      </c>
      <c r="K76" s="72">
        <f t="shared" si="100"/>
        <v>9222250</v>
      </c>
      <c r="L76" s="72">
        <f t="shared" si="100"/>
        <v>8909750</v>
      </c>
      <c r="M76" s="72">
        <f t="shared" si="100"/>
        <v>0</v>
      </c>
      <c r="N76" s="72">
        <f t="shared" si="100"/>
        <v>0</v>
      </c>
      <c r="O76" s="72">
        <f t="shared" si="100"/>
        <v>17489550</v>
      </c>
      <c r="P76" s="72">
        <f t="shared" si="100"/>
        <v>12537578.609999999</v>
      </c>
      <c r="Q76" s="72">
        <f t="shared" si="100"/>
        <v>0</v>
      </c>
      <c r="R76" s="72">
        <f t="shared" si="100"/>
        <v>0</v>
      </c>
      <c r="S76" s="72">
        <f t="shared" si="100"/>
        <v>12537578.609999999</v>
      </c>
      <c r="T76" s="100">
        <f t="shared" si="100"/>
        <v>12537578.609999999</v>
      </c>
      <c r="U76" s="100">
        <f t="shared" si="100"/>
        <v>0</v>
      </c>
      <c r="V76" s="72">
        <f t="shared" si="100"/>
        <v>0</v>
      </c>
      <c r="W76" s="100">
        <f t="shared" si="100"/>
        <v>12537578.609999999</v>
      </c>
      <c r="X76" s="2">
        <f t="shared" si="94"/>
        <v>71.686113193306852</v>
      </c>
      <c r="Y76" s="2"/>
      <c r="Z76" s="33"/>
      <c r="AA76" s="33">
        <f t="shared" si="96"/>
        <v>71.686113193306852</v>
      </c>
      <c r="AB76" s="2">
        <f t="shared" si="73"/>
        <v>35.527183572730024</v>
      </c>
      <c r="AC76" s="2"/>
      <c r="AD76" s="2"/>
      <c r="AE76" s="2">
        <f t="shared" si="99"/>
        <v>35.527183572730024</v>
      </c>
      <c r="AF76" s="2">
        <f t="shared" si="95"/>
        <v>71.686113193306852</v>
      </c>
      <c r="AG76" s="33"/>
      <c r="AH76" s="40"/>
    </row>
    <row r="77" spans="1:34" s="9" customFormat="1" ht="45" hidden="1" customHeight="1" x14ac:dyDescent="0.3">
      <c r="A77" s="130" t="s">
        <v>149</v>
      </c>
      <c r="B77" s="128" t="s">
        <v>148</v>
      </c>
      <c r="C77" s="35" t="s">
        <v>18</v>
      </c>
      <c r="D77" s="73">
        <v>3236500</v>
      </c>
      <c r="E77" s="73">
        <v>3929800</v>
      </c>
      <c r="F77" s="32">
        <f>SUM(G77:I77)</f>
        <v>14579000</v>
      </c>
      <c r="G77" s="32">
        <v>0</v>
      </c>
      <c r="H77" s="32">
        <v>0</v>
      </c>
      <c r="I77" s="32">
        <v>14579000</v>
      </c>
      <c r="J77" s="34">
        <f>M77+N77+O77</f>
        <v>7088200</v>
      </c>
      <c r="K77" s="73">
        <v>3824300</v>
      </c>
      <c r="L77" s="73">
        <v>3876500</v>
      </c>
      <c r="M77" s="73">
        <v>0</v>
      </c>
      <c r="N77" s="73">
        <v>0</v>
      </c>
      <c r="O77" s="73">
        <v>7088200</v>
      </c>
      <c r="P77" s="33">
        <f t="shared" si="83"/>
        <v>5467486.1699999999</v>
      </c>
      <c r="Q77" s="32">
        <v>0</v>
      </c>
      <c r="R77" s="32">
        <v>0</v>
      </c>
      <c r="S77" s="32">
        <f t="shared" si="69"/>
        <v>5467486.1699999999</v>
      </c>
      <c r="T77" s="86">
        <f>SUM(U77:W77)</f>
        <v>5467486.1699999999</v>
      </c>
      <c r="U77" s="86">
        <v>0</v>
      </c>
      <c r="V77" s="32">
        <v>0</v>
      </c>
      <c r="W77" s="86">
        <v>5467486.1699999999</v>
      </c>
      <c r="X77" s="33">
        <f t="shared" si="94"/>
        <v>77.1350437346576</v>
      </c>
      <c r="Y77" s="2"/>
      <c r="Z77" s="33"/>
      <c r="AA77" s="33">
        <f t="shared" si="96"/>
        <v>77.1350437346576</v>
      </c>
      <c r="AB77" s="33">
        <f t="shared" si="73"/>
        <v>37.502477330406748</v>
      </c>
      <c r="AC77" s="33"/>
      <c r="AD77" s="33"/>
      <c r="AE77" s="33">
        <f t="shared" si="99"/>
        <v>37.502477330406748</v>
      </c>
      <c r="AF77" s="33">
        <f t="shared" si="95"/>
        <v>77.1350437346576</v>
      </c>
      <c r="AG77" s="33"/>
      <c r="AH77" s="40"/>
    </row>
    <row r="78" spans="1:34" s="9" customFormat="1" ht="48.75" hidden="1" customHeight="1" x14ac:dyDescent="0.3">
      <c r="A78" s="131"/>
      <c r="B78" s="129"/>
      <c r="C78" s="35" t="s">
        <v>5</v>
      </c>
      <c r="D78" s="73">
        <v>5106700</v>
      </c>
      <c r="E78" s="73">
        <v>5397950</v>
      </c>
      <c r="F78" s="32">
        <f>SUM(G78:I78)</f>
        <v>20711100</v>
      </c>
      <c r="G78" s="32">
        <v>0</v>
      </c>
      <c r="H78" s="32">
        <v>0</v>
      </c>
      <c r="I78" s="32">
        <v>20711100</v>
      </c>
      <c r="J78" s="34">
        <f>M78+N78+O78</f>
        <v>10401350</v>
      </c>
      <c r="K78" s="73">
        <v>5397950</v>
      </c>
      <c r="L78" s="73">
        <v>5033250</v>
      </c>
      <c r="M78" s="73">
        <v>0</v>
      </c>
      <c r="N78" s="73">
        <v>0</v>
      </c>
      <c r="O78" s="73">
        <v>10401350</v>
      </c>
      <c r="P78" s="33">
        <f t="shared" si="83"/>
        <v>7070092.4400000004</v>
      </c>
      <c r="Q78" s="32">
        <v>0</v>
      </c>
      <c r="R78" s="32">
        <v>0</v>
      </c>
      <c r="S78" s="32">
        <f t="shared" si="69"/>
        <v>7070092.4400000004</v>
      </c>
      <c r="T78" s="86">
        <f>SUM(U78:W78)</f>
        <v>7070092.4400000004</v>
      </c>
      <c r="U78" s="86">
        <v>0</v>
      </c>
      <c r="V78" s="32">
        <v>0</v>
      </c>
      <c r="W78" s="86">
        <v>7070092.4400000004</v>
      </c>
      <c r="X78" s="33">
        <f t="shared" si="94"/>
        <v>67.97283468011365</v>
      </c>
      <c r="Y78" s="2"/>
      <c r="Z78" s="33"/>
      <c r="AA78" s="33">
        <f t="shared" si="96"/>
        <v>67.97283468011365</v>
      </c>
      <c r="AB78" s="33">
        <f t="shared" si="73"/>
        <v>34.136730738589456</v>
      </c>
      <c r="AC78" s="33"/>
      <c r="AD78" s="33"/>
      <c r="AE78" s="33">
        <f t="shared" si="99"/>
        <v>34.136730738589456</v>
      </c>
      <c r="AF78" s="33">
        <f t="shared" si="95"/>
        <v>67.97283468011365</v>
      </c>
      <c r="AG78" s="33"/>
      <c r="AH78" s="40"/>
    </row>
    <row r="79" spans="1:34" ht="28.5" hidden="1" customHeight="1" x14ac:dyDescent="0.3">
      <c r="A79" s="125" t="s">
        <v>70</v>
      </c>
      <c r="B79" s="125"/>
      <c r="C79" s="125"/>
      <c r="D79" s="3" t="e">
        <f>D59+D56+#REF!+#REF!+#REF!+#REF!</f>
        <v>#REF!</v>
      </c>
      <c r="E79" s="3" t="e">
        <f>E59+E56+#REF!+#REF!+#REF!+#REF!</f>
        <v>#REF!</v>
      </c>
      <c r="F79" s="3" t="e">
        <f>F59+F56+#REF!+#REF!+#REF!+#REF!</f>
        <v>#REF!</v>
      </c>
      <c r="G79" s="3" t="e">
        <f>G59+G56+#REF!+#REF!+#REF!+#REF!</f>
        <v>#REF!</v>
      </c>
      <c r="H79" s="3" t="e">
        <f>H59+H56+#REF!+#REF!+#REF!+#REF!</f>
        <v>#REF!</v>
      </c>
      <c r="I79" s="3" t="e">
        <f>I59+I56+#REF!+#REF!+#REF!+#REF!</f>
        <v>#REF!</v>
      </c>
      <c r="J79" s="3" t="e">
        <f>J59+J56+#REF!+#REF!+#REF!+#REF!</f>
        <v>#REF!</v>
      </c>
      <c r="K79" s="3" t="e">
        <f>K59+K56+#REF!+#REF!+#REF!+#REF!</f>
        <v>#REF!</v>
      </c>
      <c r="L79" s="3" t="e">
        <f>L59+L56+#REF!+#REF!+#REF!+#REF!</f>
        <v>#REF!</v>
      </c>
      <c r="M79" s="3" t="e">
        <f>M59+M56+#REF!+#REF!+#REF!+#REF!</f>
        <v>#REF!</v>
      </c>
      <c r="N79" s="3" t="e">
        <f>N59+N56+#REF!+#REF!+#REF!+#REF!</f>
        <v>#REF!</v>
      </c>
      <c r="O79" s="3" t="e">
        <f>O59+O56+#REF!+#REF!+#REF!+#REF!</f>
        <v>#REF!</v>
      </c>
      <c r="P79" s="3" t="e">
        <f>P59+P56+#REF!+#REF!+#REF!+#REF!</f>
        <v>#REF!</v>
      </c>
      <c r="Q79" s="3" t="e">
        <f>Q59+Q56+#REF!+#REF!+#REF!+#REF!</f>
        <v>#REF!</v>
      </c>
      <c r="R79" s="3" t="e">
        <f>R59+R56+#REF!+#REF!+#REF!+#REF!</f>
        <v>#REF!</v>
      </c>
      <c r="S79" s="3" t="e">
        <f>S59+S56+#REF!+#REF!+#REF!+#REF!</f>
        <v>#REF!</v>
      </c>
      <c r="T79" s="92" t="e">
        <f>T59+T56+#REF!+#REF!+#REF!+#REF!</f>
        <v>#REF!</v>
      </c>
      <c r="U79" s="92" t="e">
        <f>U59+U56+#REF!+#REF!+#REF!+#REF!</f>
        <v>#REF!</v>
      </c>
      <c r="V79" s="3" t="e">
        <f>V59+V56+#REF!+#REF!+#REF!+#REF!</f>
        <v>#REF!</v>
      </c>
      <c r="W79" s="92" t="e">
        <f>W59+W56+#REF!+#REF!+#REF!+#REF!</f>
        <v>#REF!</v>
      </c>
      <c r="X79" s="2" t="e">
        <f t="shared" si="94"/>
        <v>#REF!</v>
      </c>
      <c r="Y79" s="2" t="e">
        <f>U79/M79*100</f>
        <v>#REF!</v>
      </c>
      <c r="Z79" s="2" t="e">
        <f>V79/N79*100</f>
        <v>#REF!</v>
      </c>
      <c r="AA79" s="2" t="e">
        <f t="shared" si="96"/>
        <v>#REF!</v>
      </c>
      <c r="AB79" s="2" t="e">
        <f t="shared" si="73"/>
        <v>#REF!</v>
      </c>
      <c r="AC79" s="2" t="e">
        <f>U79/G79*100</f>
        <v>#REF!</v>
      </c>
      <c r="AD79" s="2" t="e">
        <f>V79/H79*100</f>
        <v>#REF!</v>
      </c>
      <c r="AE79" s="2" t="e">
        <f t="shared" si="99"/>
        <v>#REF!</v>
      </c>
      <c r="AF79" s="2" t="e">
        <f t="shared" si="95"/>
        <v>#REF!</v>
      </c>
      <c r="AG79" s="2" t="e">
        <f>U79/Q79*100</f>
        <v>#REF!</v>
      </c>
      <c r="AH79" s="40"/>
    </row>
    <row r="80" spans="1:34" ht="34.5" hidden="1" customHeight="1" x14ac:dyDescent="0.3">
      <c r="A80" s="134" t="s">
        <v>151</v>
      </c>
      <c r="B80" s="135"/>
      <c r="C80" s="135"/>
      <c r="D80" s="135"/>
      <c r="E80" s="135"/>
      <c r="F80" s="135"/>
      <c r="G80" s="135"/>
      <c r="H80" s="135"/>
      <c r="I80" s="135"/>
      <c r="J80" s="135"/>
      <c r="K80" s="135"/>
      <c r="L80" s="135"/>
      <c r="M80" s="135"/>
      <c r="N80" s="135"/>
      <c r="O80" s="135"/>
      <c r="P80" s="135"/>
      <c r="Q80" s="135"/>
      <c r="R80" s="135"/>
      <c r="S80" s="135"/>
      <c r="T80" s="135"/>
      <c r="U80" s="135"/>
      <c r="V80" s="135"/>
      <c r="W80" s="135"/>
      <c r="X80" s="135"/>
      <c r="Y80" s="135"/>
      <c r="Z80" s="135"/>
      <c r="AA80" s="135"/>
      <c r="AB80" s="135"/>
      <c r="AC80" s="135"/>
      <c r="AD80" s="135"/>
      <c r="AE80" s="135"/>
      <c r="AF80" s="135"/>
      <c r="AG80" s="41"/>
      <c r="AH80" s="42"/>
    </row>
    <row r="81" spans="1:34" ht="87" hidden="1" customHeight="1" x14ac:dyDescent="0.3">
      <c r="A81" s="1" t="s">
        <v>67</v>
      </c>
      <c r="B81" s="68" t="s">
        <v>150</v>
      </c>
      <c r="C81" s="39"/>
      <c r="D81" s="31">
        <f>D82+D84</f>
        <v>15008754</v>
      </c>
      <c r="E81" s="31">
        <f t="shared" ref="E81:W81" si="101">E82+E84</f>
        <v>13615164</v>
      </c>
      <c r="F81" s="31">
        <f>F82+F84</f>
        <v>95954860</v>
      </c>
      <c r="G81" s="31">
        <f>G82+G84</f>
        <v>95925800</v>
      </c>
      <c r="H81" s="31">
        <f>H82+H84</f>
        <v>0</v>
      </c>
      <c r="I81" s="31">
        <f>I82+I84</f>
        <v>29060</v>
      </c>
      <c r="J81" s="31">
        <f t="shared" si="101"/>
        <v>58840032</v>
      </c>
      <c r="K81" s="31">
        <f t="shared" si="101"/>
        <v>11430065</v>
      </c>
      <c r="L81" s="31">
        <f t="shared" si="101"/>
        <v>46218907</v>
      </c>
      <c r="M81" s="31">
        <f t="shared" si="101"/>
        <v>58813648</v>
      </c>
      <c r="N81" s="31">
        <f t="shared" si="101"/>
        <v>0</v>
      </c>
      <c r="O81" s="31">
        <f t="shared" si="101"/>
        <v>26384</v>
      </c>
      <c r="P81" s="31">
        <f t="shared" si="101"/>
        <v>42154085</v>
      </c>
      <c r="Q81" s="31">
        <f t="shared" si="101"/>
        <v>42127715</v>
      </c>
      <c r="R81" s="31">
        <f t="shared" si="101"/>
        <v>0</v>
      </c>
      <c r="S81" s="31">
        <f t="shared" si="101"/>
        <v>26370</v>
      </c>
      <c r="T81" s="94">
        <f t="shared" si="101"/>
        <v>51104372.590000004</v>
      </c>
      <c r="U81" s="94">
        <f t="shared" si="101"/>
        <v>51078002.590000004</v>
      </c>
      <c r="V81" s="31">
        <f t="shared" si="101"/>
        <v>0</v>
      </c>
      <c r="W81" s="94">
        <f t="shared" si="101"/>
        <v>26370</v>
      </c>
      <c r="X81" s="2">
        <f>T81/J81*100</f>
        <v>86.853067296088497</v>
      </c>
      <c r="Y81" s="2">
        <f>U81/M81*100</f>
        <v>86.847193341926356</v>
      </c>
      <c r="Z81" s="2">
        <v>0</v>
      </c>
      <c r="AA81" s="2">
        <f>W81/O81*100</f>
        <v>99.946937537901761</v>
      </c>
      <c r="AB81" s="2">
        <f t="shared" ref="AB81:AC85" si="102">T81/F81*100</f>
        <v>53.258764162648987</v>
      </c>
      <c r="AC81" s="2">
        <f t="shared" si="102"/>
        <v>53.247408507408856</v>
      </c>
      <c r="AD81" s="2"/>
      <c r="AE81" s="2">
        <f>W81/I81*100</f>
        <v>90.743289745354446</v>
      </c>
      <c r="AF81" s="2">
        <f>T81/J81*100</f>
        <v>86.853067296088497</v>
      </c>
      <c r="AG81" s="2">
        <f>U81/Q81*100</f>
        <v>121.24560420616216</v>
      </c>
      <c r="AH81" s="40"/>
    </row>
    <row r="82" spans="1:34" ht="56.25" hidden="1" x14ac:dyDescent="0.3">
      <c r="A82" s="1" t="s">
        <v>68</v>
      </c>
      <c r="B82" s="74" t="s">
        <v>152</v>
      </c>
      <c r="C82" s="17"/>
      <c r="D82" s="31">
        <f>D83</f>
        <v>9866010</v>
      </c>
      <c r="E82" s="31">
        <f t="shared" ref="E82:W82" si="103">E83</f>
        <v>7039080</v>
      </c>
      <c r="F82" s="31">
        <f>F83</f>
        <v>32117360</v>
      </c>
      <c r="G82" s="31">
        <f>G83</f>
        <v>32088300</v>
      </c>
      <c r="H82" s="31">
        <f>H83</f>
        <v>0</v>
      </c>
      <c r="I82" s="31">
        <f>I83</f>
        <v>29060</v>
      </c>
      <c r="J82" s="31">
        <f t="shared" si="103"/>
        <v>17077584</v>
      </c>
      <c r="K82" s="31">
        <f t="shared" si="103"/>
        <v>5803980</v>
      </c>
      <c r="L82" s="31">
        <f t="shared" si="103"/>
        <v>9380020</v>
      </c>
      <c r="M82" s="31">
        <f t="shared" si="103"/>
        <v>17051200</v>
      </c>
      <c r="N82" s="31">
        <f t="shared" si="103"/>
        <v>0</v>
      </c>
      <c r="O82" s="31">
        <f t="shared" si="103"/>
        <v>26384</v>
      </c>
      <c r="P82" s="31">
        <f t="shared" si="103"/>
        <v>12691370</v>
      </c>
      <c r="Q82" s="31">
        <f t="shared" si="103"/>
        <v>12665000</v>
      </c>
      <c r="R82" s="31">
        <f t="shared" si="103"/>
        <v>0</v>
      </c>
      <c r="S82" s="31">
        <f t="shared" si="103"/>
        <v>26370</v>
      </c>
      <c r="T82" s="94">
        <f t="shared" si="103"/>
        <v>14415674.140000001</v>
      </c>
      <c r="U82" s="94">
        <f t="shared" si="103"/>
        <v>14389304.140000001</v>
      </c>
      <c r="V82" s="31">
        <f t="shared" si="103"/>
        <v>0</v>
      </c>
      <c r="W82" s="94">
        <f t="shared" si="103"/>
        <v>26370</v>
      </c>
      <c r="X82" s="2">
        <f>T82/J82*100</f>
        <v>84.41284282366874</v>
      </c>
      <c r="Y82" s="2">
        <f>U82/M82*100</f>
        <v>84.388806301022797</v>
      </c>
      <c r="Z82" s="2">
        <v>0</v>
      </c>
      <c r="AA82" s="2">
        <f>W82/O82*100</f>
        <v>99.946937537901761</v>
      </c>
      <c r="AB82" s="2">
        <f t="shared" si="102"/>
        <v>44.884368266881211</v>
      </c>
      <c r="AC82" s="2">
        <f t="shared" si="102"/>
        <v>44.842837233508789</v>
      </c>
      <c r="AD82" s="2"/>
      <c r="AE82" s="2">
        <f>W82/I82*100</f>
        <v>90.743289745354446</v>
      </c>
      <c r="AF82" s="2">
        <f>T82/J82*100</f>
        <v>84.41284282366874</v>
      </c>
      <c r="AG82" s="2">
        <f>U82/Q82*100</f>
        <v>113.61471883142519</v>
      </c>
      <c r="AH82" s="40"/>
    </row>
    <row r="83" spans="1:34" ht="56.25" hidden="1" x14ac:dyDescent="0.3">
      <c r="A83" s="49" t="s">
        <v>154</v>
      </c>
      <c r="B83" s="38" t="s">
        <v>153</v>
      </c>
      <c r="C83" s="35" t="s">
        <v>155</v>
      </c>
      <c r="D83" s="32">
        <v>9866010</v>
      </c>
      <c r="E83" s="32">
        <v>7039080</v>
      </c>
      <c r="F83" s="32">
        <f>SUM(G83:I83)</f>
        <v>32117360</v>
      </c>
      <c r="G83" s="32">
        <v>32088300</v>
      </c>
      <c r="H83" s="32">
        <v>0</v>
      </c>
      <c r="I83" s="32">
        <v>29060</v>
      </c>
      <c r="J83" s="32">
        <f>M83+N83+O83</f>
        <v>17077584</v>
      </c>
      <c r="K83" s="32">
        <v>5803980</v>
      </c>
      <c r="L83" s="32">
        <v>9380020</v>
      </c>
      <c r="M83" s="32">
        <v>17051200</v>
      </c>
      <c r="N83" s="32">
        <v>0</v>
      </c>
      <c r="O83" s="32">
        <v>26384</v>
      </c>
      <c r="P83" s="33">
        <f t="shared" si="83"/>
        <v>12691370</v>
      </c>
      <c r="Q83" s="33">
        <v>12665000</v>
      </c>
      <c r="R83" s="32">
        <v>0</v>
      </c>
      <c r="S83" s="32">
        <f>W83</f>
        <v>26370</v>
      </c>
      <c r="T83" s="101">
        <f>SUM(U83:W83)</f>
        <v>14415674.140000001</v>
      </c>
      <c r="U83" s="101">
        <v>14389304.140000001</v>
      </c>
      <c r="V83" s="75">
        <v>0</v>
      </c>
      <c r="W83" s="101">
        <v>26370</v>
      </c>
      <c r="X83" s="33">
        <f>T83/J83*100</f>
        <v>84.41284282366874</v>
      </c>
      <c r="Y83" s="33">
        <f>U83/M83*100</f>
        <v>84.388806301022797</v>
      </c>
      <c r="Z83" s="33">
        <v>0</v>
      </c>
      <c r="AA83" s="33">
        <f>W83/O83*100</f>
        <v>99.946937537901761</v>
      </c>
      <c r="AB83" s="33">
        <f t="shared" si="102"/>
        <v>44.884368266881211</v>
      </c>
      <c r="AC83" s="33">
        <f t="shared" si="102"/>
        <v>44.842837233508789</v>
      </c>
      <c r="AD83" s="33"/>
      <c r="AE83" s="33">
        <f>W83/I83*100</f>
        <v>90.743289745354446</v>
      </c>
      <c r="AF83" s="33">
        <f>T83/J83*100</f>
        <v>84.41284282366874</v>
      </c>
      <c r="AG83" s="33">
        <f>U83/Q83*100</f>
        <v>113.61471883142519</v>
      </c>
      <c r="AH83" s="40"/>
    </row>
    <row r="84" spans="1:34" ht="117" hidden="1" customHeight="1" x14ac:dyDescent="0.3">
      <c r="A84" s="1" t="s">
        <v>69</v>
      </c>
      <c r="B84" s="74" t="s">
        <v>156</v>
      </c>
      <c r="C84" s="17"/>
      <c r="D84" s="31">
        <f>D85</f>
        <v>5142744</v>
      </c>
      <c r="E84" s="31">
        <f t="shared" ref="E84:W84" si="104">E85</f>
        <v>6576084</v>
      </c>
      <c r="F84" s="31">
        <f>F85</f>
        <v>63837500</v>
      </c>
      <c r="G84" s="31">
        <f>G85</f>
        <v>63837500</v>
      </c>
      <c r="H84" s="31">
        <f>H85</f>
        <v>0</v>
      </c>
      <c r="I84" s="31">
        <f>I85</f>
        <v>0</v>
      </c>
      <c r="J84" s="31">
        <f>M84+N84+O84</f>
        <v>41762448</v>
      </c>
      <c r="K84" s="31">
        <f t="shared" si="104"/>
        <v>5626085</v>
      </c>
      <c r="L84" s="31">
        <f t="shared" si="104"/>
        <v>36838887</v>
      </c>
      <c r="M84" s="31">
        <f>M85</f>
        <v>41762448</v>
      </c>
      <c r="N84" s="31">
        <f>N85</f>
        <v>0</v>
      </c>
      <c r="O84" s="31">
        <f>O85</f>
        <v>0</v>
      </c>
      <c r="P84" s="31">
        <f t="shared" si="104"/>
        <v>29462715</v>
      </c>
      <c r="Q84" s="31">
        <f t="shared" si="104"/>
        <v>29462715</v>
      </c>
      <c r="R84" s="31">
        <f t="shared" si="104"/>
        <v>0</v>
      </c>
      <c r="S84" s="31">
        <f t="shared" si="104"/>
        <v>0</v>
      </c>
      <c r="T84" s="94">
        <f t="shared" si="104"/>
        <v>36688698.450000003</v>
      </c>
      <c r="U84" s="94">
        <f t="shared" si="104"/>
        <v>36688698.450000003</v>
      </c>
      <c r="V84" s="31">
        <f t="shared" si="104"/>
        <v>0</v>
      </c>
      <c r="W84" s="94">
        <f t="shared" si="104"/>
        <v>0</v>
      </c>
      <c r="X84" s="2">
        <f>T84/J84*100</f>
        <v>87.85092878176107</v>
      </c>
      <c r="Y84" s="2">
        <f>U84/M84*100</f>
        <v>87.85092878176107</v>
      </c>
      <c r="Z84" s="2">
        <v>0</v>
      </c>
      <c r="AA84" s="2"/>
      <c r="AB84" s="2">
        <f t="shared" si="102"/>
        <v>57.472016369688674</v>
      </c>
      <c r="AC84" s="2">
        <f t="shared" si="102"/>
        <v>57.472016369688674</v>
      </c>
      <c r="AD84" s="2"/>
      <c r="AE84" s="2"/>
      <c r="AF84" s="2">
        <f>T84/J84*100</f>
        <v>87.85092878176107</v>
      </c>
      <c r="AG84" s="2">
        <f>U84/Q84*100</f>
        <v>124.52585734206778</v>
      </c>
      <c r="AH84" s="40"/>
    </row>
    <row r="85" spans="1:34" ht="132" hidden="1" customHeight="1" x14ac:dyDescent="0.3">
      <c r="A85" s="49" t="s">
        <v>158</v>
      </c>
      <c r="B85" s="43" t="s">
        <v>157</v>
      </c>
      <c r="C85" s="35" t="s">
        <v>155</v>
      </c>
      <c r="D85" s="32">
        <v>5142744</v>
      </c>
      <c r="E85" s="32">
        <v>6576084</v>
      </c>
      <c r="F85" s="32">
        <f t="shared" ref="F85" si="105">SUM(G85:I85)</f>
        <v>63837500</v>
      </c>
      <c r="G85" s="32">
        <v>63837500</v>
      </c>
      <c r="H85" s="32">
        <v>0</v>
      </c>
      <c r="I85" s="32">
        <v>0</v>
      </c>
      <c r="J85" s="32">
        <f>M85+N85+O85</f>
        <v>41762448</v>
      </c>
      <c r="K85" s="32">
        <v>5626085</v>
      </c>
      <c r="L85" s="32">
        <v>36838887</v>
      </c>
      <c r="M85" s="32">
        <v>41762448</v>
      </c>
      <c r="N85" s="32">
        <v>0</v>
      </c>
      <c r="O85" s="32">
        <v>0</v>
      </c>
      <c r="P85" s="33">
        <f t="shared" si="83"/>
        <v>29462715</v>
      </c>
      <c r="Q85" s="33">
        <v>29462715</v>
      </c>
      <c r="R85" s="32">
        <v>0</v>
      </c>
      <c r="S85" s="32">
        <f t="shared" ref="S85" si="106">W85</f>
        <v>0</v>
      </c>
      <c r="T85" s="101">
        <f>SUM(U85:W85)</f>
        <v>36688698.450000003</v>
      </c>
      <c r="U85" s="101">
        <v>36688698.450000003</v>
      </c>
      <c r="V85" s="75">
        <v>0</v>
      </c>
      <c r="W85" s="101">
        <v>0</v>
      </c>
      <c r="X85" s="2">
        <f>T85/J85*100</f>
        <v>87.85092878176107</v>
      </c>
      <c r="Y85" s="2">
        <f>U85/M85*100</f>
        <v>87.85092878176107</v>
      </c>
      <c r="Z85" s="2">
        <v>0</v>
      </c>
      <c r="AA85" s="2"/>
      <c r="AB85" s="33">
        <f t="shared" si="102"/>
        <v>57.472016369688674</v>
      </c>
      <c r="AC85" s="33">
        <f t="shared" si="102"/>
        <v>57.472016369688674</v>
      </c>
      <c r="AD85" s="33"/>
      <c r="AE85" s="33"/>
      <c r="AF85" s="33">
        <f>T85/J85*100</f>
        <v>87.85092878176107</v>
      </c>
      <c r="AG85" s="33">
        <f>U85/Q85*100</f>
        <v>124.52585734206778</v>
      </c>
      <c r="AH85" s="40"/>
    </row>
    <row r="86" spans="1:34" x14ac:dyDescent="0.3">
      <c r="A86" s="12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</row>
    <row r="87" spans="1:34" x14ac:dyDescent="0.3">
      <c r="A87" s="12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</row>
    <row r="88" spans="1:34" x14ac:dyDescent="0.3">
      <c r="A88" s="12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</row>
    <row r="89" spans="1:34" x14ac:dyDescent="0.3">
      <c r="A89" s="12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</row>
    <row r="90" spans="1:34" x14ac:dyDescent="0.3">
      <c r="A90" s="12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</row>
    <row r="91" spans="1:34" x14ac:dyDescent="0.3">
      <c r="A91" s="12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</row>
    <row r="92" spans="1:34" x14ac:dyDescent="0.3">
      <c r="A92" s="12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</row>
    <row r="93" spans="1:34" x14ac:dyDescent="0.3">
      <c r="A93" s="12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</row>
    <row r="94" spans="1:34" x14ac:dyDescent="0.3">
      <c r="A94" s="12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</row>
    <row r="95" spans="1:34" x14ac:dyDescent="0.3">
      <c r="A95" s="12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</row>
    <row r="96" spans="1:34" x14ac:dyDescent="0.3">
      <c r="A96" s="12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</row>
    <row r="97" spans="1:19" x14ac:dyDescent="0.3">
      <c r="A97" s="12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</row>
    <row r="98" spans="1:19" x14ac:dyDescent="0.3">
      <c r="A98" s="12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</row>
    <row r="99" spans="1:19" x14ac:dyDescent="0.3">
      <c r="A99" s="12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</row>
    <row r="100" spans="1:19" x14ac:dyDescent="0.3">
      <c r="A100" s="12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</row>
    <row r="101" spans="1:19" x14ac:dyDescent="0.3">
      <c r="A101" s="12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</row>
    <row r="102" spans="1:19" x14ac:dyDescent="0.3">
      <c r="A102" s="12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</row>
    <row r="103" spans="1:19" x14ac:dyDescent="0.3">
      <c r="A103" s="12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</row>
    <row r="104" spans="1:19" x14ac:dyDescent="0.3">
      <c r="A104" s="12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</row>
    <row r="105" spans="1:19" x14ac:dyDescent="0.3">
      <c r="A105" s="12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</row>
    <row r="106" spans="1:19" x14ac:dyDescent="0.3">
      <c r="A106" s="12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</row>
    <row r="107" spans="1:19" x14ac:dyDescent="0.3">
      <c r="A107" s="12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</row>
    <row r="108" spans="1:19" x14ac:dyDescent="0.3">
      <c r="A108" s="12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</row>
    <row r="109" spans="1:19" x14ac:dyDescent="0.3">
      <c r="A109" s="12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</row>
    <row r="110" spans="1:19" x14ac:dyDescent="0.3">
      <c r="A110" s="12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</row>
    <row r="111" spans="1:19" x14ac:dyDescent="0.3">
      <c r="A111" s="12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</row>
    <row r="112" spans="1:19" x14ac:dyDescent="0.3">
      <c r="A112" s="12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</row>
    <row r="113" spans="1:19" x14ac:dyDescent="0.3">
      <c r="A113" s="12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</row>
    <row r="114" spans="1:19" x14ac:dyDescent="0.3">
      <c r="A114" s="12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</row>
    <row r="115" spans="1:19" x14ac:dyDescent="0.3">
      <c r="A115" s="12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</row>
    <row r="116" spans="1:19" x14ac:dyDescent="0.3">
      <c r="A116" s="12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</row>
    <row r="117" spans="1:19" x14ac:dyDescent="0.3">
      <c r="A117" s="12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</row>
    <row r="118" spans="1:19" x14ac:dyDescent="0.3">
      <c r="A118" s="12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</row>
    <row r="119" spans="1:19" x14ac:dyDescent="0.3">
      <c r="A119" s="12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</row>
    <row r="120" spans="1:19" x14ac:dyDescent="0.3">
      <c r="A120" s="12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</row>
    <row r="121" spans="1:19" x14ac:dyDescent="0.3">
      <c r="A121" s="12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</row>
    <row r="122" spans="1:19" x14ac:dyDescent="0.3">
      <c r="A122" s="12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</row>
    <row r="123" spans="1:19" x14ac:dyDescent="0.3">
      <c r="A123" s="12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</row>
    <row r="124" spans="1:19" x14ac:dyDescent="0.3">
      <c r="A124" s="12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</row>
    <row r="125" spans="1:19" x14ac:dyDescent="0.3">
      <c r="A125" s="12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</row>
    <row r="126" spans="1:19" x14ac:dyDescent="0.3">
      <c r="A126" s="12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</row>
    <row r="127" spans="1:19" x14ac:dyDescent="0.3">
      <c r="A127" s="12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</row>
    <row r="128" spans="1:19" x14ac:dyDescent="0.3">
      <c r="A128" s="12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</row>
    <row r="129" spans="1:19" x14ac:dyDescent="0.3">
      <c r="A129" s="12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</row>
    <row r="130" spans="1:19" x14ac:dyDescent="0.3">
      <c r="A130" s="12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</row>
    <row r="131" spans="1:19" x14ac:dyDescent="0.3">
      <c r="A131" s="12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</row>
    <row r="132" spans="1:19" x14ac:dyDescent="0.3">
      <c r="A132" s="12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</row>
    <row r="133" spans="1:19" x14ac:dyDescent="0.3">
      <c r="A133" s="12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</row>
    <row r="134" spans="1:19" x14ac:dyDescent="0.3">
      <c r="A134" s="12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</row>
    <row r="135" spans="1:19" x14ac:dyDescent="0.3">
      <c r="A135" s="12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</row>
    <row r="136" spans="1:19" x14ac:dyDescent="0.3">
      <c r="A136" s="12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</row>
    <row r="137" spans="1:19" x14ac:dyDescent="0.3">
      <c r="A137" s="12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</row>
    <row r="138" spans="1:19" x14ac:dyDescent="0.3">
      <c r="A138" s="12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</row>
    <row r="139" spans="1:19" x14ac:dyDescent="0.3">
      <c r="A139" s="12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</row>
    <row r="140" spans="1:19" x14ac:dyDescent="0.3">
      <c r="A140" s="12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</row>
    <row r="141" spans="1:19" x14ac:dyDescent="0.3">
      <c r="A141" s="12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</row>
    <row r="142" spans="1:19" x14ac:dyDescent="0.3">
      <c r="A142" s="12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</row>
    <row r="143" spans="1:19" x14ac:dyDescent="0.3">
      <c r="A143" s="12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</row>
    <row r="144" spans="1:19" x14ac:dyDescent="0.3">
      <c r="A144" s="12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</row>
    <row r="145" spans="1:19" x14ac:dyDescent="0.3">
      <c r="A145" s="12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</row>
    <row r="146" spans="1:19" x14ac:dyDescent="0.3">
      <c r="A146" s="12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</row>
    <row r="147" spans="1:19" x14ac:dyDescent="0.3">
      <c r="A147" s="12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</row>
    <row r="148" spans="1:19" x14ac:dyDescent="0.3">
      <c r="A148" s="12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</row>
    <row r="149" spans="1:19" x14ac:dyDescent="0.3">
      <c r="A149" s="12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</row>
    <row r="150" spans="1:19" x14ac:dyDescent="0.3">
      <c r="A150" s="12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</row>
    <row r="151" spans="1:19" x14ac:dyDescent="0.3">
      <c r="A151" s="12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</row>
    <row r="152" spans="1:19" x14ac:dyDescent="0.3">
      <c r="A152" s="12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</row>
    <row r="153" spans="1:19" x14ac:dyDescent="0.3">
      <c r="A153" s="12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</row>
    <row r="154" spans="1:19" x14ac:dyDescent="0.3">
      <c r="A154" s="12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</row>
    <row r="155" spans="1:19" x14ac:dyDescent="0.3">
      <c r="A155" s="12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</row>
    <row r="156" spans="1:19" x14ac:dyDescent="0.3">
      <c r="A156" s="12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</row>
    <row r="157" spans="1:19" x14ac:dyDescent="0.3">
      <c r="A157" s="12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</row>
    <row r="158" spans="1:19" x14ac:dyDescent="0.3">
      <c r="A158" s="12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</row>
    <row r="159" spans="1:19" x14ac:dyDescent="0.3">
      <c r="A159" s="12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</row>
    <row r="160" spans="1:19" x14ac:dyDescent="0.3">
      <c r="A160" s="12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</row>
    <row r="161" spans="1:19" x14ac:dyDescent="0.3">
      <c r="A161" s="12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</row>
    <row r="162" spans="1:19" x14ac:dyDescent="0.3">
      <c r="A162" s="12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</row>
    <row r="163" spans="1:19" x14ac:dyDescent="0.3">
      <c r="A163" s="12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</row>
    <row r="164" spans="1:19" x14ac:dyDescent="0.3">
      <c r="A164" s="12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</row>
    <row r="165" spans="1:19" x14ac:dyDescent="0.3">
      <c r="A165" s="12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</row>
    <row r="166" spans="1:19" x14ac:dyDescent="0.3">
      <c r="A166" s="12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</row>
    <row r="167" spans="1:19" x14ac:dyDescent="0.3">
      <c r="A167" s="12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</row>
    <row r="168" spans="1:19" x14ac:dyDescent="0.3">
      <c r="A168" s="12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</row>
    <row r="169" spans="1:19" x14ac:dyDescent="0.3">
      <c r="A169" s="12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</row>
    <row r="170" spans="1:19" x14ac:dyDescent="0.3">
      <c r="A170" s="12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</row>
    <row r="171" spans="1:19" x14ac:dyDescent="0.3">
      <c r="A171" s="12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</row>
    <row r="172" spans="1:19" x14ac:dyDescent="0.3">
      <c r="A172" s="12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</row>
    <row r="173" spans="1:19" x14ac:dyDescent="0.3">
      <c r="A173" s="12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</row>
    <row r="174" spans="1:19" x14ac:dyDescent="0.3">
      <c r="A174" s="12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</row>
    <row r="175" spans="1:19" x14ac:dyDescent="0.3">
      <c r="A175" s="12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</row>
    <row r="176" spans="1:19" x14ac:dyDescent="0.3">
      <c r="A176" s="12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</row>
    <row r="177" spans="1:19" x14ac:dyDescent="0.3">
      <c r="A177" s="12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</row>
    <row r="178" spans="1:19" x14ac:dyDescent="0.3">
      <c r="A178" s="12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</row>
    <row r="179" spans="1:19" x14ac:dyDescent="0.3">
      <c r="A179" s="12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</row>
    <row r="180" spans="1:19" x14ac:dyDescent="0.3">
      <c r="A180" s="12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</row>
    <row r="181" spans="1:19" x14ac:dyDescent="0.3">
      <c r="A181" s="12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</row>
    <row r="182" spans="1:19" x14ac:dyDescent="0.3">
      <c r="A182" s="12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</row>
    <row r="183" spans="1:19" x14ac:dyDescent="0.3">
      <c r="A183" s="12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</row>
    <row r="184" spans="1:19" x14ac:dyDescent="0.3">
      <c r="A184" s="12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</row>
    <row r="185" spans="1:19" x14ac:dyDescent="0.3">
      <c r="A185" s="12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</row>
    <row r="186" spans="1:19" x14ac:dyDescent="0.3">
      <c r="A186" s="12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</row>
    <row r="187" spans="1:19" x14ac:dyDescent="0.3">
      <c r="A187" s="12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</row>
    <row r="188" spans="1:19" x14ac:dyDescent="0.3">
      <c r="A188" s="12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</row>
    <row r="189" spans="1:19" x14ac:dyDescent="0.3">
      <c r="A189" s="12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</row>
    <row r="190" spans="1:19" x14ac:dyDescent="0.3">
      <c r="A190" s="12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</row>
    <row r="191" spans="1:19" x14ac:dyDescent="0.3">
      <c r="A191" s="12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</row>
    <row r="192" spans="1:19" x14ac:dyDescent="0.3">
      <c r="A192" s="12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</row>
    <row r="193" spans="1:19" x14ac:dyDescent="0.3">
      <c r="A193" s="12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</row>
    <row r="194" spans="1:19" x14ac:dyDescent="0.3">
      <c r="A194" s="12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</row>
    <row r="195" spans="1:19" x14ac:dyDescent="0.3">
      <c r="A195" s="12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</row>
    <row r="196" spans="1:19" x14ac:dyDescent="0.3">
      <c r="A196" s="12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</row>
    <row r="197" spans="1:19" x14ac:dyDescent="0.3">
      <c r="A197" s="12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</row>
    <row r="198" spans="1:19" x14ac:dyDescent="0.3">
      <c r="A198" s="12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</row>
    <row r="199" spans="1:19" x14ac:dyDescent="0.3">
      <c r="A199" s="12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</row>
    <row r="200" spans="1:19" x14ac:dyDescent="0.3">
      <c r="A200" s="12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</row>
    <row r="201" spans="1:19" x14ac:dyDescent="0.3">
      <c r="A201" s="12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</row>
    <row r="202" spans="1:19" x14ac:dyDescent="0.3">
      <c r="A202" s="12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</row>
    <row r="203" spans="1:19" x14ac:dyDescent="0.3">
      <c r="A203" s="12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</row>
    <row r="204" spans="1:19" x14ac:dyDescent="0.3">
      <c r="A204" s="12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</row>
    <row r="205" spans="1:19" x14ac:dyDescent="0.3">
      <c r="A205" s="12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</row>
    <row r="206" spans="1:19" x14ac:dyDescent="0.3">
      <c r="A206" s="12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</row>
    <row r="207" spans="1:19" x14ac:dyDescent="0.3">
      <c r="A207" s="12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</row>
    <row r="208" spans="1:19" x14ac:dyDescent="0.3">
      <c r="A208" s="12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</row>
    <row r="209" spans="1:19" x14ac:dyDescent="0.3">
      <c r="A209" s="12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</row>
    <row r="210" spans="1:19" x14ac:dyDescent="0.3">
      <c r="A210" s="12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</row>
    <row r="211" spans="1:19" x14ac:dyDescent="0.3">
      <c r="A211" s="12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</row>
    <row r="212" spans="1:19" x14ac:dyDescent="0.3">
      <c r="A212" s="12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</row>
    <row r="213" spans="1:19" x14ac:dyDescent="0.3">
      <c r="A213" s="12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</row>
    <row r="214" spans="1:19" x14ac:dyDescent="0.3">
      <c r="A214" s="12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</row>
    <row r="215" spans="1:19" x14ac:dyDescent="0.3">
      <c r="A215" s="12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</row>
    <row r="216" spans="1:19" x14ac:dyDescent="0.3">
      <c r="A216" s="12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</row>
    <row r="217" spans="1:19" x14ac:dyDescent="0.3">
      <c r="A217" s="12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</row>
    <row r="218" spans="1:19" x14ac:dyDescent="0.3">
      <c r="A218" s="12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</row>
    <row r="219" spans="1:19" x14ac:dyDescent="0.3">
      <c r="A219" s="12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</row>
    <row r="220" spans="1:19" x14ac:dyDescent="0.3">
      <c r="A220" s="12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</row>
    <row r="221" spans="1:19" x14ac:dyDescent="0.3">
      <c r="A221" s="12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</row>
  </sheetData>
  <mergeCells count="25">
    <mergeCell ref="A80:AF80"/>
    <mergeCell ref="B57:B58"/>
    <mergeCell ref="AH2:AH3"/>
    <mergeCell ref="AF2:AF3"/>
    <mergeCell ref="AG2:AG3"/>
    <mergeCell ref="A19:AH19"/>
    <mergeCell ref="B5:C5"/>
    <mergeCell ref="B20:C20"/>
    <mergeCell ref="A79:C79"/>
    <mergeCell ref="B59:C59"/>
    <mergeCell ref="B56:C56"/>
    <mergeCell ref="A57:A58"/>
    <mergeCell ref="B77:B78"/>
    <mergeCell ref="A77:A78"/>
    <mergeCell ref="A1:AE1"/>
    <mergeCell ref="A2:A3"/>
    <mergeCell ref="C2:C3"/>
    <mergeCell ref="F2:I2"/>
    <mergeCell ref="T2:W2"/>
    <mergeCell ref="AB2:AE2"/>
    <mergeCell ref="D2:D3"/>
    <mergeCell ref="E2:E3"/>
    <mergeCell ref="P2:S2"/>
    <mergeCell ref="J2:O2"/>
    <mergeCell ref="X2:AA2"/>
  </mergeCells>
  <pageMargins left="0.19685039370078741" right="0.19685039370078741" top="0.39370078740157483" bottom="0.19685039370078741" header="0.31496062992125984" footer="0.31496062992125984"/>
  <pageSetup paperSize="8" scale="31" fitToHeight="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"/>
  <sheetViews>
    <sheetView zoomScale="65" zoomScaleNormal="65" workbookViewId="0">
      <selection activeCell="B7" sqref="B7"/>
    </sheetView>
  </sheetViews>
  <sheetFormatPr defaultRowHeight="15" x14ac:dyDescent="0.25"/>
  <cols>
    <col min="1" max="1" width="6" customWidth="1"/>
    <col min="2" max="2" width="28.140625" customWidth="1"/>
    <col min="3" max="3" width="9.42578125" customWidth="1"/>
    <col min="4" max="5" width="13.140625" hidden="1" customWidth="1"/>
    <col min="6" max="6" width="12.7109375" hidden="1" customWidth="1"/>
    <col min="7" max="7" width="12.5703125" hidden="1" customWidth="1"/>
    <col min="8" max="13" width="12.5703125" customWidth="1"/>
    <col min="14" max="14" width="11" customWidth="1"/>
    <col min="15" max="15" width="16.5703125" bestFit="1" customWidth="1"/>
    <col min="16" max="19" width="12.28515625" customWidth="1"/>
    <col min="20" max="22" width="12.28515625" hidden="1" customWidth="1"/>
    <col min="23" max="23" width="10.140625" customWidth="1"/>
    <col min="24" max="24" width="11.42578125" customWidth="1"/>
    <col min="25" max="25" width="10.140625" customWidth="1"/>
    <col min="26" max="26" width="9.85546875" customWidth="1"/>
    <col min="27" max="27" width="7.7109375" customWidth="1"/>
    <col min="28" max="28" width="11.7109375" customWidth="1"/>
    <col min="29" max="29" width="9.5703125" customWidth="1"/>
    <col min="30" max="30" width="9.140625" customWidth="1"/>
    <col min="31" max="31" width="11.140625" hidden="1" customWidth="1"/>
    <col min="32" max="32" width="11.42578125" hidden="1" customWidth="1"/>
    <col min="33" max="33" width="22.5703125" customWidth="1"/>
  </cols>
  <sheetData>
    <row r="1" spans="1:32" ht="52.5" customHeight="1" x14ac:dyDescent="0.25">
      <c r="A1" s="140" t="s">
        <v>177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</row>
    <row r="2" spans="1:32" ht="15" customHeight="1" x14ac:dyDescent="0.25">
      <c r="A2" s="142" t="s">
        <v>0</v>
      </c>
      <c r="B2" s="20" t="s">
        <v>1</v>
      </c>
      <c r="C2" s="143" t="s">
        <v>24</v>
      </c>
      <c r="D2" s="144" t="s">
        <v>83</v>
      </c>
      <c r="E2" s="144" t="s">
        <v>84</v>
      </c>
      <c r="F2" s="144" t="s">
        <v>85</v>
      </c>
      <c r="G2" s="144" t="s">
        <v>86</v>
      </c>
      <c r="H2" s="153" t="s">
        <v>183</v>
      </c>
      <c r="I2" s="153"/>
      <c r="J2" s="153"/>
      <c r="K2" s="153"/>
      <c r="L2" s="150" t="s">
        <v>185</v>
      </c>
      <c r="M2" s="151"/>
      <c r="N2" s="151"/>
      <c r="O2" s="152"/>
      <c r="P2" s="146" t="s">
        <v>182</v>
      </c>
      <c r="Q2" s="146"/>
      <c r="R2" s="146"/>
      <c r="S2" s="146"/>
      <c r="T2" s="147" t="s">
        <v>178</v>
      </c>
      <c r="U2" s="148"/>
      <c r="V2" s="149"/>
      <c r="W2" s="146" t="s">
        <v>184</v>
      </c>
      <c r="X2" s="146"/>
      <c r="Y2" s="146"/>
      <c r="Z2" s="146"/>
      <c r="AA2" s="154" t="s">
        <v>179</v>
      </c>
      <c r="AB2" s="155"/>
      <c r="AC2" s="156"/>
      <c r="AD2" s="157"/>
      <c r="AE2" s="144" t="s">
        <v>74</v>
      </c>
      <c r="AF2" s="144" t="s">
        <v>75</v>
      </c>
    </row>
    <row r="3" spans="1:32" ht="24" customHeight="1" x14ac:dyDescent="0.25">
      <c r="A3" s="142"/>
      <c r="B3" s="46" t="s">
        <v>2</v>
      </c>
      <c r="C3" s="143"/>
      <c r="D3" s="145"/>
      <c r="E3" s="145"/>
      <c r="F3" s="145"/>
      <c r="G3" s="145"/>
      <c r="H3" s="61" t="s">
        <v>36</v>
      </c>
      <c r="I3" s="61" t="s">
        <v>87</v>
      </c>
      <c r="J3" s="61" t="s">
        <v>37</v>
      </c>
      <c r="K3" s="61" t="s">
        <v>38</v>
      </c>
      <c r="L3" s="60" t="s">
        <v>36</v>
      </c>
      <c r="M3" s="60" t="s">
        <v>87</v>
      </c>
      <c r="N3" s="60" t="s">
        <v>37</v>
      </c>
      <c r="O3" s="60" t="s">
        <v>38</v>
      </c>
      <c r="P3" s="47" t="s">
        <v>36</v>
      </c>
      <c r="Q3" s="60" t="s">
        <v>87</v>
      </c>
      <c r="R3" s="60" t="s">
        <v>37</v>
      </c>
      <c r="S3" s="60" t="s">
        <v>38</v>
      </c>
      <c r="T3" s="47" t="s">
        <v>36</v>
      </c>
      <c r="U3" s="48" t="s">
        <v>37</v>
      </c>
      <c r="V3" s="47" t="s">
        <v>38</v>
      </c>
      <c r="W3" s="56" t="s">
        <v>36</v>
      </c>
      <c r="X3" s="60" t="s">
        <v>87</v>
      </c>
      <c r="Y3" s="60" t="s">
        <v>37</v>
      </c>
      <c r="Z3" s="60" t="s">
        <v>38</v>
      </c>
      <c r="AA3" s="60" t="s">
        <v>36</v>
      </c>
      <c r="AB3" s="60" t="s">
        <v>87</v>
      </c>
      <c r="AC3" s="60" t="s">
        <v>37</v>
      </c>
      <c r="AD3" s="60" t="s">
        <v>38</v>
      </c>
      <c r="AE3" s="158"/>
      <c r="AF3" s="158"/>
    </row>
    <row r="4" spans="1:32" x14ac:dyDescent="0.25">
      <c r="A4" s="45" t="s">
        <v>8</v>
      </c>
      <c r="B4" s="24">
        <v>2</v>
      </c>
      <c r="C4" s="25">
        <v>3</v>
      </c>
      <c r="D4" s="45" t="s">
        <v>39</v>
      </c>
      <c r="E4" s="24">
        <v>5</v>
      </c>
      <c r="F4" s="25">
        <v>6</v>
      </c>
      <c r="G4" s="25">
        <v>7</v>
      </c>
      <c r="H4" s="25">
        <v>4</v>
      </c>
      <c r="I4" s="25">
        <v>5</v>
      </c>
      <c r="J4" s="24">
        <v>6</v>
      </c>
      <c r="K4" s="25">
        <v>7</v>
      </c>
      <c r="L4" s="25">
        <v>8</v>
      </c>
      <c r="M4" s="25">
        <v>9</v>
      </c>
      <c r="N4" s="25">
        <v>10</v>
      </c>
      <c r="O4" s="25">
        <v>11</v>
      </c>
      <c r="P4" s="25">
        <v>12</v>
      </c>
      <c r="Q4" s="25">
        <v>13</v>
      </c>
      <c r="R4" s="25">
        <v>14</v>
      </c>
      <c r="S4" s="25">
        <v>15</v>
      </c>
      <c r="T4" s="25">
        <v>13</v>
      </c>
      <c r="U4" s="25">
        <v>14</v>
      </c>
      <c r="V4" s="25">
        <v>15</v>
      </c>
      <c r="W4" s="25">
        <v>16</v>
      </c>
      <c r="X4" s="25">
        <v>17</v>
      </c>
      <c r="Y4" s="25">
        <v>18</v>
      </c>
      <c r="Z4" s="25">
        <v>19</v>
      </c>
      <c r="AA4" s="25">
        <v>20</v>
      </c>
      <c r="AB4" s="25">
        <v>21</v>
      </c>
      <c r="AC4" s="25">
        <v>22</v>
      </c>
      <c r="AD4" s="25">
        <v>23</v>
      </c>
      <c r="AE4" s="25">
        <v>19</v>
      </c>
      <c r="AF4" s="25">
        <v>20</v>
      </c>
    </row>
    <row r="5" spans="1:32" ht="60.75" customHeight="1" x14ac:dyDescent="0.25">
      <c r="A5" s="26">
        <v>1</v>
      </c>
      <c r="B5" s="139" t="s">
        <v>180</v>
      </c>
      <c r="C5" s="139"/>
      <c r="D5" s="27">
        <f t="shared" ref="D5:O5" si="0">SUM(D6:D7)</f>
        <v>550000</v>
      </c>
      <c r="E5" s="27">
        <f t="shared" si="0"/>
        <v>3080000</v>
      </c>
      <c r="F5" s="27">
        <f t="shared" si="0"/>
        <v>3943300</v>
      </c>
      <c r="G5" s="27">
        <f t="shared" si="0"/>
        <v>1530000</v>
      </c>
      <c r="H5" s="27">
        <f>SUM(H6:H7)</f>
        <v>8603300</v>
      </c>
      <c r="I5" s="27">
        <f>SUM(I6:I7)</f>
        <v>0</v>
      </c>
      <c r="J5" s="27">
        <f>SUM(J6:J7)</f>
        <v>0</v>
      </c>
      <c r="K5" s="27">
        <f t="shared" ref="K5" si="1">SUM(K6:K7)</f>
        <v>8603300</v>
      </c>
      <c r="L5" s="27">
        <f t="shared" si="0"/>
        <v>3130000</v>
      </c>
      <c r="M5" s="27">
        <f t="shared" si="0"/>
        <v>0</v>
      </c>
      <c r="N5" s="27">
        <f t="shared" si="0"/>
        <v>0</v>
      </c>
      <c r="O5" s="27">
        <f t="shared" si="0"/>
        <v>3130000</v>
      </c>
      <c r="P5" s="27">
        <f>SUM(P6:P7)</f>
        <v>1212495.2</v>
      </c>
      <c r="Q5" s="27">
        <f>SUM(Q6:Q7)</f>
        <v>0</v>
      </c>
      <c r="R5" s="27">
        <f>SUM(R6:R7)</f>
        <v>0</v>
      </c>
      <c r="S5" s="27">
        <f>SUM(S6:S7)</f>
        <v>1212495.2</v>
      </c>
      <c r="T5" s="27" t="e">
        <f>P5/#REF!*100</f>
        <v>#REF!</v>
      </c>
      <c r="U5" s="27">
        <v>0</v>
      </c>
      <c r="V5" s="27" t="e">
        <f>S5/#REF!*100</f>
        <v>#REF!</v>
      </c>
      <c r="W5" s="27">
        <f>P5/L5*100</f>
        <v>38.737865814696484</v>
      </c>
      <c r="X5" s="27"/>
      <c r="Y5" s="27"/>
      <c r="Z5" s="27">
        <f>S5/O5*100</f>
        <v>38.737865814696484</v>
      </c>
      <c r="AA5" s="27">
        <f>P5/H5*100</f>
        <v>14.093373472969676</v>
      </c>
      <c r="AB5" s="27"/>
      <c r="AC5" s="27"/>
      <c r="AD5" s="27">
        <f t="shared" ref="AD5:AD7" si="2">S5/K5*100</f>
        <v>14.093373472969676</v>
      </c>
      <c r="AE5" s="27" t="e">
        <f>SUM(AE6:AE7)</f>
        <v>#REF!</v>
      </c>
      <c r="AF5" s="27" t="e">
        <f>AE5/#REF!*100</f>
        <v>#REF!</v>
      </c>
    </row>
    <row r="6" spans="1:32" ht="48.75" customHeight="1" x14ac:dyDescent="0.25">
      <c r="A6" s="28" t="s">
        <v>10</v>
      </c>
      <c r="B6" s="29" t="s">
        <v>27</v>
      </c>
      <c r="C6" s="29" t="s">
        <v>80</v>
      </c>
      <c r="D6" s="29">
        <v>50000</v>
      </c>
      <c r="E6" s="29">
        <v>80000</v>
      </c>
      <c r="F6" s="29">
        <v>100000</v>
      </c>
      <c r="G6" s="29">
        <v>30000</v>
      </c>
      <c r="H6" s="29">
        <f t="shared" ref="H6" si="3">J6+K6</f>
        <v>260000</v>
      </c>
      <c r="I6" s="29">
        <v>0</v>
      </c>
      <c r="J6" s="29">
        <v>0</v>
      </c>
      <c r="K6" s="29">
        <v>260000</v>
      </c>
      <c r="L6" s="29">
        <v>130000</v>
      </c>
      <c r="M6" s="29">
        <v>0</v>
      </c>
      <c r="N6" s="29">
        <v>0</v>
      </c>
      <c r="O6" s="29">
        <v>130000</v>
      </c>
      <c r="P6" s="29">
        <f>R6+S6</f>
        <v>100000</v>
      </c>
      <c r="Q6" s="29">
        <v>0</v>
      </c>
      <c r="R6" s="29">
        <v>0</v>
      </c>
      <c r="S6" s="29">
        <v>100000</v>
      </c>
      <c r="T6" s="30" t="e">
        <f>P6/#REF!*100</f>
        <v>#REF!</v>
      </c>
      <c r="U6" s="30">
        <v>0</v>
      </c>
      <c r="V6" s="30" t="e">
        <f>S6/#REF!*100</f>
        <v>#REF!</v>
      </c>
      <c r="W6" s="30">
        <f>P6/L6*100</f>
        <v>76.923076923076934</v>
      </c>
      <c r="X6" s="30"/>
      <c r="Y6" s="30"/>
      <c r="Z6" s="30">
        <f>S6/O6*100</f>
        <v>76.923076923076934</v>
      </c>
      <c r="AA6" s="30">
        <f t="shared" ref="AA6:AA7" si="4">P6/H6*100</f>
        <v>38.461538461538467</v>
      </c>
      <c r="AB6" s="30"/>
      <c r="AC6" s="30"/>
      <c r="AD6" s="30">
        <f t="shared" si="2"/>
        <v>38.461538461538467</v>
      </c>
      <c r="AE6" s="30" t="e">
        <f>#REF!*95/100</f>
        <v>#REF!</v>
      </c>
      <c r="AF6" s="30" t="e">
        <f>AE6/#REF!*100</f>
        <v>#REF!</v>
      </c>
    </row>
    <row r="7" spans="1:32" ht="33" customHeight="1" x14ac:dyDescent="0.25">
      <c r="A7" s="28" t="s">
        <v>11</v>
      </c>
      <c r="B7" s="29" t="s">
        <v>78</v>
      </c>
      <c r="C7" s="29" t="s">
        <v>80</v>
      </c>
      <c r="D7" s="29">
        <v>500000</v>
      </c>
      <c r="E7" s="29">
        <v>3000000</v>
      </c>
      <c r="F7" s="29">
        <v>3843300</v>
      </c>
      <c r="G7" s="29">
        <v>1500000</v>
      </c>
      <c r="H7" s="29">
        <v>8343300</v>
      </c>
      <c r="I7" s="29">
        <v>0</v>
      </c>
      <c r="J7" s="29">
        <v>0</v>
      </c>
      <c r="K7" s="29">
        <v>8343300</v>
      </c>
      <c r="L7" s="29">
        <v>3000000</v>
      </c>
      <c r="M7" s="29">
        <v>0</v>
      </c>
      <c r="N7" s="29">
        <v>0</v>
      </c>
      <c r="O7" s="29">
        <v>3000000</v>
      </c>
      <c r="P7" s="29">
        <f t="shared" ref="P7" si="5">R7+S7</f>
        <v>1112495.2</v>
      </c>
      <c r="Q7" s="29">
        <v>0</v>
      </c>
      <c r="R7" s="29">
        <v>0</v>
      </c>
      <c r="S7" s="29">
        <v>1112495.2</v>
      </c>
      <c r="T7" s="30" t="e">
        <f>P7/#REF!*100</f>
        <v>#REF!</v>
      </c>
      <c r="U7" s="30">
        <v>0</v>
      </c>
      <c r="V7" s="30" t="e">
        <f>S7/#REF!*100</f>
        <v>#REF!</v>
      </c>
      <c r="W7" s="30">
        <f>P7/L7*100</f>
        <v>37.083173333333328</v>
      </c>
      <c r="X7" s="30"/>
      <c r="Y7" s="30"/>
      <c r="Z7" s="30">
        <f>S7/O7*100</f>
        <v>37.083173333333328</v>
      </c>
      <c r="AA7" s="30">
        <f t="shared" si="4"/>
        <v>13.33399494204931</v>
      </c>
      <c r="AB7" s="30"/>
      <c r="AC7" s="30"/>
      <c r="AD7" s="30">
        <f t="shared" si="2"/>
        <v>13.33399494204931</v>
      </c>
      <c r="AE7" s="27" t="e">
        <f t="shared" ref="AE7" si="6">T7/L7*100</f>
        <v>#REF!</v>
      </c>
      <c r="AF7" s="27" t="e">
        <f t="shared" ref="AF7" si="7">U7/M7*100</f>
        <v>#DIV/0!</v>
      </c>
    </row>
  </sheetData>
  <mergeCells count="16">
    <mergeCell ref="B5:C5"/>
    <mergeCell ref="A1:AF1"/>
    <mergeCell ref="A2:A3"/>
    <mergeCell ref="C2:C3"/>
    <mergeCell ref="D2:D3"/>
    <mergeCell ref="E2:E3"/>
    <mergeCell ref="F2:F3"/>
    <mergeCell ref="G2:G3"/>
    <mergeCell ref="P2:S2"/>
    <mergeCell ref="T2:V2"/>
    <mergeCell ref="L2:O2"/>
    <mergeCell ref="H2:K2"/>
    <mergeCell ref="W2:Z2"/>
    <mergeCell ref="AA2:AD2"/>
    <mergeCell ref="AE2:AE3"/>
    <mergeCell ref="AF2:AF3"/>
  </mergeCells>
  <pageMargins left="0.70866141732283472" right="0.70866141732283472" top="0.74803149606299213" bottom="0.74803149606299213" header="0.31496062992125984" footer="0.31496062992125984"/>
  <pageSetup paperSize="9" scale="7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140" t="s">
        <v>76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</row>
    <row r="2" spans="1:14" ht="32.25" customHeight="1" x14ac:dyDescent="0.25">
      <c r="A2" s="142" t="s">
        <v>0</v>
      </c>
      <c r="B2" s="20" t="s">
        <v>1</v>
      </c>
      <c r="C2" s="143" t="s">
        <v>24</v>
      </c>
      <c r="D2" s="153" t="s">
        <v>71</v>
      </c>
      <c r="E2" s="153"/>
      <c r="F2" s="153"/>
      <c r="G2" s="146" t="s">
        <v>81</v>
      </c>
      <c r="H2" s="146"/>
      <c r="I2" s="146"/>
      <c r="J2" s="154" t="s">
        <v>79</v>
      </c>
      <c r="K2" s="156"/>
      <c r="L2" s="157"/>
      <c r="M2" s="144" t="s">
        <v>74</v>
      </c>
      <c r="N2" s="144" t="s">
        <v>75</v>
      </c>
    </row>
    <row r="3" spans="1:14" ht="25.5" x14ac:dyDescent="0.25">
      <c r="A3" s="142"/>
      <c r="B3" s="21" t="s">
        <v>2</v>
      </c>
      <c r="C3" s="143"/>
      <c r="D3" s="22" t="s">
        <v>36</v>
      </c>
      <c r="E3" s="22" t="s">
        <v>37</v>
      </c>
      <c r="F3" s="22" t="s">
        <v>38</v>
      </c>
      <c r="G3" s="22" t="s">
        <v>36</v>
      </c>
      <c r="H3" s="22" t="s">
        <v>37</v>
      </c>
      <c r="I3" s="22" t="s">
        <v>38</v>
      </c>
      <c r="J3" s="22" t="s">
        <v>36</v>
      </c>
      <c r="K3" s="22" t="s">
        <v>37</v>
      </c>
      <c r="L3" s="22" t="s">
        <v>38</v>
      </c>
      <c r="M3" s="158"/>
      <c r="N3" s="158"/>
    </row>
    <row r="4" spans="1:14" x14ac:dyDescent="0.25">
      <c r="A4" s="23" t="s">
        <v>8</v>
      </c>
      <c r="B4" s="24">
        <v>2</v>
      </c>
      <c r="C4" s="25">
        <v>3</v>
      </c>
      <c r="D4" s="25">
        <v>4</v>
      </c>
      <c r="E4" s="24">
        <v>5</v>
      </c>
      <c r="F4" s="25">
        <v>6</v>
      </c>
      <c r="G4" s="25">
        <v>7</v>
      </c>
      <c r="H4" s="25">
        <v>8</v>
      </c>
      <c r="I4" s="25">
        <v>9</v>
      </c>
      <c r="J4" s="25">
        <v>10</v>
      </c>
      <c r="K4" s="25">
        <v>11</v>
      </c>
      <c r="L4" s="25">
        <v>12</v>
      </c>
      <c r="M4" s="25">
        <v>13</v>
      </c>
      <c r="N4" s="25">
        <v>14</v>
      </c>
    </row>
    <row r="5" spans="1:14" ht="70.5" customHeight="1" x14ac:dyDescent="0.25">
      <c r="A5" s="26">
        <v>1</v>
      </c>
      <c r="B5" s="139" t="s">
        <v>77</v>
      </c>
      <c r="C5" s="139"/>
      <c r="D5" s="27">
        <f>SUM(D6:D7)</f>
        <v>9048313</v>
      </c>
      <c r="E5" s="27">
        <f>SUM(E6:E7)</f>
        <v>0</v>
      </c>
      <c r="F5" s="27">
        <f t="shared" ref="F5" si="0">SUM(F6:F7)</f>
        <v>9048313</v>
      </c>
      <c r="G5" s="27">
        <f>SUM(G6:G7)</f>
        <v>3127240</v>
      </c>
      <c r="H5" s="27">
        <f>SUM(H6:H7)</f>
        <v>0</v>
      </c>
      <c r="I5" s="27">
        <f>SUM(I6:I7)</f>
        <v>3127240</v>
      </c>
      <c r="J5" s="27">
        <f>G5/D5*100</f>
        <v>34.561580705707243</v>
      </c>
      <c r="K5" s="27">
        <v>0</v>
      </c>
      <c r="L5" s="27">
        <f>I5/F5*100</f>
        <v>34.561580705707243</v>
      </c>
      <c r="M5" s="36">
        <f>SUM(M6:M7)</f>
        <v>9048313</v>
      </c>
      <c r="N5" s="27">
        <f>M5/D5*100</f>
        <v>100</v>
      </c>
    </row>
    <row r="6" spans="1:14" ht="58.5" customHeight="1" x14ac:dyDescent="0.25">
      <c r="A6" s="28" t="s">
        <v>10</v>
      </c>
      <c r="B6" s="29" t="s">
        <v>27</v>
      </c>
      <c r="C6" s="29" t="s">
        <v>80</v>
      </c>
      <c r="D6" s="29">
        <f t="shared" ref="D6:D7" si="1">E6+F6</f>
        <v>24540</v>
      </c>
      <c r="E6" s="29">
        <v>0</v>
      </c>
      <c r="F6" s="29">
        <v>24540</v>
      </c>
      <c r="G6" s="29">
        <f>H6+I6</f>
        <v>0</v>
      </c>
      <c r="H6" s="29">
        <v>0</v>
      </c>
      <c r="I6" s="29">
        <v>0</v>
      </c>
      <c r="J6" s="30">
        <f>G6/D6*100</f>
        <v>0</v>
      </c>
      <c r="K6" s="30">
        <v>0</v>
      </c>
      <c r="L6" s="30">
        <f>I6/F6*100</f>
        <v>0</v>
      </c>
      <c r="M6" s="37">
        <f>F6</f>
        <v>24540</v>
      </c>
      <c r="N6" s="30">
        <f>M6/D6*100</f>
        <v>100</v>
      </c>
    </row>
    <row r="7" spans="1:14" ht="34.5" customHeight="1" x14ac:dyDescent="0.25">
      <c r="A7" s="28" t="s">
        <v>11</v>
      </c>
      <c r="B7" s="29" t="s">
        <v>78</v>
      </c>
      <c r="C7" s="29" t="s">
        <v>80</v>
      </c>
      <c r="D7" s="29">
        <f t="shared" si="1"/>
        <v>9023773</v>
      </c>
      <c r="E7" s="29">
        <v>0</v>
      </c>
      <c r="F7" s="29">
        <v>9023773</v>
      </c>
      <c r="G7" s="29">
        <f t="shared" ref="G7" si="2">H7+I7</f>
        <v>3127240</v>
      </c>
      <c r="H7" s="29">
        <v>0</v>
      </c>
      <c r="I7" s="29">
        <v>3127240</v>
      </c>
      <c r="J7" s="30">
        <f>G7/D7*100</f>
        <v>34.655570347348053</v>
      </c>
      <c r="K7" s="30">
        <v>0</v>
      </c>
      <c r="L7" s="30">
        <f>I7/F7*100</f>
        <v>34.655570347348053</v>
      </c>
      <c r="M7" s="37">
        <f>F7</f>
        <v>9023773</v>
      </c>
      <c r="N7" s="30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 1</vt:lpstr>
      <vt:lpstr>ведомственная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Наталья Н. Михайлова</cp:lastModifiedBy>
  <cp:lastPrinted>2016-06-14T13:21:05Z</cp:lastPrinted>
  <dcterms:created xsi:type="dcterms:W3CDTF">2012-05-22T08:33:39Z</dcterms:created>
  <dcterms:modified xsi:type="dcterms:W3CDTF">2016-06-14T13:23:39Z</dcterms:modified>
</cp:coreProperties>
</file>