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580" windowWidth="19320" windowHeight="624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муниципальные!$A$4:$AG$165</definedName>
    <definedName name="_xlnm.Print_Titles" localSheetId="0">муниципальные!$2:$3</definedName>
    <definedName name="_xlnm.Print_Area" localSheetId="0">муниципальные!$A$1:$AG$165</definedName>
  </definedNames>
  <calcPr calcId="145621"/>
</workbook>
</file>

<file path=xl/calcChain.xml><?xml version="1.0" encoding="utf-8"?>
<calcChain xmlns="http://schemas.openxmlformats.org/spreadsheetml/2006/main">
  <c r="G8" i="33" l="1"/>
  <c r="H8" i="33"/>
  <c r="I8" i="33"/>
  <c r="J8" i="33"/>
  <c r="K8" i="33"/>
  <c r="G15" i="33"/>
  <c r="H15" i="33"/>
  <c r="I15" i="33"/>
  <c r="J15" i="33"/>
  <c r="K15" i="33"/>
  <c r="G19" i="33"/>
  <c r="H19" i="33"/>
  <c r="I19" i="33"/>
  <c r="J19" i="33"/>
  <c r="K19" i="33"/>
  <c r="G26" i="33"/>
  <c r="H26" i="33"/>
  <c r="I26" i="33"/>
  <c r="J26" i="33"/>
  <c r="K26" i="33"/>
  <c r="G66" i="33"/>
  <c r="H66" i="33"/>
  <c r="I66" i="33"/>
  <c r="J66" i="33"/>
  <c r="K66" i="33"/>
  <c r="G71" i="33"/>
  <c r="H71" i="33"/>
  <c r="I71" i="33"/>
  <c r="J71" i="33"/>
  <c r="K71" i="33"/>
  <c r="I73" i="33"/>
  <c r="J73" i="33"/>
  <c r="J70" i="33" s="1"/>
  <c r="K73" i="33"/>
  <c r="G74" i="33"/>
  <c r="G75" i="33"/>
  <c r="G76" i="33"/>
  <c r="H76" i="33"/>
  <c r="G77" i="33"/>
  <c r="H77" i="33"/>
  <c r="G78" i="33"/>
  <c r="H78" i="33"/>
  <c r="G89" i="33"/>
  <c r="H89" i="33"/>
  <c r="I89" i="33"/>
  <c r="J89" i="33"/>
  <c r="K89" i="33"/>
  <c r="G100" i="33"/>
  <c r="H100" i="33"/>
  <c r="I100" i="33"/>
  <c r="J100" i="33"/>
  <c r="K100" i="33"/>
  <c r="G102" i="33"/>
  <c r="H102" i="33"/>
  <c r="I102" i="33"/>
  <c r="J102" i="33"/>
  <c r="K102" i="33"/>
  <c r="G106" i="33"/>
  <c r="H106" i="33"/>
  <c r="I106" i="33"/>
  <c r="J106" i="33"/>
  <c r="K106" i="33"/>
  <c r="G116" i="33"/>
  <c r="H116" i="33"/>
  <c r="I116" i="33"/>
  <c r="J116" i="33"/>
  <c r="K116" i="33"/>
  <c r="G123" i="33"/>
  <c r="H123" i="33"/>
  <c r="I123" i="33"/>
  <c r="J123" i="33"/>
  <c r="K123" i="33"/>
  <c r="G128" i="33"/>
  <c r="H128" i="33"/>
  <c r="I128" i="33"/>
  <c r="J128" i="33"/>
  <c r="K128" i="33"/>
  <c r="G132" i="33"/>
  <c r="H132" i="33"/>
  <c r="I132" i="33"/>
  <c r="J132" i="33"/>
  <c r="K132" i="33"/>
  <c r="G136" i="33"/>
  <c r="H136" i="33"/>
  <c r="I136" i="33"/>
  <c r="J136" i="33"/>
  <c r="K136" i="33"/>
  <c r="G140" i="33"/>
  <c r="H140" i="33"/>
  <c r="I140" i="33"/>
  <c r="J140" i="33"/>
  <c r="K140" i="33"/>
  <c r="G144" i="33"/>
  <c r="H144" i="33"/>
  <c r="I144" i="33"/>
  <c r="J144" i="33"/>
  <c r="K144" i="33"/>
  <c r="G148" i="33"/>
  <c r="H148" i="33"/>
  <c r="I148" i="33"/>
  <c r="J148" i="33"/>
  <c r="K148" i="33"/>
  <c r="G150" i="33"/>
  <c r="H150" i="33"/>
  <c r="I150" i="33"/>
  <c r="J150" i="33"/>
  <c r="K150" i="33"/>
  <c r="G152" i="33"/>
  <c r="H152" i="33"/>
  <c r="I152" i="33"/>
  <c r="J152" i="33"/>
  <c r="K152" i="33"/>
  <c r="G154" i="33"/>
  <c r="H154" i="33"/>
  <c r="I154" i="33"/>
  <c r="J154" i="33"/>
  <c r="K154" i="33"/>
  <c r="G156" i="33"/>
  <c r="H156" i="33"/>
  <c r="I156" i="33"/>
  <c r="J156" i="33"/>
  <c r="K156" i="33"/>
  <c r="G162" i="33"/>
  <c r="H162" i="33"/>
  <c r="I162" i="33"/>
  <c r="J162" i="33"/>
  <c r="K162" i="33"/>
  <c r="G164" i="33"/>
  <c r="G161" i="33" s="1"/>
  <c r="H164" i="33"/>
  <c r="I164" i="33"/>
  <c r="I161" i="33" s="1"/>
  <c r="J164" i="33"/>
  <c r="K164" i="33"/>
  <c r="K161" i="33" s="1"/>
  <c r="J105" i="33" l="1"/>
  <c r="H105" i="33"/>
  <c r="H73" i="33"/>
  <c r="H70" i="33" s="1"/>
  <c r="G73" i="33"/>
  <c r="H122" i="33"/>
  <c r="H121" i="33" s="1"/>
  <c r="I122" i="33"/>
  <c r="I121" i="33" s="1"/>
  <c r="J122" i="33"/>
  <c r="J121" i="33" s="1"/>
  <c r="K122" i="33"/>
  <c r="K121" i="33" s="1"/>
  <c r="G122" i="33"/>
  <c r="G121" i="33" s="1"/>
  <c r="I99" i="33"/>
  <c r="K99" i="33"/>
  <c r="G99" i="33"/>
  <c r="J161" i="33"/>
  <c r="H161" i="33"/>
  <c r="K105" i="33"/>
  <c r="G105" i="33"/>
  <c r="I105" i="33"/>
  <c r="J99" i="33"/>
  <c r="H99" i="33"/>
  <c r="K70" i="33"/>
  <c r="I70" i="33"/>
  <c r="H7" i="33"/>
  <c r="I7" i="33"/>
  <c r="J7" i="33"/>
  <c r="J87" i="33" s="1"/>
  <c r="K7" i="33"/>
  <c r="G7" i="33"/>
  <c r="G70" i="33"/>
  <c r="F164" i="33"/>
  <c r="H87" i="33" l="1"/>
  <c r="K87" i="33"/>
  <c r="I87" i="33"/>
  <c r="G87" i="33"/>
  <c r="M26" i="33"/>
  <c r="N26" i="33"/>
  <c r="O26" i="33"/>
  <c r="Q26" i="33"/>
  <c r="R26" i="33"/>
  <c r="U26" i="33"/>
  <c r="V26" i="33"/>
  <c r="W26" i="33"/>
  <c r="S65" i="33"/>
  <c r="T65" i="33"/>
  <c r="AE65" i="33"/>
  <c r="L65" i="33"/>
  <c r="S64" i="33"/>
  <c r="T64" i="33"/>
  <c r="AE64" i="33"/>
  <c r="L64" i="33"/>
  <c r="S63" i="33"/>
  <c r="T63" i="33"/>
  <c r="AE63" i="33"/>
  <c r="L63" i="33"/>
  <c r="S62" i="33"/>
  <c r="T62" i="33"/>
  <c r="AE62" i="33"/>
  <c r="L62" i="33"/>
  <c r="S61" i="33"/>
  <c r="T61" i="33"/>
  <c r="AE61" i="33"/>
  <c r="L61" i="33"/>
  <c r="K16" i="38"/>
  <c r="K6" i="38"/>
  <c r="K7" i="38"/>
  <c r="Q142" i="33"/>
  <c r="AB65" i="33" l="1"/>
  <c r="AB64" i="33"/>
  <c r="AB63" i="33"/>
  <c r="AB62" i="33"/>
  <c r="AB61" i="33"/>
  <c r="S114" i="33"/>
  <c r="T114" i="33"/>
  <c r="L114" i="33"/>
  <c r="F114" i="33"/>
  <c r="F129" i="33"/>
  <c r="S94" i="33"/>
  <c r="P94" i="33" s="1"/>
  <c r="S93" i="33"/>
  <c r="S91" i="33"/>
  <c r="S16" i="38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P10" i="38" s="1"/>
  <c r="L9" i="38"/>
  <c r="H9" i="38"/>
  <c r="D9" i="38"/>
  <c r="O8" i="38"/>
  <c r="N8" i="38"/>
  <c r="M8" i="38"/>
  <c r="K8" i="38"/>
  <c r="J8" i="38"/>
  <c r="J4" i="38" s="1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K4" i="38" s="1"/>
  <c r="J5" i="38"/>
  <c r="I5" i="38"/>
  <c r="G5" i="38"/>
  <c r="F5" i="38"/>
  <c r="E5" i="38"/>
  <c r="D5" i="38" s="1"/>
  <c r="N4" i="38"/>
  <c r="F4" i="38"/>
  <c r="G4" i="38" l="1"/>
  <c r="S4" i="38" s="1"/>
  <c r="O4" i="38"/>
  <c r="W4" i="38" s="1"/>
  <c r="H8" i="38"/>
  <c r="H5" i="38"/>
  <c r="L5" i="38"/>
  <c r="D15" i="38"/>
  <c r="L15" i="38"/>
  <c r="D11" i="38"/>
  <c r="L11" i="38"/>
  <c r="L13" i="38"/>
  <c r="T13" i="38" s="1"/>
  <c r="S15" i="38"/>
  <c r="H15" i="38"/>
  <c r="D13" i="38"/>
  <c r="D8" i="38"/>
  <c r="W13" i="38"/>
  <c r="Q15" i="38"/>
  <c r="P16" i="38"/>
  <c r="P7" i="38"/>
  <c r="L8" i="38"/>
  <c r="S8" i="38"/>
  <c r="H11" i="38"/>
  <c r="H13" i="38"/>
  <c r="P14" i="38"/>
  <c r="P13" i="38"/>
  <c r="P11" i="38"/>
  <c r="P5" i="38"/>
  <c r="P8" i="38"/>
  <c r="S5" i="38"/>
  <c r="Q8" i="38"/>
  <c r="Q11" i="38"/>
  <c r="Q13" i="38"/>
  <c r="T14" i="38"/>
  <c r="E4" i="38"/>
  <c r="D4" i="38" s="1"/>
  <c r="I4" i="38"/>
  <c r="H4" i="38" s="1"/>
  <c r="M4" i="38"/>
  <c r="L4" i="38" s="1"/>
  <c r="S13" i="38"/>
  <c r="P15" i="38" l="1"/>
  <c r="Q4" i="38"/>
  <c r="T4" i="38" l="1"/>
  <c r="P4" i="38"/>
  <c r="L24" i="33" l="1"/>
  <c r="F24" i="33"/>
  <c r="S24" i="33"/>
  <c r="P24" i="33" s="1"/>
  <c r="T24" i="33"/>
  <c r="Y24" i="33"/>
  <c r="Z24" i="33"/>
  <c r="AA24" i="33"/>
  <c r="AC24" i="33"/>
  <c r="AE24" i="33"/>
  <c r="AG24" i="33"/>
  <c r="L23" i="33"/>
  <c r="F23" i="33"/>
  <c r="S23" i="33"/>
  <c r="P23" i="33" s="1"/>
  <c r="T23" i="33"/>
  <c r="X23" i="33" s="1"/>
  <c r="AA23" i="33"/>
  <c r="AE23" i="33"/>
  <c r="O19" i="33"/>
  <c r="AB24" i="33" l="1"/>
  <c r="AF24" i="33"/>
  <c r="X24" i="33"/>
  <c r="AF23" i="33"/>
  <c r="AB23" i="33"/>
  <c r="AA124" i="33"/>
  <c r="Z125" i="33"/>
  <c r="AA126" i="33"/>
  <c r="AA127" i="33"/>
  <c r="AA129" i="33"/>
  <c r="AA130" i="33"/>
  <c r="AA133" i="33"/>
  <c r="AA134" i="33"/>
  <c r="AA137" i="33"/>
  <c r="AA138" i="33"/>
  <c r="AA141" i="33"/>
  <c r="AA142" i="33"/>
  <c r="AA145" i="33"/>
  <c r="AA146" i="33"/>
  <c r="AA147" i="33"/>
  <c r="AA149" i="33"/>
  <c r="AA155" i="33"/>
  <c r="Y126" i="33"/>
  <c r="Y127" i="33"/>
  <c r="Y130" i="33"/>
  <c r="Y131" i="33"/>
  <c r="Y134" i="33"/>
  <c r="Y135" i="33"/>
  <c r="Y138" i="33"/>
  <c r="Y139" i="33"/>
  <c r="Y142" i="33"/>
  <c r="Y143" i="33"/>
  <c r="Y146" i="33"/>
  <c r="Y149" i="33"/>
  <c r="AA119" i="33"/>
  <c r="AA117" i="33"/>
  <c r="AA115" i="33"/>
  <c r="AA111" i="33"/>
  <c r="AA108" i="33"/>
  <c r="AA107" i="33"/>
  <c r="Y112" i="33"/>
  <c r="Y113" i="33"/>
  <c r="AA9" i="33"/>
  <c r="AA11" i="33"/>
  <c r="AA12" i="33"/>
  <c r="AA13" i="33"/>
  <c r="AA14" i="33"/>
  <c r="AA16" i="33"/>
  <c r="AA17" i="33"/>
  <c r="AA18" i="33"/>
  <c r="AA20" i="33"/>
  <c r="AA21" i="33"/>
  <c r="AA25" i="33"/>
  <c r="AA27" i="33"/>
  <c r="AA28" i="33"/>
  <c r="AA29" i="33"/>
  <c r="AA30" i="33"/>
  <c r="AA31" i="33"/>
  <c r="AA32" i="33"/>
  <c r="AA33" i="33"/>
  <c r="AA37" i="33"/>
  <c r="AA38" i="33"/>
  <c r="AA45" i="33"/>
  <c r="AA50" i="33"/>
  <c r="AA51" i="33"/>
  <c r="AA53" i="33"/>
  <c r="AA56" i="33"/>
  <c r="AA58" i="33"/>
  <c r="AA60" i="33"/>
  <c r="AA67" i="33"/>
  <c r="AA68" i="33"/>
  <c r="AA69" i="33"/>
  <c r="AA72" i="33"/>
  <c r="AA77" i="33"/>
  <c r="AA79" i="33"/>
  <c r="AA80" i="33"/>
  <c r="AA86" i="33"/>
  <c r="Y9" i="33"/>
  <c r="Y10" i="33"/>
  <c r="Y13" i="33"/>
  <c r="Y77" i="33"/>
  <c r="AA157" i="33" l="1"/>
  <c r="AA158" i="33"/>
  <c r="F158" i="33"/>
  <c r="AA90" i="33"/>
  <c r="AA91" i="33"/>
  <c r="AA92" i="33"/>
  <c r="AA93" i="33"/>
  <c r="AA94" i="33"/>
  <c r="AA95" i="33"/>
  <c r="AA96" i="33"/>
  <c r="AA97" i="33"/>
  <c r="Y97" i="33"/>
  <c r="F91" i="33"/>
  <c r="F93" i="33"/>
  <c r="F94" i="33"/>
  <c r="F95" i="33"/>
  <c r="F96" i="33"/>
  <c r="AA101" i="33"/>
  <c r="AA163" i="33"/>
  <c r="Y163" i="33"/>
  <c r="Y165" i="33"/>
  <c r="AE110" i="33"/>
  <c r="AE111" i="33"/>
  <c r="AE115" i="33"/>
  <c r="AE117" i="33"/>
  <c r="AE118" i="33"/>
  <c r="AE119" i="33"/>
  <c r="AC112" i="33"/>
  <c r="AC113" i="33"/>
  <c r="AC109" i="33"/>
  <c r="AC13" i="33" l="1"/>
  <c r="S85" i="33" l="1"/>
  <c r="T85" i="33"/>
  <c r="AE85" i="33"/>
  <c r="L85" i="33"/>
  <c r="AB85" i="33" l="1"/>
  <c r="AE163" i="33" l="1"/>
  <c r="F162" i="33" l="1"/>
  <c r="F161" i="33" s="1"/>
  <c r="F156" i="33"/>
  <c r="L157" i="33" l="1"/>
  <c r="L158" i="33"/>
  <c r="F154" i="33"/>
  <c r="AE153" i="33"/>
  <c r="T153" i="33"/>
  <c r="T152" i="33" s="1"/>
  <c r="L153" i="33"/>
  <c r="L152" i="33" s="1"/>
  <c r="M152" i="33"/>
  <c r="N152" i="33"/>
  <c r="O152" i="33"/>
  <c r="Q152" i="33"/>
  <c r="R152" i="33"/>
  <c r="S152" i="33"/>
  <c r="U152" i="33"/>
  <c r="V152" i="33"/>
  <c r="W152" i="33"/>
  <c r="F152" i="33"/>
  <c r="AE152" i="33" l="1"/>
  <c r="L156" i="33"/>
  <c r="AB152" i="33"/>
  <c r="AB153" i="33"/>
  <c r="T118" i="33"/>
  <c r="S118" i="33"/>
  <c r="P118" i="33" s="1"/>
  <c r="L118" i="33"/>
  <c r="S84" i="33"/>
  <c r="P84" i="33" s="1"/>
  <c r="T84" i="33"/>
  <c r="AE84" i="33"/>
  <c r="S83" i="33"/>
  <c r="P83" i="33" s="1"/>
  <c r="T83" i="33"/>
  <c r="AE83" i="33"/>
  <c r="S82" i="33"/>
  <c r="P82" i="33" s="1"/>
  <c r="T82" i="33"/>
  <c r="AE82" i="33"/>
  <c r="S81" i="33"/>
  <c r="P81" i="33" s="1"/>
  <c r="T81" i="33"/>
  <c r="AE81" i="33"/>
  <c r="L83" i="33"/>
  <c r="L84" i="33"/>
  <c r="L82" i="33"/>
  <c r="L81" i="33"/>
  <c r="F66" i="33"/>
  <c r="S35" i="33"/>
  <c r="P35" i="33" s="1"/>
  <c r="T35" i="33"/>
  <c r="AE35" i="33"/>
  <c r="L35" i="33"/>
  <c r="S40" i="33"/>
  <c r="P40" i="33" s="1"/>
  <c r="T40" i="33"/>
  <c r="AE40" i="33"/>
  <c r="L40" i="33"/>
  <c r="S41" i="33"/>
  <c r="P41" i="33" s="1"/>
  <c r="T41" i="33"/>
  <c r="AE41" i="33"/>
  <c r="L41" i="33"/>
  <c r="S44" i="33"/>
  <c r="P44" i="33" s="1"/>
  <c r="T44" i="33"/>
  <c r="AE44" i="33"/>
  <c r="L44" i="33"/>
  <c r="S43" i="33"/>
  <c r="P43" i="33" s="1"/>
  <c r="T43" i="33"/>
  <c r="AE43" i="33"/>
  <c r="L43" i="33"/>
  <c r="AB40" i="33" l="1"/>
  <c r="AB44" i="33"/>
  <c r="AB118" i="33"/>
  <c r="AB82" i="33"/>
  <c r="AB81" i="33"/>
  <c r="AB84" i="33"/>
  <c r="AB83" i="33"/>
  <c r="AB35" i="33"/>
  <c r="AB41" i="33"/>
  <c r="AB43" i="33"/>
  <c r="F100" i="33"/>
  <c r="S30" i="33" l="1"/>
  <c r="P30" i="33" s="1"/>
  <c r="AE30" i="33"/>
  <c r="T30" i="33"/>
  <c r="L30" i="33"/>
  <c r="F10" i="33"/>
  <c r="L10" i="33"/>
  <c r="S10" i="33"/>
  <c r="P10" i="33" s="1"/>
  <c r="T10" i="33"/>
  <c r="X10" i="33" l="1"/>
  <c r="AF30" i="33"/>
  <c r="X30" i="33"/>
  <c r="AB30" i="33"/>
  <c r="AF10" i="33"/>
  <c r="F130" i="33"/>
  <c r="F128" i="33" s="1"/>
  <c r="F134" i="33"/>
  <c r="F135" i="33"/>
  <c r="F138" i="33"/>
  <c r="F136" i="33" s="1"/>
  <c r="F142" i="33"/>
  <c r="F140" i="33" s="1"/>
  <c r="F145" i="33"/>
  <c r="F146" i="33"/>
  <c r="F148" i="33"/>
  <c r="F151" i="33"/>
  <c r="F150" i="33" s="1"/>
  <c r="F107" i="33"/>
  <c r="F108" i="33"/>
  <c r="F109" i="33"/>
  <c r="F110" i="33"/>
  <c r="F112" i="33"/>
  <c r="F113" i="33"/>
  <c r="F115" i="33"/>
  <c r="F116" i="33"/>
  <c r="F103" i="33"/>
  <c r="F102" i="33" s="1"/>
  <c r="F99" i="33" s="1"/>
  <c r="F89" i="33"/>
  <c r="F18" i="33"/>
  <c r="F15" i="33" s="1"/>
  <c r="F21" i="33"/>
  <c r="F22" i="33"/>
  <c r="F29" i="33"/>
  <c r="F31" i="33"/>
  <c r="F32" i="33"/>
  <c r="F34" i="33"/>
  <c r="F36" i="33"/>
  <c r="F37" i="33"/>
  <c r="F38" i="33"/>
  <c r="F39" i="33"/>
  <c r="F42" i="33"/>
  <c r="F45" i="33"/>
  <c r="F46" i="33"/>
  <c r="F47" i="33"/>
  <c r="F48" i="33"/>
  <c r="F50" i="33"/>
  <c r="F51" i="33"/>
  <c r="F52" i="33"/>
  <c r="F53" i="33"/>
  <c r="F54" i="33"/>
  <c r="F55" i="33"/>
  <c r="F56" i="33"/>
  <c r="F57" i="33"/>
  <c r="F71" i="33"/>
  <c r="F74" i="33"/>
  <c r="F75" i="33"/>
  <c r="F76" i="33"/>
  <c r="F78" i="33"/>
  <c r="F79" i="33"/>
  <c r="F86" i="33"/>
  <c r="F26" i="33" l="1"/>
  <c r="F132" i="33"/>
  <c r="F123" i="33"/>
  <c r="F106" i="33"/>
  <c r="F105" i="33" s="1"/>
  <c r="F19" i="33"/>
  <c r="F8" i="33"/>
  <c r="F144" i="33"/>
  <c r="AG134" i="33"/>
  <c r="G159" i="33" l="1"/>
  <c r="G5" i="33"/>
  <c r="F122" i="33"/>
  <c r="F121" i="33" s="1"/>
  <c r="F159" i="33"/>
  <c r="F7" i="33"/>
  <c r="H159" i="33" l="1"/>
  <c r="H5" i="33"/>
  <c r="AE94" i="33"/>
  <c r="T94" i="33"/>
  <c r="X94" i="33" s="1"/>
  <c r="L94" i="33"/>
  <c r="AE9" i="33"/>
  <c r="I5" i="33" l="1"/>
  <c r="I159" i="33"/>
  <c r="AF94" i="33"/>
  <c r="AC94" i="33"/>
  <c r="AB94" i="33"/>
  <c r="AC165" i="33"/>
  <c r="AC163" i="33"/>
  <c r="AE158" i="33"/>
  <c r="AE157" i="33"/>
  <c r="AE155" i="33"/>
  <c r="AE151" i="33"/>
  <c r="AC149" i="33"/>
  <c r="AE149" i="33"/>
  <c r="AE147" i="33"/>
  <c r="AC146" i="33"/>
  <c r="AE146" i="33"/>
  <c r="AE145" i="33"/>
  <c r="AC143" i="33"/>
  <c r="AC142" i="33"/>
  <c r="AE142" i="33"/>
  <c r="AE141" i="33"/>
  <c r="AC139" i="33"/>
  <c r="AC138" i="33"/>
  <c r="AE138" i="33"/>
  <c r="AE137" i="33"/>
  <c r="AC135" i="33"/>
  <c r="AC134" i="33"/>
  <c r="AE134" i="33"/>
  <c r="AC131" i="33"/>
  <c r="AC130" i="33"/>
  <c r="AE130" i="33"/>
  <c r="AE129" i="33"/>
  <c r="AC127" i="33"/>
  <c r="AE127" i="33"/>
  <c r="AC126" i="33"/>
  <c r="AE126" i="33"/>
  <c r="AD125" i="33"/>
  <c r="AE124" i="33"/>
  <c r="AC119" i="33"/>
  <c r="AE108" i="33"/>
  <c r="AE107" i="33"/>
  <c r="AE103" i="33"/>
  <c r="AE101" i="33"/>
  <c r="AE97" i="33"/>
  <c r="AE96" i="33"/>
  <c r="AE95" i="33"/>
  <c r="AE93" i="33"/>
  <c r="AE92" i="33"/>
  <c r="AE91" i="33"/>
  <c r="AE90" i="33"/>
  <c r="AE86" i="33"/>
  <c r="AE80" i="33"/>
  <c r="AE79" i="33"/>
  <c r="AC78" i="33"/>
  <c r="AE78" i="33"/>
  <c r="AC77" i="33"/>
  <c r="AC76" i="33"/>
  <c r="AC75" i="33"/>
  <c r="AE75" i="33"/>
  <c r="AC74" i="33"/>
  <c r="AE74" i="33"/>
  <c r="AE72" i="33"/>
  <c r="AE69" i="33"/>
  <c r="AE68" i="33"/>
  <c r="AE67" i="33"/>
  <c r="AE60" i="33"/>
  <c r="AE59" i="33"/>
  <c r="AE58" i="33"/>
  <c r="AE57" i="33"/>
  <c r="AE56" i="33"/>
  <c r="AE55" i="33"/>
  <c r="AE54" i="33"/>
  <c r="AE53" i="33"/>
  <c r="AE52" i="33"/>
  <c r="AE51" i="33"/>
  <c r="AE50" i="33"/>
  <c r="AE49" i="33"/>
  <c r="AE48" i="33"/>
  <c r="AE47" i="33"/>
  <c r="AE46" i="33"/>
  <c r="AE45" i="33"/>
  <c r="AE42" i="33"/>
  <c r="AE39" i="33"/>
  <c r="AE38" i="33"/>
  <c r="AE37" i="33"/>
  <c r="AE36" i="33"/>
  <c r="AE34" i="33"/>
  <c r="AE33" i="33"/>
  <c r="AE32" i="33"/>
  <c r="AE31" i="33"/>
  <c r="AE29" i="33"/>
  <c r="AE28" i="33"/>
  <c r="AE27" i="33"/>
  <c r="AE25" i="33"/>
  <c r="AE22" i="33"/>
  <c r="AE21" i="33"/>
  <c r="AE20" i="33"/>
  <c r="AE18" i="33"/>
  <c r="AE17" i="33"/>
  <c r="AE16" i="33"/>
  <c r="AE14" i="33"/>
  <c r="AE13" i="33"/>
  <c r="AE12" i="33"/>
  <c r="AE11" i="33"/>
  <c r="AC10" i="33"/>
  <c r="AC9" i="33"/>
  <c r="AG163" i="33"/>
  <c r="AG165" i="33"/>
  <c r="AG112" i="33"/>
  <c r="AG113" i="33"/>
  <c r="AG127" i="33"/>
  <c r="AG130" i="33"/>
  <c r="AG131" i="33"/>
  <c r="AG135" i="33"/>
  <c r="AG138" i="33"/>
  <c r="AG139" i="33"/>
  <c r="AG142" i="33"/>
  <c r="AG143" i="33"/>
  <c r="AG10" i="33"/>
  <c r="Q164" i="33"/>
  <c r="R164" i="33"/>
  <c r="S165" i="33"/>
  <c r="S164" i="33" s="1"/>
  <c r="S163" i="33"/>
  <c r="S162" i="33" s="1"/>
  <c r="Q156" i="33"/>
  <c r="R156" i="33"/>
  <c r="S157" i="33"/>
  <c r="S158" i="33"/>
  <c r="S151" i="33"/>
  <c r="S150" i="33" s="1"/>
  <c r="S149" i="33"/>
  <c r="S148" i="33" s="1"/>
  <c r="S146" i="33"/>
  <c r="S147" i="33"/>
  <c r="S145" i="33"/>
  <c r="S142" i="33"/>
  <c r="S143" i="33"/>
  <c r="S141" i="33"/>
  <c r="S138" i="33"/>
  <c r="S139" i="33"/>
  <c r="S137" i="33"/>
  <c r="S134" i="33"/>
  <c r="S135" i="33"/>
  <c r="S133" i="33"/>
  <c r="Q132" i="33"/>
  <c r="R132" i="33"/>
  <c r="S130" i="33"/>
  <c r="S131" i="33"/>
  <c r="S129" i="33"/>
  <c r="Q128" i="33"/>
  <c r="R128" i="33"/>
  <c r="S125" i="33"/>
  <c r="S126" i="33"/>
  <c r="S127" i="33"/>
  <c r="S124" i="33"/>
  <c r="Q123" i="33"/>
  <c r="R123" i="33"/>
  <c r="Q106" i="33"/>
  <c r="R106" i="33"/>
  <c r="S107" i="33"/>
  <c r="S108" i="33"/>
  <c r="P108" i="33" s="1"/>
  <c r="S109" i="33"/>
  <c r="P109" i="33" s="1"/>
  <c r="S110" i="33"/>
  <c r="P110" i="33" s="1"/>
  <c r="S111" i="33"/>
  <c r="P111" i="33" s="1"/>
  <c r="S112" i="33"/>
  <c r="P112" i="33" s="1"/>
  <c r="S113" i="33"/>
  <c r="P113" i="33" s="1"/>
  <c r="S115" i="33"/>
  <c r="P115" i="33" s="1"/>
  <c r="S117" i="33"/>
  <c r="P117" i="33" s="1"/>
  <c r="S119" i="33"/>
  <c r="P119" i="33" s="1"/>
  <c r="Q116" i="33"/>
  <c r="R116" i="33"/>
  <c r="Q100" i="33"/>
  <c r="R100" i="33"/>
  <c r="Q102" i="33"/>
  <c r="R102" i="33"/>
  <c r="S103" i="33"/>
  <c r="S102" i="33" s="1"/>
  <c r="S101" i="33"/>
  <c r="S100" i="33" s="1"/>
  <c r="P91" i="33"/>
  <c r="S92" i="33"/>
  <c r="P93" i="33"/>
  <c r="S95" i="33"/>
  <c r="P95" i="33" s="1"/>
  <c r="S96" i="33"/>
  <c r="P96" i="33" s="1"/>
  <c r="S97" i="33"/>
  <c r="S90" i="33"/>
  <c r="P90" i="33" s="1"/>
  <c r="P97" i="33"/>
  <c r="Q89" i="33"/>
  <c r="R89" i="33"/>
  <c r="Q8" i="33"/>
  <c r="R8" i="33"/>
  <c r="Q15" i="33"/>
  <c r="R15" i="33"/>
  <c r="Q19" i="33"/>
  <c r="R19" i="33"/>
  <c r="Q66" i="33"/>
  <c r="R66" i="33"/>
  <c r="Q73" i="33"/>
  <c r="R73" i="33"/>
  <c r="S11" i="33"/>
  <c r="P11" i="33" s="1"/>
  <c r="S12" i="33"/>
  <c r="P12" i="33" s="1"/>
  <c r="S13" i="33"/>
  <c r="P13" i="33" s="1"/>
  <c r="S14" i="33"/>
  <c r="P14" i="33" s="1"/>
  <c r="S16" i="33"/>
  <c r="P16" i="33" s="1"/>
  <c r="S17" i="33"/>
  <c r="P17" i="33" s="1"/>
  <c r="S18" i="33"/>
  <c r="P18" i="33" s="1"/>
  <c r="S20" i="33"/>
  <c r="P20" i="33" s="1"/>
  <c r="S21" i="33"/>
  <c r="P21" i="33" s="1"/>
  <c r="S22" i="33"/>
  <c r="P22" i="33" s="1"/>
  <c r="S25" i="33"/>
  <c r="P25" i="33" s="1"/>
  <c r="S27" i="33"/>
  <c r="S28" i="33"/>
  <c r="P28" i="33" s="1"/>
  <c r="S29" i="33"/>
  <c r="P29" i="33" s="1"/>
  <c r="S31" i="33"/>
  <c r="P31" i="33" s="1"/>
  <c r="S32" i="33"/>
  <c r="P32" i="33" s="1"/>
  <c r="S33" i="33"/>
  <c r="P33" i="33" s="1"/>
  <c r="S34" i="33"/>
  <c r="P34" i="33" s="1"/>
  <c r="S36" i="33"/>
  <c r="P36" i="33" s="1"/>
  <c r="S37" i="33"/>
  <c r="P37" i="33" s="1"/>
  <c r="S38" i="33"/>
  <c r="P38" i="33" s="1"/>
  <c r="S39" i="33"/>
  <c r="P39" i="33" s="1"/>
  <c r="S42" i="33"/>
  <c r="P42" i="33" s="1"/>
  <c r="S45" i="33"/>
  <c r="P45" i="33" s="1"/>
  <c r="S46" i="33"/>
  <c r="P46" i="33" s="1"/>
  <c r="S47" i="33"/>
  <c r="S48" i="33"/>
  <c r="P48" i="33" s="1"/>
  <c r="S49" i="33"/>
  <c r="P49" i="33" s="1"/>
  <c r="S50" i="33"/>
  <c r="P50" i="33" s="1"/>
  <c r="S51" i="33"/>
  <c r="P51" i="33" s="1"/>
  <c r="S52" i="33"/>
  <c r="P52" i="33" s="1"/>
  <c r="S53" i="33"/>
  <c r="P53" i="33" s="1"/>
  <c r="S54" i="33"/>
  <c r="P54" i="33" s="1"/>
  <c r="S55" i="33"/>
  <c r="P55" i="33" s="1"/>
  <c r="S56" i="33"/>
  <c r="P56" i="33" s="1"/>
  <c r="S57" i="33"/>
  <c r="P57" i="33" s="1"/>
  <c r="S58" i="33"/>
  <c r="P58" i="33" s="1"/>
  <c r="S59" i="33"/>
  <c r="P59" i="33" s="1"/>
  <c r="S60" i="33"/>
  <c r="P60" i="33" s="1"/>
  <c r="S67" i="33"/>
  <c r="S68" i="33"/>
  <c r="P68" i="33" s="1"/>
  <c r="S69" i="33"/>
  <c r="P69" i="33" s="1"/>
  <c r="S72" i="33"/>
  <c r="P72" i="33" s="1"/>
  <c r="P71" i="33" s="1"/>
  <c r="S74" i="33"/>
  <c r="S75" i="33"/>
  <c r="P75" i="33" s="1"/>
  <c r="S76" i="33"/>
  <c r="P76" i="33" s="1"/>
  <c r="S77" i="33"/>
  <c r="P77" i="33" s="1"/>
  <c r="S78" i="33"/>
  <c r="P78" i="33" s="1"/>
  <c r="S79" i="33"/>
  <c r="P79" i="33" s="1"/>
  <c r="S80" i="33"/>
  <c r="P80" i="33" s="1"/>
  <c r="S86" i="33"/>
  <c r="P86" i="33" s="1"/>
  <c r="S9" i="33"/>
  <c r="P9" i="33" s="1"/>
  <c r="T96" i="33"/>
  <c r="X96" i="33" s="1"/>
  <c r="L96" i="33"/>
  <c r="AE76" i="33"/>
  <c r="AE77" i="33"/>
  <c r="E26" i="33"/>
  <c r="AA26" i="33"/>
  <c r="D26" i="33"/>
  <c r="T50" i="33"/>
  <c r="T51" i="33"/>
  <c r="T52" i="33"/>
  <c r="T53" i="33"/>
  <c r="T54" i="33"/>
  <c r="T55" i="33"/>
  <c r="T56" i="33"/>
  <c r="T57" i="33"/>
  <c r="T58" i="33"/>
  <c r="T59" i="33"/>
  <c r="T60" i="33"/>
  <c r="L50" i="33"/>
  <c r="L51" i="33"/>
  <c r="L52" i="33"/>
  <c r="L53" i="33"/>
  <c r="L54" i="33"/>
  <c r="L55" i="33"/>
  <c r="L56" i="33"/>
  <c r="L57" i="33"/>
  <c r="L58" i="33"/>
  <c r="L59" i="33"/>
  <c r="L60" i="33"/>
  <c r="T46" i="33"/>
  <c r="T47" i="33"/>
  <c r="T48" i="33"/>
  <c r="T49" i="33"/>
  <c r="L46" i="33"/>
  <c r="L47" i="33"/>
  <c r="L48" i="33"/>
  <c r="L49" i="33"/>
  <c r="T42" i="33"/>
  <c r="L42" i="33"/>
  <c r="T39" i="33"/>
  <c r="L39" i="33"/>
  <c r="M8" i="33"/>
  <c r="N8" i="33"/>
  <c r="O8" i="33"/>
  <c r="U8" i="33"/>
  <c r="V8" i="33"/>
  <c r="W8" i="33"/>
  <c r="AA8" i="33" s="1"/>
  <c r="D8" i="33"/>
  <c r="T12" i="33"/>
  <c r="T13" i="33"/>
  <c r="T14" i="33"/>
  <c r="L12" i="33"/>
  <c r="L13" i="33"/>
  <c r="L14" i="33"/>
  <c r="T68" i="33"/>
  <c r="L68" i="33"/>
  <c r="Q162" i="33"/>
  <c r="R162" i="33"/>
  <c r="Q154" i="33"/>
  <c r="R154" i="33"/>
  <c r="S154" i="33"/>
  <c r="Q150" i="33"/>
  <c r="R150" i="33"/>
  <c r="Q148" i="33"/>
  <c r="R148" i="33"/>
  <c r="Q144" i="33"/>
  <c r="R144" i="33"/>
  <c r="Q140" i="33"/>
  <c r="R140" i="33"/>
  <c r="Q136" i="33"/>
  <c r="R136" i="33"/>
  <c r="Q71" i="33"/>
  <c r="Q70" i="33" s="1"/>
  <c r="R71" i="33"/>
  <c r="R70" i="33" s="1"/>
  <c r="K5" i="33" l="1"/>
  <c r="K159" i="33"/>
  <c r="J159" i="33"/>
  <c r="J5" i="33"/>
  <c r="S26" i="33"/>
  <c r="Y8" i="33"/>
  <c r="R161" i="33"/>
  <c r="Q105" i="33"/>
  <c r="R105" i="33"/>
  <c r="AF13" i="33"/>
  <c r="X13" i="33"/>
  <c r="AF60" i="33"/>
  <c r="X60" i="33"/>
  <c r="AF58" i="33"/>
  <c r="X58" i="33"/>
  <c r="AF56" i="33"/>
  <c r="X56" i="33"/>
  <c r="AF50" i="33"/>
  <c r="X50" i="33"/>
  <c r="AF68" i="33"/>
  <c r="X68" i="33"/>
  <c r="AF14" i="33"/>
  <c r="X14" i="33"/>
  <c r="AF12" i="33"/>
  <c r="X12" i="33"/>
  <c r="AF53" i="33"/>
  <c r="X53" i="33"/>
  <c r="AF51" i="33"/>
  <c r="X51" i="33"/>
  <c r="AF96" i="33"/>
  <c r="AC96" i="33"/>
  <c r="R122" i="33"/>
  <c r="R121" i="33" s="1"/>
  <c r="Q122" i="33"/>
  <c r="S99" i="33"/>
  <c r="Q99" i="33"/>
  <c r="R99" i="33"/>
  <c r="Q161" i="33"/>
  <c r="S128" i="33"/>
  <c r="S140" i="33"/>
  <c r="S89" i="33"/>
  <c r="P92" i="33"/>
  <c r="P89" i="33" s="1"/>
  <c r="AB68" i="33"/>
  <c r="AB14" i="33"/>
  <c r="AB12" i="33"/>
  <c r="S132" i="33"/>
  <c r="S136" i="33"/>
  <c r="S144" i="33"/>
  <c r="P8" i="33"/>
  <c r="S123" i="33"/>
  <c r="AB13" i="33"/>
  <c r="AB39" i="33"/>
  <c r="AB42" i="33"/>
  <c r="AB48" i="33"/>
  <c r="AB46" i="33"/>
  <c r="AB59" i="33"/>
  <c r="AB56" i="33"/>
  <c r="AB54" i="33"/>
  <c r="AB52" i="33"/>
  <c r="AB50" i="33"/>
  <c r="AE26" i="33"/>
  <c r="AB96" i="33"/>
  <c r="S73" i="33"/>
  <c r="S66" i="33"/>
  <c r="Q7" i="33"/>
  <c r="Q87" i="33" s="1"/>
  <c r="AB49" i="33"/>
  <c r="AB47" i="33"/>
  <c r="AB60" i="33"/>
  <c r="AB58" i="33"/>
  <c r="AB57" i="33"/>
  <c r="AB55" i="33"/>
  <c r="AB53" i="33"/>
  <c r="AB51" i="33"/>
  <c r="R7" i="33"/>
  <c r="R87" i="33" s="1"/>
  <c r="S116" i="33"/>
  <c r="S156" i="33"/>
  <c r="S161" i="33"/>
  <c r="P67" i="33"/>
  <c r="P66" i="33" s="1"/>
  <c r="P47" i="33"/>
  <c r="P27" i="33"/>
  <c r="S19" i="33"/>
  <c r="S15" i="33"/>
  <c r="S8" i="33"/>
  <c r="S106" i="33"/>
  <c r="S105" i="33" s="1"/>
  <c r="P74" i="33"/>
  <c r="P73" i="33" s="1"/>
  <c r="P70" i="33" s="1"/>
  <c r="P116" i="33"/>
  <c r="P19" i="33"/>
  <c r="P15" i="33"/>
  <c r="P157" i="33"/>
  <c r="P158" i="33"/>
  <c r="P163" i="33"/>
  <c r="P162" i="33" s="1"/>
  <c r="P165" i="33"/>
  <c r="P164" i="33" s="1"/>
  <c r="P124" i="33"/>
  <c r="P125" i="33"/>
  <c r="P126" i="33"/>
  <c r="P127" i="33"/>
  <c r="P129" i="33"/>
  <c r="P130" i="33"/>
  <c r="P131" i="33"/>
  <c r="P133" i="33"/>
  <c r="P134" i="33"/>
  <c r="P135" i="33"/>
  <c r="P137" i="33"/>
  <c r="P138" i="33"/>
  <c r="P139" i="33"/>
  <c r="P141" i="33"/>
  <c r="P142" i="33"/>
  <c r="P143" i="33"/>
  <c r="P145" i="33"/>
  <c r="P146" i="33"/>
  <c r="P147" i="33"/>
  <c r="P149" i="33"/>
  <c r="P148" i="33" s="1"/>
  <c r="P151" i="33"/>
  <c r="P150" i="33" s="1"/>
  <c r="P155" i="33"/>
  <c r="P154" i="33" s="1"/>
  <c r="P153" i="33" s="1"/>
  <c r="P152" i="33" s="1"/>
  <c r="P107" i="33"/>
  <c r="P101" i="33"/>
  <c r="P100" i="33" s="1"/>
  <c r="P103" i="33"/>
  <c r="P102" i="33" s="1"/>
  <c r="P26" i="33" l="1"/>
  <c r="P7" i="33" s="1"/>
  <c r="P87" i="33" s="1"/>
  <c r="R159" i="33"/>
  <c r="S122" i="33"/>
  <c r="S121" i="33" s="1"/>
  <c r="P99" i="33"/>
  <c r="Q159" i="33"/>
  <c r="S7" i="33"/>
  <c r="Q121" i="33"/>
  <c r="R5" i="33"/>
  <c r="P161" i="33"/>
  <c r="P156" i="33"/>
  <c r="P144" i="33"/>
  <c r="P140" i="33"/>
  <c r="P136" i="33"/>
  <c r="P132" i="33"/>
  <c r="P128" i="33"/>
  <c r="P123" i="33"/>
  <c r="P106" i="33"/>
  <c r="P105" i="33" s="1"/>
  <c r="E140" i="33"/>
  <c r="M140" i="33"/>
  <c r="N140" i="33"/>
  <c r="O140" i="33"/>
  <c r="U140" i="33"/>
  <c r="V140" i="33"/>
  <c r="W140" i="33"/>
  <c r="AA140" i="33" s="1"/>
  <c r="D140" i="33"/>
  <c r="L143" i="33"/>
  <c r="T143" i="33"/>
  <c r="E136" i="33"/>
  <c r="M136" i="33"/>
  <c r="N136" i="33"/>
  <c r="O136" i="33"/>
  <c r="U136" i="33"/>
  <c r="V136" i="33"/>
  <c r="W136" i="33"/>
  <c r="AA136" i="33" s="1"/>
  <c r="D136" i="33"/>
  <c r="T139" i="33"/>
  <c r="L139" i="33"/>
  <c r="E132" i="33"/>
  <c r="M132" i="33"/>
  <c r="N132" i="33"/>
  <c r="O132" i="33"/>
  <c r="U132" i="33"/>
  <c r="V132" i="33"/>
  <c r="W132" i="33"/>
  <c r="AA132" i="33" s="1"/>
  <c r="D132" i="33"/>
  <c r="L135" i="33"/>
  <c r="T135" i="33"/>
  <c r="E128" i="33"/>
  <c r="M128" i="33"/>
  <c r="N128" i="33"/>
  <c r="O128" i="33"/>
  <c r="U128" i="33"/>
  <c r="V128" i="33"/>
  <c r="W128" i="33"/>
  <c r="AA128" i="33" s="1"/>
  <c r="D128" i="33"/>
  <c r="T131" i="33"/>
  <c r="L131" i="33"/>
  <c r="T113" i="33"/>
  <c r="L113" i="33"/>
  <c r="Y128" i="33" l="1"/>
  <c r="AG132" i="33"/>
  <c r="Y132" i="33"/>
  <c r="AG136" i="33"/>
  <c r="Y136" i="33"/>
  <c r="AG140" i="33"/>
  <c r="Y140" i="33"/>
  <c r="AF143" i="33"/>
  <c r="X143" i="33"/>
  <c r="AF135" i="33"/>
  <c r="X135" i="33"/>
  <c r="AF113" i="33"/>
  <c r="X113" i="33"/>
  <c r="AF131" i="33"/>
  <c r="X131" i="33"/>
  <c r="AF139" i="33"/>
  <c r="X139" i="33"/>
  <c r="P122" i="33"/>
  <c r="P121" i="33" s="1"/>
  <c r="S159" i="33"/>
  <c r="AE128" i="33"/>
  <c r="AB139" i="33"/>
  <c r="AB113" i="33"/>
  <c r="AB131" i="33"/>
  <c r="AC128" i="33"/>
  <c r="AG128" i="33"/>
  <c r="AB135" i="33"/>
  <c r="AB143" i="33"/>
  <c r="Q5" i="33"/>
  <c r="P159" i="33" l="1"/>
  <c r="P5" i="33"/>
  <c r="T165" i="33"/>
  <c r="U164" i="33"/>
  <c r="V164" i="33"/>
  <c r="W164" i="33"/>
  <c r="T163" i="33"/>
  <c r="O162" i="33"/>
  <c r="U162" i="33"/>
  <c r="V162" i="33"/>
  <c r="W162" i="33"/>
  <c r="T158" i="33"/>
  <c r="T157" i="33"/>
  <c r="U156" i="33"/>
  <c r="V156" i="33"/>
  <c r="W156" i="33"/>
  <c r="AA156" i="33" s="1"/>
  <c r="U154" i="33"/>
  <c r="V154" i="33"/>
  <c r="W154" i="33"/>
  <c r="AA154" i="33" s="1"/>
  <c r="U150" i="33"/>
  <c r="V150" i="33"/>
  <c r="W150" i="33"/>
  <c r="T149" i="33"/>
  <c r="U148" i="33"/>
  <c r="V148" i="33"/>
  <c r="W148" i="33"/>
  <c r="AA148" i="33" s="1"/>
  <c r="U144" i="33"/>
  <c r="V144" i="33"/>
  <c r="W144" i="33"/>
  <c r="AA144" i="33" s="1"/>
  <c r="T138" i="33"/>
  <c r="T137" i="33"/>
  <c r="AE133" i="33"/>
  <c r="T134" i="33"/>
  <c r="T141" i="33"/>
  <c r="T142" i="33"/>
  <c r="T145" i="33"/>
  <c r="T146" i="33"/>
  <c r="T147" i="33"/>
  <c r="T151" i="33"/>
  <c r="T155" i="33"/>
  <c r="T133" i="33"/>
  <c r="U123" i="33"/>
  <c r="V123" i="33"/>
  <c r="Z123" i="33" s="1"/>
  <c r="W123" i="33"/>
  <c r="V116" i="33"/>
  <c r="V106" i="33"/>
  <c r="T107" i="33"/>
  <c r="T108" i="33"/>
  <c r="T109" i="33"/>
  <c r="T110" i="33"/>
  <c r="T111" i="33"/>
  <c r="T112" i="33"/>
  <c r="T115" i="33"/>
  <c r="V100" i="33"/>
  <c r="V102" i="33"/>
  <c r="V89" i="33"/>
  <c r="V73" i="33"/>
  <c r="V71" i="33"/>
  <c r="T28" i="33"/>
  <c r="T29" i="33"/>
  <c r="T31" i="33"/>
  <c r="T32" i="33"/>
  <c r="T33" i="33"/>
  <c r="T34" i="33"/>
  <c r="T36" i="33"/>
  <c r="T37" i="33"/>
  <c r="T38" i="33"/>
  <c r="T45" i="33"/>
  <c r="T27" i="33"/>
  <c r="V66" i="33"/>
  <c r="T26" i="33" l="1"/>
  <c r="Y148" i="33"/>
  <c r="Y162" i="33"/>
  <c r="Y144" i="33"/>
  <c r="Y164" i="33"/>
  <c r="W122" i="33"/>
  <c r="AA122" i="33" s="1"/>
  <c r="AA123" i="33"/>
  <c r="U122" i="33"/>
  <c r="Y123" i="33"/>
  <c r="AF45" i="33"/>
  <c r="X45" i="33"/>
  <c r="AF37" i="33"/>
  <c r="X37" i="33"/>
  <c r="AF32" i="33"/>
  <c r="X32" i="33"/>
  <c r="AF29" i="33"/>
  <c r="X29" i="33"/>
  <c r="AF112" i="33"/>
  <c r="X112" i="33"/>
  <c r="AF108" i="33"/>
  <c r="X108" i="33"/>
  <c r="AF155" i="33"/>
  <c r="X155" i="33"/>
  <c r="AF147" i="33"/>
  <c r="X147" i="33"/>
  <c r="AF145" i="33"/>
  <c r="X145" i="33"/>
  <c r="AF141" i="33"/>
  <c r="X141" i="33"/>
  <c r="AF138" i="33"/>
  <c r="X138" i="33"/>
  <c r="AF157" i="33"/>
  <c r="X157" i="33"/>
  <c r="AE162" i="33"/>
  <c r="AA162" i="33"/>
  <c r="AF163" i="33"/>
  <c r="X163" i="33"/>
  <c r="AF165" i="33"/>
  <c r="X165" i="33"/>
  <c r="AF27" i="33"/>
  <c r="X27" i="33"/>
  <c r="AF38" i="33"/>
  <c r="X38" i="33"/>
  <c r="AF33" i="33"/>
  <c r="X33" i="33"/>
  <c r="AF31" i="33"/>
  <c r="X31" i="33"/>
  <c r="AF28" i="33"/>
  <c r="X28" i="33"/>
  <c r="AF115" i="33"/>
  <c r="X115" i="33"/>
  <c r="AF111" i="33"/>
  <c r="X111" i="33"/>
  <c r="AF107" i="33"/>
  <c r="X107" i="33"/>
  <c r="AF133" i="33"/>
  <c r="X133" i="33"/>
  <c r="AF146" i="33"/>
  <c r="X146" i="33"/>
  <c r="AF142" i="33"/>
  <c r="X142" i="33"/>
  <c r="AF134" i="33"/>
  <c r="X134" i="33"/>
  <c r="AF137" i="33"/>
  <c r="X137" i="33"/>
  <c r="AF149" i="33"/>
  <c r="X149" i="33"/>
  <c r="AF158" i="33"/>
  <c r="X158" i="33"/>
  <c r="V122" i="33"/>
  <c r="Z122" i="33" s="1"/>
  <c r="V99" i="33"/>
  <c r="T106" i="33"/>
  <c r="V161" i="33"/>
  <c r="T150" i="33"/>
  <c r="T148" i="33"/>
  <c r="AG162" i="33"/>
  <c r="T162" i="33"/>
  <c r="X162" i="33" s="1"/>
  <c r="AG123" i="33"/>
  <c r="T154" i="33"/>
  <c r="AG164" i="33"/>
  <c r="V105" i="33"/>
  <c r="T136" i="33"/>
  <c r="W161" i="33"/>
  <c r="AA161" i="33" s="1"/>
  <c r="T132" i="33"/>
  <c r="U161" i="33"/>
  <c r="T140" i="33"/>
  <c r="T164" i="33"/>
  <c r="X164" i="33" s="1"/>
  <c r="T156" i="33"/>
  <c r="X156" i="33" s="1"/>
  <c r="T144" i="33"/>
  <c r="V70" i="33"/>
  <c r="T18" i="33"/>
  <c r="T11" i="33"/>
  <c r="V19" i="33"/>
  <c r="V15" i="33"/>
  <c r="U66" i="33"/>
  <c r="W66" i="33"/>
  <c r="AA66" i="33" s="1"/>
  <c r="U19" i="33"/>
  <c r="W19" i="33"/>
  <c r="AA19" i="33" s="1"/>
  <c r="U15" i="33"/>
  <c r="W15" i="33"/>
  <c r="AA15" i="33" s="1"/>
  <c r="AG8" i="33"/>
  <c r="U71" i="33"/>
  <c r="W71" i="33"/>
  <c r="AA71" i="33" s="1"/>
  <c r="Y161" i="33" l="1"/>
  <c r="Y122" i="33"/>
  <c r="AF144" i="33"/>
  <c r="X144" i="33"/>
  <c r="AF154" i="33"/>
  <c r="X154" i="33"/>
  <c r="AF106" i="33"/>
  <c r="X106" i="33"/>
  <c r="AF18" i="33"/>
  <c r="X18" i="33"/>
  <c r="AF11" i="33"/>
  <c r="X11" i="33"/>
  <c r="AF140" i="33"/>
  <c r="X140" i="33"/>
  <c r="AF132" i="33"/>
  <c r="X132" i="33"/>
  <c r="AF136" i="33"/>
  <c r="X136" i="33"/>
  <c r="AF26" i="33"/>
  <c r="X26" i="33"/>
  <c r="AF148" i="33"/>
  <c r="X148" i="33"/>
  <c r="S71" i="33"/>
  <c r="AG161" i="33"/>
  <c r="T161" i="33"/>
  <c r="X161" i="33" s="1"/>
  <c r="V159" i="33"/>
  <c r="Z159" i="33" s="1"/>
  <c r="V7" i="33"/>
  <c r="V87" i="33" s="1"/>
  <c r="U7" i="33"/>
  <c r="W7" i="33"/>
  <c r="AA7" i="33" s="1"/>
  <c r="E164" i="33"/>
  <c r="M164" i="33"/>
  <c r="AC164" i="33" s="1"/>
  <c r="N164" i="33"/>
  <c r="O164" i="33"/>
  <c r="D164" i="33"/>
  <c r="L165" i="33"/>
  <c r="AB165" i="33" s="1"/>
  <c r="E162" i="33"/>
  <c r="AF162" i="33" s="1"/>
  <c r="M162" i="33"/>
  <c r="AC162" i="33" s="1"/>
  <c r="N162" i="33"/>
  <c r="D162" i="33"/>
  <c r="L163" i="33"/>
  <c r="AB163" i="33" s="1"/>
  <c r="E156" i="33"/>
  <c r="M156" i="33"/>
  <c r="N156" i="33"/>
  <c r="O156" i="33"/>
  <c r="D156" i="33"/>
  <c r="AB158" i="33"/>
  <c r="AG7" i="33" l="1"/>
  <c r="Y7" i="33"/>
  <c r="AF156" i="33"/>
  <c r="AF164" i="33"/>
  <c r="AE156" i="33"/>
  <c r="D161" i="33"/>
  <c r="L164" i="33"/>
  <c r="AB164" i="33" s="1"/>
  <c r="L162" i="33"/>
  <c r="AB156" i="33"/>
  <c r="AB157" i="33"/>
  <c r="O161" i="33"/>
  <c r="AE161" i="33" s="1"/>
  <c r="M161" i="33"/>
  <c r="AC161" i="33" s="1"/>
  <c r="E161" i="33"/>
  <c r="N161" i="33"/>
  <c r="AB162" i="33" l="1"/>
  <c r="L161" i="33"/>
  <c r="AB161" i="33" s="1"/>
  <c r="AF161" i="33"/>
  <c r="E159" i="33"/>
  <c r="D159" i="33"/>
  <c r="N159" i="33"/>
  <c r="AD159" i="33" s="1"/>
  <c r="E154" i="33"/>
  <c r="M154" i="33"/>
  <c r="N154" i="33"/>
  <c r="O154" i="33"/>
  <c r="AE154" i="33" s="1"/>
  <c r="D154" i="33"/>
  <c r="L125" i="33"/>
  <c r="L126" i="33"/>
  <c r="L127" i="33"/>
  <c r="L124" i="33"/>
  <c r="E150" i="33"/>
  <c r="M150" i="33"/>
  <c r="N150" i="33"/>
  <c r="O150" i="33"/>
  <c r="AE150" i="33" s="1"/>
  <c r="D150" i="33"/>
  <c r="E148" i="33"/>
  <c r="M148" i="33"/>
  <c r="AC148" i="33" s="1"/>
  <c r="N148" i="33"/>
  <c r="O148" i="33"/>
  <c r="AE148" i="33" s="1"/>
  <c r="D148" i="33"/>
  <c r="L149" i="33"/>
  <c r="E144" i="33"/>
  <c r="M144" i="33"/>
  <c r="AC144" i="33" s="1"/>
  <c r="N144" i="33"/>
  <c r="O144" i="33"/>
  <c r="D144" i="33"/>
  <c r="L147" i="33"/>
  <c r="AB147" i="33" s="1"/>
  <c r="L146" i="33"/>
  <c r="AB146" i="33" s="1"/>
  <c r="L145" i="33"/>
  <c r="AB145" i="33" s="1"/>
  <c r="AC140" i="33"/>
  <c r="AE140" i="33"/>
  <c r="L142" i="33"/>
  <c r="AB142" i="33" s="1"/>
  <c r="L141" i="33"/>
  <c r="AB141" i="33" s="1"/>
  <c r="L138" i="33"/>
  <c r="AB138" i="33" s="1"/>
  <c r="L137" i="33"/>
  <c r="AB137" i="33" s="1"/>
  <c r="AC132" i="33"/>
  <c r="AE132" i="33"/>
  <c r="L134" i="33"/>
  <c r="AB134" i="33" s="1"/>
  <c r="L133" i="33"/>
  <c r="E123" i="33"/>
  <c r="M123" i="33"/>
  <c r="N123" i="33"/>
  <c r="O123" i="33"/>
  <c r="AE123" i="33" s="1"/>
  <c r="D123" i="33"/>
  <c r="AD123" i="33" l="1"/>
  <c r="N122" i="33"/>
  <c r="N121" i="33" s="1"/>
  <c r="AC123" i="33"/>
  <c r="M122" i="33"/>
  <c r="AE144" i="33"/>
  <c r="O122" i="33"/>
  <c r="O121" i="33" s="1"/>
  <c r="M159" i="33"/>
  <c r="O159" i="33"/>
  <c r="L132" i="33"/>
  <c r="AB132" i="33" s="1"/>
  <c r="AB133" i="33"/>
  <c r="L148" i="33"/>
  <c r="AB148" i="33" s="1"/>
  <c r="AB149" i="33"/>
  <c r="L140" i="33"/>
  <c r="AB140" i="33" s="1"/>
  <c r="L136" i="33"/>
  <c r="AB136" i="33" s="1"/>
  <c r="D122" i="33"/>
  <c r="D121" i="33" s="1"/>
  <c r="E122" i="33"/>
  <c r="E121" i="33" s="1"/>
  <c r="M121" i="33"/>
  <c r="L144" i="33"/>
  <c r="L123" i="33"/>
  <c r="L129" i="33"/>
  <c r="L130" i="33"/>
  <c r="L151" i="33"/>
  <c r="D116" i="33"/>
  <c r="E116" i="33"/>
  <c r="E106" i="33"/>
  <c r="M106" i="33"/>
  <c r="N106" i="33"/>
  <c r="O106" i="33"/>
  <c r="U106" i="33"/>
  <c r="W106" i="33"/>
  <c r="D106" i="33"/>
  <c r="L107" i="33"/>
  <c r="AB107" i="33" s="1"/>
  <c r="AC106" i="33" l="1"/>
  <c r="Y106" i="33"/>
  <c r="AE106" i="33"/>
  <c r="AA106" i="33"/>
  <c r="AB144" i="33"/>
  <c r="AG106" i="33"/>
  <c r="AD122" i="33"/>
  <c r="L150" i="33"/>
  <c r="AB150" i="33" s="1"/>
  <c r="AB151" i="33"/>
  <c r="AC136" i="33"/>
  <c r="AE122" i="33"/>
  <c r="AE136" i="33"/>
  <c r="L128" i="33"/>
  <c r="D105" i="33"/>
  <c r="E105" i="33"/>
  <c r="E102" i="33"/>
  <c r="D102" i="33"/>
  <c r="E100" i="33"/>
  <c r="D100" i="33"/>
  <c r="E89" i="33"/>
  <c r="M89" i="33"/>
  <c r="N89" i="33"/>
  <c r="O89" i="33"/>
  <c r="U89" i="33"/>
  <c r="W89" i="33"/>
  <c r="AA89" i="33" s="1"/>
  <c r="D89" i="33"/>
  <c r="E77" i="33"/>
  <c r="D73" i="33"/>
  <c r="E71" i="33"/>
  <c r="D71" i="33"/>
  <c r="D66" i="33"/>
  <c r="E66" i="33"/>
  <c r="L28" i="33"/>
  <c r="L29" i="33"/>
  <c r="AB29" i="33" s="1"/>
  <c r="L31" i="33"/>
  <c r="AB31" i="33" s="1"/>
  <c r="L32" i="33"/>
  <c r="AB32" i="33" s="1"/>
  <c r="L33" i="33"/>
  <c r="AB33" i="33" s="1"/>
  <c r="L34" i="33"/>
  <c r="AB34" i="33" s="1"/>
  <c r="L36" i="33"/>
  <c r="AB36" i="33" s="1"/>
  <c r="L37" i="33"/>
  <c r="AB37" i="33" s="1"/>
  <c r="L38" i="33"/>
  <c r="AB38" i="33" s="1"/>
  <c r="L45" i="33"/>
  <c r="AB45" i="33" s="1"/>
  <c r="L27" i="33"/>
  <c r="D19" i="33"/>
  <c r="E19" i="33"/>
  <c r="AE19" i="33"/>
  <c r="E15" i="33"/>
  <c r="M15" i="33"/>
  <c r="N15" i="33"/>
  <c r="O15" i="33"/>
  <c r="AE15" i="33" s="1"/>
  <c r="D15" i="33"/>
  <c r="L18" i="33"/>
  <c r="AB18" i="33" s="1"/>
  <c r="E8" i="33"/>
  <c r="AC8" i="33"/>
  <c r="AE8" i="33"/>
  <c r="L11" i="33"/>
  <c r="AB11" i="33" s="1"/>
  <c r="AB10" i="33"/>
  <c r="N116" i="33"/>
  <c r="N102" i="33"/>
  <c r="N100" i="33"/>
  <c r="N73" i="33"/>
  <c r="N71" i="33"/>
  <c r="N66" i="33"/>
  <c r="N19" i="33"/>
  <c r="AB27" i="33" l="1"/>
  <c r="L26" i="33"/>
  <c r="AB26" i="33" s="1"/>
  <c r="AB28" i="33"/>
  <c r="AD89" i="33"/>
  <c r="Y89" i="33"/>
  <c r="L122" i="33"/>
  <c r="N99" i="33"/>
  <c r="E73" i="33"/>
  <c r="F77" i="33"/>
  <c r="AE89" i="33"/>
  <c r="AC122" i="33"/>
  <c r="AG122" i="33"/>
  <c r="E99" i="33"/>
  <c r="D99" i="33"/>
  <c r="N7" i="33"/>
  <c r="D70" i="33"/>
  <c r="D7" i="33"/>
  <c r="E7" i="33"/>
  <c r="N105" i="33"/>
  <c r="N70" i="33"/>
  <c r="T75" i="33"/>
  <c r="T76" i="33"/>
  <c r="T77" i="33"/>
  <c r="T78" i="33"/>
  <c r="T79" i="33"/>
  <c r="T80" i="33"/>
  <c r="T86" i="33"/>
  <c r="T74" i="33"/>
  <c r="W73" i="33"/>
  <c r="AA73" i="33" s="1"/>
  <c r="U73" i="33"/>
  <c r="Y73" i="33" l="1"/>
  <c r="X77" i="33"/>
  <c r="AF80" i="33"/>
  <c r="X80" i="33"/>
  <c r="AF86" i="33"/>
  <c r="X86" i="33"/>
  <c r="AF79" i="33"/>
  <c r="X79" i="33"/>
  <c r="F73" i="33"/>
  <c r="F70" i="33" s="1"/>
  <c r="F5" i="33" s="1"/>
  <c r="E70" i="33"/>
  <c r="E87" i="33" s="1"/>
  <c r="AF77" i="33"/>
  <c r="W70" i="33"/>
  <c r="AA70" i="33" s="1"/>
  <c r="U70" i="33"/>
  <c r="E5" i="33"/>
  <c r="D5" i="33"/>
  <c r="N5" i="33"/>
  <c r="D87" i="33"/>
  <c r="N87" i="33"/>
  <c r="T73" i="33"/>
  <c r="Y70" i="33" l="1"/>
  <c r="AF73" i="33"/>
  <c r="X73" i="33"/>
  <c r="F87" i="33"/>
  <c r="S70" i="33"/>
  <c r="T97" i="33"/>
  <c r="X97" i="33" s="1"/>
  <c r="L97" i="33"/>
  <c r="L72" i="33"/>
  <c r="L71" i="33" s="1"/>
  <c r="AF97" i="33" l="1"/>
  <c r="AC97" i="33"/>
  <c r="AB97" i="33"/>
  <c r="S87" i="33"/>
  <c r="S5" i="33"/>
  <c r="M7" i="36" l="1"/>
  <c r="M6" i="36"/>
  <c r="L21" i="33" l="1"/>
  <c r="L109" i="33" l="1"/>
  <c r="AB109" i="33" s="1"/>
  <c r="M73" i="33"/>
  <c r="AC73" i="33" s="1"/>
  <c r="M71" i="33" l="1"/>
  <c r="O71" i="33"/>
  <c r="AE71" i="33" s="1"/>
  <c r="L6" i="36" l="1"/>
  <c r="L7" i="36"/>
  <c r="O73" i="33" l="1"/>
  <c r="AE73" i="33" s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M19" i="33" l="1"/>
  <c r="O70" i="33" l="1"/>
  <c r="AE70" i="33" s="1"/>
  <c r="M70" i="33"/>
  <c r="AC70" i="33" s="1"/>
  <c r="T101" i="33" l="1"/>
  <c r="AF101" i="33" l="1"/>
  <c r="X101" i="33"/>
  <c r="L119" i="33"/>
  <c r="U100" i="33" l="1"/>
  <c r="W100" i="33"/>
  <c r="AA100" i="33" s="1"/>
  <c r="L79" i="33"/>
  <c r="AB79" i="33" s="1"/>
  <c r="L78" i="33"/>
  <c r="AB78" i="33" s="1"/>
  <c r="L77" i="33"/>
  <c r="AB77" i="33" s="1"/>
  <c r="U116" i="33" l="1"/>
  <c r="U105" i="33" l="1"/>
  <c r="Y105" i="33" l="1"/>
  <c r="AG105" i="33"/>
  <c r="T9" i="33"/>
  <c r="X9" i="33" l="1"/>
  <c r="AF9" i="33"/>
  <c r="T8" i="33"/>
  <c r="T130" i="33"/>
  <c r="X130" i="33" s="1"/>
  <c r="T129" i="33"/>
  <c r="X129" i="33" s="1"/>
  <c r="T126" i="33"/>
  <c r="X126" i="33" s="1"/>
  <c r="L112" i="33"/>
  <c r="AB112" i="33" s="1"/>
  <c r="L111" i="33"/>
  <c r="AB111" i="33" s="1"/>
  <c r="L80" i="33"/>
  <c r="AB80" i="33" s="1"/>
  <c r="AF8" i="33" l="1"/>
  <c r="X8" i="33"/>
  <c r="AB126" i="33"/>
  <c r="AF126" i="33"/>
  <c r="AB130" i="33"/>
  <c r="AF130" i="33"/>
  <c r="AB129" i="33"/>
  <c r="AF129" i="33"/>
  <c r="T128" i="33"/>
  <c r="AF128" i="33" l="1"/>
  <c r="X128" i="33"/>
  <c r="AB128" i="33"/>
  <c r="M66" i="33"/>
  <c r="O66" i="33"/>
  <c r="AE66" i="33" s="1"/>
  <c r="O7" i="33" l="1"/>
  <c r="M7" i="33"/>
  <c r="AC7" i="33" s="1"/>
  <c r="AE7" i="33" l="1"/>
  <c r="T127" i="33" l="1"/>
  <c r="X127" i="33" s="1"/>
  <c r="AB127" i="33" l="1"/>
  <c r="AF127" i="33"/>
  <c r="O116" i="33" l="1"/>
  <c r="W159" i="33" l="1"/>
  <c r="U159" i="33"/>
  <c r="L155" i="33"/>
  <c r="AB155" i="33" s="1"/>
  <c r="T124" i="33"/>
  <c r="X124" i="33" s="1"/>
  <c r="T125" i="33"/>
  <c r="X125" i="33" s="1"/>
  <c r="T119" i="33"/>
  <c r="X119" i="33" s="1"/>
  <c r="T117" i="33"/>
  <c r="M116" i="33"/>
  <c r="AC116" i="33" s="1"/>
  <c r="W116" i="33"/>
  <c r="Y159" i="33" l="1"/>
  <c r="AE116" i="33"/>
  <c r="AA116" i="33"/>
  <c r="AE159" i="33"/>
  <c r="AA159" i="33"/>
  <c r="AF117" i="33"/>
  <c r="X117" i="33"/>
  <c r="L159" i="33"/>
  <c r="AB125" i="33"/>
  <c r="AF125" i="33"/>
  <c r="AB119" i="33"/>
  <c r="AF119" i="33"/>
  <c r="AB124" i="33"/>
  <c r="AF124" i="33"/>
  <c r="AC159" i="33"/>
  <c r="AG159" i="33"/>
  <c r="T123" i="33"/>
  <c r="X123" i="33" s="1"/>
  <c r="L154" i="33"/>
  <c r="T116" i="33"/>
  <c r="L110" i="33"/>
  <c r="AB110" i="33" s="1"/>
  <c r="L115" i="33"/>
  <c r="AB115" i="33" s="1"/>
  <c r="M105" i="33"/>
  <c r="AC105" i="33" s="1"/>
  <c r="O105" i="33"/>
  <c r="L117" i="33"/>
  <c r="AB117" i="33" s="1"/>
  <c r="L108" i="33"/>
  <c r="AB108" i="33" s="1"/>
  <c r="M102" i="33"/>
  <c r="O102" i="33"/>
  <c r="U102" i="33"/>
  <c r="W102" i="33"/>
  <c r="W99" i="33" s="1"/>
  <c r="AA99" i="33" s="1"/>
  <c r="M100" i="33"/>
  <c r="M99" i="33" s="1"/>
  <c r="O100" i="33"/>
  <c r="T103" i="33"/>
  <c r="L101" i="33"/>
  <c r="AB101" i="33" s="1"/>
  <c r="L103" i="33"/>
  <c r="T91" i="33"/>
  <c r="X91" i="33" s="1"/>
  <c r="T92" i="33"/>
  <c r="X92" i="33" s="1"/>
  <c r="T93" i="33"/>
  <c r="X93" i="33" s="1"/>
  <c r="T95" i="33"/>
  <c r="X95" i="33" s="1"/>
  <c r="T90" i="33"/>
  <c r="X90" i="33" s="1"/>
  <c r="L91" i="33"/>
  <c r="L92" i="33"/>
  <c r="L93" i="33"/>
  <c r="L95" i="33"/>
  <c r="L90" i="33"/>
  <c r="U99" i="33" l="1"/>
  <c r="AF116" i="33"/>
  <c r="X116" i="33"/>
  <c r="AF90" i="33"/>
  <c r="AC90" i="33"/>
  <c r="AF95" i="33"/>
  <c r="AC95" i="33"/>
  <c r="AF92" i="33"/>
  <c r="AC92" i="33"/>
  <c r="AF93" i="33"/>
  <c r="AC93" i="33"/>
  <c r="AF91" i="33"/>
  <c r="AC91" i="33"/>
  <c r="AF123" i="33"/>
  <c r="T122" i="33"/>
  <c r="AE100" i="33"/>
  <c r="O99" i="33"/>
  <c r="O5" i="33" s="1"/>
  <c r="L89" i="33"/>
  <c r="T159" i="33"/>
  <c r="AB95" i="33"/>
  <c r="AB92" i="33"/>
  <c r="AB103" i="33"/>
  <c r="AE102" i="33"/>
  <c r="L121" i="33"/>
  <c r="AB154" i="33"/>
  <c r="AB123" i="33"/>
  <c r="AB90" i="33"/>
  <c r="AB93" i="33"/>
  <c r="AB91" i="33"/>
  <c r="M5" i="33"/>
  <c r="L106" i="33"/>
  <c r="L116" i="33"/>
  <c r="AB116" i="33" s="1"/>
  <c r="T89" i="33"/>
  <c r="X89" i="33" s="1"/>
  <c r="T102" i="33"/>
  <c r="T100" i="33"/>
  <c r="X100" i="33" s="1"/>
  <c r="L102" i="33"/>
  <c r="L100" i="33"/>
  <c r="W105" i="33"/>
  <c r="L74" i="33"/>
  <c r="AB74" i="33" s="1"/>
  <c r="L75" i="33"/>
  <c r="AB75" i="33" s="1"/>
  <c r="L76" i="33"/>
  <c r="L86" i="33"/>
  <c r="AB86" i="33" s="1"/>
  <c r="AE105" i="33" l="1"/>
  <c r="AA105" i="33"/>
  <c r="AF159" i="33"/>
  <c r="X159" i="33"/>
  <c r="AF122" i="33"/>
  <c r="X122" i="33"/>
  <c r="AF89" i="33"/>
  <c r="AC89" i="33"/>
  <c r="AB76" i="33"/>
  <c r="L73" i="33"/>
  <c r="L99" i="33"/>
  <c r="AF100" i="33"/>
  <c r="T99" i="33"/>
  <c r="AB159" i="33"/>
  <c r="AB122" i="33"/>
  <c r="AB100" i="33"/>
  <c r="AB106" i="33"/>
  <c r="AB102" i="33"/>
  <c r="AB89" i="33"/>
  <c r="AE99" i="33"/>
  <c r="L105" i="33"/>
  <c r="T105" i="33"/>
  <c r="T72" i="33"/>
  <c r="T69" i="33"/>
  <c r="T67" i="33"/>
  <c r="L69" i="33"/>
  <c r="L67" i="33"/>
  <c r="AF67" i="33" l="1"/>
  <c r="X67" i="33"/>
  <c r="AF72" i="33"/>
  <c r="X72" i="33"/>
  <c r="AF99" i="33"/>
  <c r="X99" i="33"/>
  <c r="AF69" i="33"/>
  <c r="X69" i="33"/>
  <c r="AF105" i="33"/>
  <c r="X105" i="33"/>
  <c r="AB67" i="33"/>
  <c r="AB69" i="33"/>
  <c r="AB105" i="33"/>
  <c r="T71" i="33"/>
  <c r="AB72" i="33"/>
  <c r="L70" i="33"/>
  <c r="AB73" i="33"/>
  <c r="T66" i="33"/>
  <c r="L66" i="33"/>
  <c r="T21" i="33"/>
  <c r="X21" i="33" s="1"/>
  <c r="T22" i="33"/>
  <c r="T25" i="33"/>
  <c r="T20" i="33"/>
  <c r="L22" i="33"/>
  <c r="L25" i="33"/>
  <c r="L20" i="33"/>
  <c r="L17" i="33"/>
  <c r="T17" i="33"/>
  <c r="T16" i="33"/>
  <c r="L16" i="33"/>
  <c r="L9" i="33"/>
  <c r="AF17" i="33" l="1"/>
  <c r="X17" i="33"/>
  <c r="AF20" i="33"/>
  <c r="X20" i="33"/>
  <c r="AF16" i="33"/>
  <c r="X16" i="33"/>
  <c r="AF25" i="33"/>
  <c r="X25" i="33"/>
  <c r="AF66" i="33"/>
  <c r="X66" i="33"/>
  <c r="T70" i="33"/>
  <c r="AB70" i="33" s="1"/>
  <c r="X71" i="33"/>
  <c r="AB71" i="33"/>
  <c r="AF71" i="33"/>
  <c r="AB9" i="33"/>
  <c r="L8" i="33"/>
  <c r="AB8" i="33" s="1"/>
  <c r="AB21" i="33"/>
  <c r="AF21" i="33"/>
  <c r="AB16" i="33"/>
  <c r="AB66" i="33"/>
  <c r="AB17" i="33"/>
  <c r="AB20" i="33"/>
  <c r="AB22" i="33"/>
  <c r="AB25" i="33"/>
  <c r="T15" i="33"/>
  <c r="L15" i="33"/>
  <c r="L19" i="33"/>
  <c r="U87" i="33"/>
  <c r="Y87" i="33" l="1"/>
  <c r="AF70" i="33"/>
  <c r="X70" i="33"/>
  <c r="AF15" i="33"/>
  <c r="X15" i="33"/>
  <c r="AG87" i="33"/>
  <c r="AB15" i="33"/>
  <c r="L7" i="33"/>
  <c r="M87" i="33"/>
  <c r="AC87" i="33" s="1"/>
  <c r="O87" i="33"/>
  <c r="L87" i="33" l="1"/>
  <c r="T19" i="33" l="1"/>
  <c r="W87" i="33"/>
  <c r="AE87" i="33" l="1"/>
  <c r="AA87" i="33"/>
  <c r="AF19" i="33"/>
  <c r="X19" i="33"/>
  <c r="T7" i="33"/>
  <c r="AB19" i="33"/>
  <c r="AF7" i="33" l="1"/>
  <c r="X7" i="33"/>
  <c r="T87" i="33"/>
  <c r="AB7" i="33"/>
  <c r="AF87" i="33" l="1"/>
  <c r="X87" i="33"/>
  <c r="AB87" i="33"/>
  <c r="L5" i="33" l="1"/>
  <c r="AB99" i="33"/>
  <c r="V121" i="33"/>
  <c r="W121" i="33"/>
  <c r="AA121" i="33" s="1"/>
  <c r="T121" i="33"/>
  <c r="U121" i="33"/>
  <c r="Y121" i="33" l="1"/>
  <c r="AD121" i="33"/>
  <c r="Z121" i="33"/>
  <c r="AF121" i="33"/>
  <c r="X121" i="33"/>
  <c r="AB121" i="33"/>
  <c r="AC121" i="33"/>
  <c r="AG121" i="33"/>
  <c r="W5" i="33"/>
  <c r="AE121" i="33"/>
  <c r="U5" i="33"/>
  <c r="V5" i="33"/>
  <c r="Y5" i="33" l="1"/>
  <c r="AD5" i="33"/>
  <c r="Z5" i="33"/>
  <c r="AE5" i="33"/>
  <c r="AA5" i="33"/>
  <c r="AG5" i="33"/>
  <c r="AC5" i="33"/>
  <c r="T5" i="33" l="1"/>
  <c r="AB5" i="33" s="1"/>
  <c r="AF5" i="33" l="1"/>
  <c r="X5" i="33"/>
</calcChain>
</file>

<file path=xl/sharedStrings.xml><?xml version="1.0" encoding="utf-8"?>
<sst xmlns="http://schemas.openxmlformats.org/spreadsheetml/2006/main" count="601" uniqueCount="346">
  <si>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</si>
  <si>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</si>
  <si>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</si>
  <si>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</si>
  <si>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</si>
  <si>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</si>
  <si>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</si>
  <si>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</si>
  <si>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</si>
  <si>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</si>
  <si>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</si>
  <si>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</si>
  <si>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</si>
  <si>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</si>
  <si>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</si>
  <si>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</si>
  <si>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</si>
  <si>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</si>
  <si>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</si>
  <si>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</si>
  <si>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</si>
  <si>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</si>
  <si>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</si>
  <si>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</si>
  <si>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</si>
  <si>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</si>
  <si>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</si>
  <si>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</si>
  <si>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</si>
  <si>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</si>
  <si>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</si>
  <si>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</si>
  <si>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</si>
  <si>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</si>
  <si>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</si>
  <si>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</si>
  <si>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</si>
  <si>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</si>
  <si>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</si>
  <si>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</si>
  <si>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</si>
  <si>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</si>
  <si>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</si>
  <si>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</si>
  <si>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5</t>
  </si>
  <si>
    <t>8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</si>
  <si>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</si>
  <si>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</si>
  <si>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</si>
  <si>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</si>
  <si>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1.1.4</t>
  </si>
  <si>
    <t>Возмещение затрат реализ сжиж газа насел Нефтеюганскгаз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</si>
  <si>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</si>
  <si>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</si>
  <si>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</si>
  <si>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</si>
  <si>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</si>
  <si>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</si>
  <si>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</si>
  <si>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</si>
  <si>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</si>
  <si>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</si>
  <si>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</si>
  <si>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</si>
  <si>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</si>
  <si>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</si>
  <si>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</si>
  <si>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</si>
  <si>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 Мамонтовская (развязка перекрестка ул. Мамонтовская- ул. Молодежная)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</si>
  <si>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</si>
  <si>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Подпрограмма "Организация бюджетного процесса в городе Нефтеюганске"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</si>
  <si>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</si>
  <si>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</si>
  <si>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</si>
  <si>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</si>
  <si>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</si>
  <si>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</si>
  <si>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</si>
  <si>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</si>
  <si>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Всего</t>
  </si>
  <si>
    <t>окружной бюджет</t>
  </si>
  <si>
    <t>местный бюджет</t>
  </si>
  <si>
    <t>Всего по программам</t>
  </si>
  <si>
    <t>2.2.2</t>
  </si>
  <si>
    <t>2.2.3</t>
  </si>
  <si>
    <t>2.2.4</t>
  </si>
  <si>
    <t>2.2.7</t>
  </si>
  <si>
    <t>2.2.8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</si>
  <si>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</si>
  <si>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</si>
  <si>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</si>
  <si>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</si>
  <si>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</si>
  <si>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</si>
  <si>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</si>
  <si>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</si>
  <si>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</si>
  <si>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</si>
  <si>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</si>
  <si>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</si>
  <si>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</si>
  <si>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</si>
  <si>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</si>
  <si>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</si>
  <si>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</si>
  <si>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</si>
  <si>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</si>
  <si>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</si>
  <si>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</si>
  <si>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</si>
  <si>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</si>
  <si>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</si>
  <si>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</si>
  <si>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</si>
  <si>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6.1.8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</si>
  <si>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</si>
  <si>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</si>
  <si>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</si>
  <si>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</si>
  <si>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</si>
  <si>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</si>
  <si>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</si>
  <si>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</si>
  <si>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</si>
  <si>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</si>
  <si>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</si>
  <si>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</si>
  <si>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ИТОГО   по    Администрация города Нефтеюганска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</si>
  <si>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</si>
  <si>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</si>
  <si>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5.1.7</t>
  </si>
  <si>
    <t xml:space="preserve">Обеспечение мероприятий по капитальному ремонту многоквартирных домов </t>
  </si>
  <si>
    <t>Улицы и внутриквартальные проезды микрорайона 11 г.Нефтеюганска (ул. Коммунальная)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</si>
  <si>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</si>
  <si>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</si>
  <si>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</si>
  <si>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</si>
  <si>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</si>
  <si>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</si>
  <si>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</si>
  <si>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</si>
  <si>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</si>
  <si>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</si>
  <si>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</si>
  <si>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</si>
  <si>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</si>
  <si>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Мероприятия  по поддержке технического состояния жилищного фонда</t>
  </si>
  <si>
    <t>ПЛАН  на 2016 год (рублей)</t>
  </si>
  <si>
    <t>1 квартал</t>
  </si>
  <si>
    <t>2 квартал</t>
  </si>
  <si>
    <t>федеральный бюджет</t>
  </si>
  <si>
    <t>Капитальный ремонт объекта «Сети теплоснабжения», расположенные по адресу: г.Нефтеюганск, по ул.Нефтяников, от МК 4-4 Неф. до МК 12-9 Неф. (участок от МК 3-8 Неф до МК12-9 Неф).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</si>
  <si>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</si>
  <si>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</si>
  <si>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</si>
  <si>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</si>
  <si>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</si>
  <si>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</si>
  <si>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</si>
  <si>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Противопаводковые мероприятия</t>
  </si>
  <si>
    <t>Услуга по приёму и складированию снежных масс</t>
  </si>
  <si>
    <t>Содержание уличного и дворового освещения</t>
  </si>
  <si>
    <t>Содержание городского фонтана</t>
  </si>
  <si>
    <t>Озеленение мест общего пользования</t>
  </si>
  <si>
    <t>Содержание скульптурных композиций, и памятников города Нефтеюганска</t>
  </si>
  <si>
    <t>1.4.5</t>
  </si>
  <si>
    <t>1.4.6</t>
  </si>
  <si>
    <t>1.4.7</t>
  </si>
  <si>
    <t>1.4.8</t>
  </si>
  <si>
    <t>1.4.9</t>
  </si>
  <si>
    <t>1.4.10</t>
  </si>
  <si>
    <t>1.4.11</t>
  </si>
  <si>
    <t>Ремонт автомобильных дорог общего аользования местного значения в г.Нефтеюганске (Автодорога по ул. Нефтяников участок автодороги от ул Пойменной до ул. В.Петухова)</t>
  </si>
  <si>
    <t>Мероприятия по содержанию имущества (транспортный налог)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</si>
  <si>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</si>
  <si>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</si>
  <si>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</si>
  <si>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</si>
  <si>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</si>
  <si>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</si>
  <si>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</si>
  <si>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6.1.1.4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</si>
  <si>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</si>
  <si>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</si>
  <si>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</si>
  <si>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</si>
  <si>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</si>
  <si>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</si>
  <si>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</si>
  <si>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</si>
  <si>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</si>
  <si>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</si>
  <si>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</si>
  <si>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</si>
  <si>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</si>
  <si>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</si>
  <si>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</si>
  <si>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</si>
  <si>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</si>
  <si>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</si>
  <si>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</si>
  <si>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</si>
  <si>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</si>
  <si>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</si>
  <si>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Развитие материально-технической базы учреждений культуры</t>
  </si>
  <si>
    <t>Обновление материально-технической базы муниципальных детских школ искусств (по видам искусств) в сфере культуры</t>
  </si>
  <si>
    <t>6.1.7.1</t>
  </si>
  <si>
    <t>Техническое обследование, реконструкция, капитальный ремонт, строительство объектов культуры</t>
  </si>
  <si>
    <t>6.1.8.1</t>
  </si>
  <si>
    <t>Устройство скатной кровли здания НГ МБОУ ДОД Детская школа искусств</t>
  </si>
  <si>
    <t>Обеспечение деятельности комитета культуры</t>
  </si>
  <si>
    <t>Прочие мероприятия органов местного самоуправления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</si>
  <si>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</si>
  <si>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</si>
  <si>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</si>
  <si>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</si>
  <si>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</si>
  <si>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</si>
  <si>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</si>
  <si>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</si>
  <si>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</si>
  <si>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</si>
  <si>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</si>
  <si>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</si>
  <si>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</si>
  <si>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Лицвидация несанкционированных свалок</t>
  </si>
  <si>
    <t>Иные межбюджетные трансферты в рамках наказов избирателей депутатам Думы ХМАО-Югры</t>
  </si>
  <si>
    <t>5.1.8</t>
  </si>
  <si>
    <t>6.1.2.3</t>
  </si>
  <si>
    <t>6.1.3.3</t>
  </si>
  <si>
    <t>6.1.4.3</t>
  </si>
  <si>
    <t>6.1.5.3</t>
  </si>
  <si>
    <t>1.5.3</t>
  </si>
  <si>
    <t>1.1.5</t>
  </si>
  <si>
    <t>1.1.6</t>
  </si>
  <si>
    <t>1.1.7</t>
  </si>
  <si>
    <t>Канализационно-очистные сооружения производительностью 50 000 м3/сутки в городе Нефтеюганске</t>
  </si>
  <si>
    <t>Станция обезжелезивания 7 мкр.57/7 реестр.№ 522074</t>
  </si>
  <si>
    <t>Инженерное обеспечение 5 микрорайона г.Нефтеюганска</t>
  </si>
  <si>
    <t>1.4.12</t>
  </si>
  <si>
    <t>Проведение работ по сбору, вывозу и утилизации промышленных отходов (баржа)</t>
  </si>
  <si>
    <t>Устройство подходов к подъездам многоквартирных домов № 20/1,25,26,27 в 11а мкр</t>
  </si>
  <si>
    <t>Асфальтирование внутриквартального проезда и устройство тротуара в 8А мкр.</t>
  </si>
  <si>
    <t>Ремонт внутриквартальных проездов без покрытия (4,5,6 мкр., МО-15)</t>
  </si>
  <si>
    <t>Асфальтирование и отсыпка территории в 8а мкр в районе магазина Тагмир</t>
  </si>
  <si>
    <t>Асфальтирование территории в 7 мкр по ул.Молодежной в районе МБУЗ "НГБ имени В.И.Яцкив"</t>
  </si>
  <si>
    <t>Устройство снежного городка</t>
  </si>
  <si>
    <t>Купель на Крещение</t>
  </si>
  <si>
    <t>Установка малых архитектурных форм на АТБ-6 в 11 мкр. города Нефтеюганска</t>
  </si>
  <si>
    <t>Монтаж и содержание искусственных елей и новогодней иллюминации</t>
  </si>
  <si>
    <t>Установка МАФ</t>
  </si>
  <si>
    <t>Поставка малых архитектурных форм (АТБ-6 в 11 мкр.)</t>
  </si>
  <si>
    <t>Поставка новогодней иллюминации</t>
  </si>
  <si>
    <t>Благоустройство дворовых территорий (поставку МАФ для спортивных городков)</t>
  </si>
  <si>
    <t>Поставка (с установкой) мемориальных знаков на фасадах многоквартирных домов</t>
  </si>
  <si>
    <t>Улицы и внутриквартальные проезды микрорайона 15 г.Нефтеюганска (1 этап, 2 подэтап)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</si>
  <si>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</si>
  <si>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</si>
  <si>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</si>
  <si>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</si>
  <si>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</si>
  <si>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</si>
  <si>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</si>
  <si>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</si>
  <si>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</si>
  <si>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</si>
  <si>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</si>
  <si>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</si>
  <si>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</si>
  <si>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</si>
  <si>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</si>
  <si>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</si>
  <si>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</si>
  <si>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3.7</t>
  </si>
  <si>
    <t>3.8</t>
  </si>
  <si>
    <t>Прочие расходы</t>
  </si>
  <si>
    <t>% исполнения  к финансированию (окружной б-т)</t>
  </si>
  <si>
    <t>Строительство, реконструкция, капитальный ремонт объектов муниципальной собственности</t>
  </si>
  <si>
    <t>% исполнения  к плану 1 полугодия</t>
  </si>
  <si>
    <t>Организация и проведение субботника на землях общего пользования</t>
  </si>
  <si>
    <t>Ремонт проезда, парковки в районе дома 1 микрорайон 6</t>
  </si>
  <si>
    <t>Ремонт проездов, автостоянок, парковок и тротуаров в 13 микрорайоне</t>
  </si>
  <si>
    <t>Ремонт проездов, автостоянок, парковок и тротуаров в 1 микрорайоне</t>
  </si>
  <si>
    <t>Ремонт внутриквартальных проездов и тротуаров в микрорайонах города</t>
  </si>
  <si>
    <t>Асфальтирование по адресу 11А микрорайон, переулок Дальний</t>
  </si>
  <si>
    <t>1.4.30</t>
  </si>
  <si>
    <t>1.4.31</t>
  </si>
  <si>
    <t>1.4.32</t>
  </si>
  <si>
    <t>1.4.33</t>
  </si>
  <si>
    <t>1.4.34</t>
  </si>
  <si>
    <t>Ремонт автодороги по ул. Нефтяников (от ул. Ленина до ул. Усть-Балыкская)</t>
  </si>
  <si>
    <t>Ремонт автодороги по ул.Набережная (от ул.Сургутская до ул.Ленина)</t>
  </si>
  <si>
    <t>Ремонт автодороги ул.Строителей (от ул. Мира до ул.Ленина)</t>
  </si>
  <si>
    <t>Ремонт автодороги ул.Парковая (от ул.Сургутская до ул.Мира)</t>
  </si>
  <si>
    <t>2.2.9</t>
  </si>
  <si>
    <t>2.2.10</t>
  </si>
  <si>
    <t>2.2.11</t>
  </si>
  <si>
    <t>2.2.12</t>
  </si>
  <si>
    <t>5.2.2</t>
  </si>
  <si>
    <t>5.2.3</t>
  </si>
  <si>
    <t>Ремонт заезда и парковки лыжной базы</t>
  </si>
  <si>
    <t>6.1.9</t>
  </si>
  <si>
    <t>Создание архитектурных композиций в местах массового отдыха населения, обустройство территорий учреждений культуры</t>
  </si>
  <si>
    <t>Асфальтирование по объекту центр национальных культур</t>
  </si>
  <si>
    <t>6.1.9.1</t>
  </si>
  <si>
    <t>% исполнения  к плану 2016 года</t>
  </si>
  <si>
    <t>Ремонт автомобильных дорог общего пользования местного значения в г.Нефтеюганске (Автодорога по ул. Сургутская участок автодороги от ПК3+876 до пересечения с автодорогой по ул Набережная)</t>
  </si>
  <si>
    <t>Уборка проезжей части вакуумно-уборочной машиной</t>
  </si>
  <si>
    <t>2.2.13</t>
  </si>
  <si>
    <t>% исполнения  к плану 1 полугодия 2016 года</t>
  </si>
  <si>
    <t xml:space="preserve">Всего </t>
  </si>
  <si>
    <t>ПЛАН  на 1 полугодие 2016 год (рублей)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</si>
  <si>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</si>
  <si>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</si>
  <si>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</si>
  <si>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</si>
  <si>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</si>
  <si>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</si>
  <si>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</si>
  <si>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</si>
  <si>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</si>
  <si>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</si>
  <si>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</si>
  <si>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</si>
  <si>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</si>
  <si>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</si>
  <si>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5.1.9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</si>
  <si>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</si>
  <si>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23</t>
  </si>
  <si>
    <t>Профинансировано  на 01.07.2016  (рублей)</t>
  </si>
  <si>
    <t>Кассовый расход по 01.07.2016  (рублей)</t>
  </si>
  <si>
    <t>Приобретение и установка МАФ для детского городка в 5 мкр.</t>
  </si>
  <si>
    <t>Приобретение и установка ограждений на детских площадках</t>
  </si>
  <si>
    <t>1.4.35</t>
  </si>
  <si>
    <t>Выполнение работ по восстановлению береговой и пешеходной зоны брусчатки Набережной</t>
  </si>
  <si>
    <t>1.4.36</t>
  </si>
  <si>
    <t>Ремонт малых форм детских и спортивных площадок</t>
  </si>
  <si>
    <t>1.4.37</t>
  </si>
  <si>
    <t>1.4.38</t>
  </si>
  <si>
    <t>Асфальтирование прилигающей территории перед зданием Управления теплоэнергетики по ул. Нефтяников</t>
  </si>
  <si>
    <t>Проектно-изыскательские работы по рекультивации свалки ТБО на 8 км автодороги Нефтеюганск - Сургут</t>
  </si>
  <si>
    <t>1.4.39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</si>
  <si>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</si>
  <si>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</si>
  <si>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</si>
  <si>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Отчет об исполнении сетевого плана-графика на 01 июля  2016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</si>
</sst>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87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9" xfId="0" applyFill="1" applyBorder="1" applyAlignment="1"/>
    <xf numFmtId="0" fontId="5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6" fontId="13" fillId="4" borderId="1" xfId="0" applyNumberFormat="1" applyFont="1" applyFill="1" applyBorder="1" applyAlignment="1">
      <alignment horizontal="center" vertical="center" wrapText="1"/>
    </xf>
    <xf numFmtId="166" fontId="13" fillId="4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166" fontId="13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5" borderId="0" xfId="0" applyFont="1" applyFill="1"/>
    <xf numFmtId="166" fontId="9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/>
    <xf numFmtId="49" fontId="5" fillId="6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/>
    <xf numFmtId="49" fontId="5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1"/>
  <sheetViews>
    <sheetView tabSelected="1" view="pageBreakPreview" zoomScale="70" zoomScaleNormal="46" zoomScaleSheetLayoutView="70" workbookViewId="0">
      <pane ySplit="3" topLeftCell="A4" activePane="bottomLeft" state="frozen"/>
      <selection pane="bottomLeft" sqref="A1:AE1"/>
    </sheetView>
  </sheetViews>
  <sheetFormatPr defaultColWidth="9.140625" defaultRowHeight="18.75" x14ac:dyDescent="0.3"/>
  <cols>
    <col min="1" max="1" width="10" style="14" customWidth="1"/>
    <col min="2" max="2" width="54.85546875" style="10" customWidth="1"/>
    <col min="3" max="3" width="13.140625" style="10" customWidth="1"/>
    <col min="4" max="5" width="23.28515625" style="10" hidden="1" customWidth="1"/>
    <col min="6" max="6" width="23.28515625" style="10" customWidth="1"/>
    <col min="7" max="11" width="23.28515625" style="10" hidden="1" customWidth="1"/>
    <col min="12" max="15" width="23.28515625" style="10" customWidth="1"/>
    <col min="16" max="16" width="22.85546875" style="105" hidden="1" customWidth="1"/>
    <col min="17" max="17" width="25.7109375" style="105" hidden="1" customWidth="1"/>
    <col min="18" max="18" width="19.85546875" style="105" hidden="1" customWidth="1"/>
    <col min="19" max="19" width="22.85546875" style="105" hidden="1" customWidth="1"/>
    <col min="20" max="21" width="24.42578125" style="12" customWidth="1"/>
    <col min="22" max="22" width="20" style="12" customWidth="1"/>
    <col min="23" max="23" width="23.140625" style="12" customWidth="1"/>
    <col min="24" max="24" width="22.85546875" style="12" hidden="1" customWidth="1"/>
    <col min="25" max="25" width="15.7109375" style="12" hidden="1" customWidth="1"/>
    <col min="26" max="26" width="16.7109375" style="12" hidden="1" customWidth="1"/>
    <col min="27" max="27" width="14" style="12" hidden="1" customWidth="1"/>
    <col min="28" max="28" width="17.140625" style="13" customWidth="1"/>
    <col min="29" max="30" width="14.140625" style="13" customWidth="1"/>
    <col min="31" max="31" width="13.7109375" style="13" customWidth="1"/>
    <col min="32" max="32" width="15.42578125" style="13" customWidth="1"/>
    <col min="33" max="33" width="21.85546875" style="10" hidden="1" customWidth="1"/>
    <col min="34" max="16384" width="9.140625" style="10"/>
  </cols>
  <sheetData>
    <row r="1" spans="1:33" s="6" customFormat="1" ht="62.25" customHeight="1" x14ac:dyDescent="0.3">
      <c r="A1" s="130" t="s">
        <v>345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82"/>
    </row>
    <row r="2" spans="1:33" s="7" customFormat="1" ht="75" customHeight="1" x14ac:dyDescent="0.3">
      <c r="A2" s="132" t="s">
        <v>0</v>
      </c>
      <c r="B2" s="4" t="s">
        <v>1</v>
      </c>
      <c r="C2" s="133" t="s">
        <v>48</v>
      </c>
      <c r="D2" s="139" t="s">
        <v>148</v>
      </c>
      <c r="E2" s="139" t="s">
        <v>149</v>
      </c>
      <c r="F2" s="46" t="s">
        <v>311</v>
      </c>
      <c r="G2" s="67"/>
      <c r="H2" s="67"/>
      <c r="I2" s="67"/>
      <c r="J2" s="67"/>
      <c r="K2" s="68"/>
      <c r="L2" s="134" t="s">
        <v>147</v>
      </c>
      <c r="M2" s="134"/>
      <c r="N2" s="134"/>
      <c r="O2" s="134"/>
      <c r="P2" s="141" t="s">
        <v>329</v>
      </c>
      <c r="Q2" s="141"/>
      <c r="R2" s="141"/>
      <c r="S2" s="141"/>
      <c r="T2" s="135" t="s">
        <v>330</v>
      </c>
      <c r="U2" s="135"/>
      <c r="V2" s="135"/>
      <c r="W2" s="135"/>
      <c r="X2" s="47" t="s">
        <v>309</v>
      </c>
      <c r="Y2" s="48"/>
      <c r="Z2" s="48"/>
      <c r="AA2" s="49"/>
      <c r="AB2" s="136" t="s">
        <v>305</v>
      </c>
      <c r="AC2" s="137"/>
      <c r="AD2" s="137"/>
      <c r="AE2" s="138"/>
      <c r="AF2" s="154" t="s">
        <v>278</v>
      </c>
      <c r="AG2" s="154" t="s">
        <v>276</v>
      </c>
    </row>
    <row r="3" spans="1:33" s="7" customFormat="1" ht="65.25" customHeight="1" x14ac:dyDescent="0.3">
      <c r="A3" s="132"/>
      <c r="B3" s="84" t="s">
        <v>2</v>
      </c>
      <c r="C3" s="133"/>
      <c r="D3" s="140"/>
      <c r="E3" s="140"/>
      <c r="F3" s="84" t="s">
        <v>310</v>
      </c>
      <c r="G3" s="86"/>
      <c r="H3" s="86"/>
      <c r="I3" s="85" t="s">
        <v>80</v>
      </c>
      <c r="J3" s="85" t="s">
        <v>150</v>
      </c>
      <c r="K3" s="85" t="s">
        <v>81</v>
      </c>
      <c r="L3" s="85" t="s">
        <v>79</v>
      </c>
      <c r="M3" s="85" t="s">
        <v>80</v>
      </c>
      <c r="N3" s="85" t="s">
        <v>150</v>
      </c>
      <c r="O3" s="85" t="s">
        <v>81</v>
      </c>
      <c r="P3" s="94" t="s">
        <v>79</v>
      </c>
      <c r="Q3" s="94" t="s">
        <v>80</v>
      </c>
      <c r="R3" s="94" t="s">
        <v>150</v>
      </c>
      <c r="S3" s="94" t="s">
        <v>81</v>
      </c>
      <c r="T3" s="85" t="s">
        <v>79</v>
      </c>
      <c r="U3" s="85" t="s">
        <v>80</v>
      </c>
      <c r="V3" s="85" t="s">
        <v>150</v>
      </c>
      <c r="W3" s="85" t="s">
        <v>81</v>
      </c>
      <c r="X3" s="85" t="s">
        <v>79</v>
      </c>
      <c r="Y3" s="5" t="s">
        <v>80</v>
      </c>
      <c r="Z3" s="5" t="s">
        <v>150</v>
      </c>
      <c r="AA3" s="5" t="s">
        <v>81</v>
      </c>
      <c r="AB3" s="5" t="s">
        <v>79</v>
      </c>
      <c r="AC3" s="5" t="s">
        <v>80</v>
      </c>
      <c r="AD3" s="5" t="s">
        <v>150</v>
      </c>
      <c r="AE3" s="5" t="s">
        <v>81</v>
      </c>
      <c r="AF3" s="155"/>
      <c r="AG3" s="155"/>
    </row>
    <row r="4" spans="1:33" s="7" customFormat="1" ht="21.75" customHeight="1" x14ac:dyDescent="0.3">
      <c r="A4" s="83" t="s">
        <v>9</v>
      </c>
      <c r="B4" s="83" t="s">
        <v>40</v>
      </c>
      <c r="C4" s="83" t="s">
        <v>88</v>
      </c>
      <c r="D4" s="83" t="s">
        <v>95</v>
      </c>
      <c r="E4" s="83" t="s">
        <v>44</v>
      </c>
      <c r="F4" s="83" t="s">
        <v>95</v>
      </c>
      <c r="G4" s="83" t="s">
        <v>126</v>
      </c>
      <c r="H4" s="83" t="s">
        <v>45</v>
      </c>
      <c r="I4" s="83" t="s">
        <v>117</v>
      </c>
      <c r="J4" s="83" t="s">
        <v>118</v>
      </c>
      <c r="K4" s="83" t="s">
        <v>119</v>
      </c>
      <c r="L4" s="83" t="s">
        <v>44</v>
      </c>
      <c r="M4" s="83" t="s">
        <v>107</v>
      </c>
      <c r="N4" s="83" t="s">
        <v>126</v>
      </c>
      <c r="O4" s="83" t="s">
        <v>45</v>
      </c>
      <c r="P4" s="95" t="s">
        <v>117</v>
      </c>
      <c r="Q4" s="95" t="s">
        <v>118</v>
      </c>
      <c r="R4" s="95" t="s">
        <v>119</v>
      </c>
      <c r="S4" s="95" t="s">
        <v>120</v>
      </c>
      <c r="T4" s="83" t="s">
        <v>121</v>
      </c>
      <c r="U4" s="83" t="s">
        <v>122</v>
      </c>
      <c r="V4" s="83" t="s">
        <v>123</v>
      </c>
      <c r="W4" s="83" t="s">
        <v>312</v>
      </c>
      <c r="X4" s="83" t="s">
        <v>313</v>
      </c>
      <c r="Y4" s="83" t="s">
        <v>314</v>
      </c>
      <c r="Z4" s="83" t="s">
        <v>315</v>
      </c>
      <c r="AA4" s="83" t="s">
        <v>316</v>
      </c>
      <c r="AB4" s="83" t="s">
        <v>313</v>
      </c>
      <c r="AC4" s="83" t="s">
        <v>314</v>
      </c>
      <c r="AD4" s="83" t="s">
        <v>315</v>
      </c>
      <c r="AE4" s="83" t="s">
        <v>316</v>
      </c>
      <c r="AF4" s="83" t="s">
        <v>318</v>
      </c>
      <c r="AG4" s="83" t="s">
        <v>328</v>
      </c>
    </row>
    <row r="5" spans="1:33" s="8" customFormat="1" ht="22.5" hidden="1" x14ac:dyDescent="0.3">
      <c r="A5" s="145" t="s">
        <v>82</v>
      </c>
      <c r="B5" s="145"/>
      <c r="C5" s="145"/>
      <c r="D5" s="2" t="e">
        <f>D7+D70+D89+D99+D105+D121+#REF!+#REF!+#REF!+#REF!+#REF!+#REF!+#REF!+#REF!+D161</f>
        <v>#REF!</v>
      </c>
      <c r="E5" s="2" t="e">
        <f>E7+E70+E89+E99+E105+E121+#REF!+#REF!+#REF!+#REF!+#REF!+#REF!+#REF!+#REF!+E161</f>
        <v>#REF!</v>
      </c>
      <c r="F5" s="2" t="e">
        <f>F7+F70+F89+F99+F105+F121+#REF!+#REF!+#REF!+#REF!+#REF!+#REF!+#REF!+#REF!+F161</f>
        <v>#REF!</v>
      </c>
      <c r="G5" s="2" t="e">
        <f>G7+G70+G89+G99+G105+G121+#REF!+#REF!+#REF!+#REF!+#REF!+#REF!+#REF!+#REF!+G161</f>
        <v>#REF!</v>
      </c>
      <c r="H5" s="2" t="e">
        <f>H7+H70+H89+H99+H105+H121+#REF!+#REF!+#REF!+#REF!+#REF!+#REF!+#REF!+#REF!+H161</f>
        <v>#REF!</v>
      </c>
      <c r="I5" s="2" t="e">
        <f>I7+I70+I89+I99+I105+I121+#REF!+#REF!+#REF!+#REF!+#REF!+#REF!+#REF!+#REF!+I161</f>
        <v>#REF!</v>
      </c>
      <c r="J5" s="2" t="e">
        <f>J7+J70+J89+J99+J105+J121+#REF!+#REF!+#REF!+#REF!+#REF!+#REF!+#REF!+#REF!+J161</f>
        <v>#REF!</v>
      </c>
      <c r="K5" s="2" t="e">
        <f>K7+K70+K89+K99+K105+K121+#REF!+#REF!+#REF!+#REF!+#REF!+#REF!+#REF!+#REF!+K161</f>
        <v>#REF!</v>
      </c>
      <c r="L5" s="2" t="e">
        <f>L7+L70+L89+L99+L105+L121+#REF!+#REF!+#REF!+#REF!+#REF!+#REF!+#REF!+#REF!+L161</f>
        <v>#REF!</v>
      </c>
      <c r="M5" s="2" t="e">
        <f>M7+M70+M89+M99+M105+M121+#REF!+#REF!+#REF!+#REF!+#REF!+#REF!+#REF!+#REF!+M161</f>
        <v>#REF!</v>
      </c>
      <c r="N5" s="2" t="e">
        <f>N7+N70+N89+N99+N105+N121+#REF!+#REF!+#REF!+#REF!+#REF!+#REF!+#REF!+#REF!+N161</f>
        <v>#REF!</v>
      </c>
      <c r="O5" s="2" t="e">
        <f>O7+O70+O89+O99+O105+O121+#REF!+#REF!+#REF!+#REF!+#REF!+#REF!+#REF!+#REF!+O161</f>
        <v>#REF!</v>
      </c>
      <c r="P5" s="96" t="e">
        <f>P7+P70+P89+P99+P105+P121+#REF!+#REF!+#REF!+#REF!+#REF!+#REF!+#REF!+#REF!+P161</f>
        <v>#REF!</v>
      </c>
      <c r="Q5" s="96" t="e">
        <f>Q7+Q70+Q89+Q99+Q105+Q121+#REF!+#REF!+#REF!+#REF!+#REF!+#REF!+#REF!+#REF!+Q161</f>
        <v>#REF!</v>
      </c>
      <c r="R5" s="96" t="e">
        <f>R7+R70+R89+R99+R105+R121+#REF!+#REF!+#REF!+#REF!+#REF!+#REF!+#REF!+#REF!+R161</f>
        <v>#REF!</v>
      </c>
      <c r="S5" s="96" t="e">
        <f>S7+S70+S89+S99+S105+S121+#REF!+#REF!+#REF!+#REF!+#REF!+#REF!+#REF!+#REF!+S161</f>
        <v>#REF!</v>
      </c>
      <c r="T5" s="2" t="e">
        <f>T7+T70+T89+T99+T105+T121+#REF!+#REF!+#REF!+#REF!+#REF!+#REF!+#REF!+#REF!+T161</f>
        <v>#REF!</v>
      </c>
      <c r="U5" s="2" t="e">
        <f>U7+U70+U89+U99+U105+U121+#REF!+#REF!+#REF!+#REF!+#REF!+#REF!+#REF!+#REF!+U161</f>
        <v>#REF!</v>
      </c>
      <c r="V5" s="2" t="e">
        <f>V7+V70+V89+V99+V105+V121+#REF!+#REF!+#REF!+#REF!+#REF!+#REF!+#REF!+#REF!+V161</f>
        <v>#REF!</v>
      </c>
      <c r="W5" s="2" t="e">
        <f>W7+W70+W89+W99+W105+W121+#REF!+#REF!+#REF!+#REF!+#REF!+#REF!+#REF!+#REF!+W161</f>
        <v>#REF!</v>
      </c>
      <c r="X5" s="2" t="e">
        <f>T5/F5*100</f>
        <v>#REF!</v>
      </c>
      <c r="Y5" s="2" t="e">
        <f>U5/I5*100</f>
        <v>#REF!</v>
      </c>
      <c r="Z5" s="2" t="e">
        <f>V5/J5*100</f>
        <v>#REF!</v>
      </c>
      <c r="AA5" s="2" t="e">
        <f>W5/K5*100</f>
        <v>#REF!</v>
      </c>
      <c r="AB5" s="2" t="e">
        <f>T5/L5*100</f>
        <v>#REF!</v>
      </c>
      <c r="AC5" s="2" t="e">
        <f>U5/M5*100</f>
        <v>#REF!</v>
      </c>
      <c r="AD5" s="2" t="e">
        <f>V5/N5*100</f>
        <v>#REF!</v>
      </c>
      <c r="AE5" s="2" t="e">
        <f>W5/O5*100</f>
        <v>#REF!</v>
      </c>
      <c r="AF5" s="2" t="e">
        <f>T5/F5*100</f>
        <v>#REF!</v>
      </c>
      <c r="AG5" s="2" t="e">
        <f>U5/Q5*100</f>
        <v>#REF!</v>
      </c>
    </row>
    <row r="6" spans="1:33" s="7" customFormat="1" ht="28.5" hidden="1" customHeight="1" x14ac:dyDescent="0.3">
      <c r="A6" s="150" t="s">
        <v>11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1:33" s="8" customFormat="1" ht="45" hidden="1" customHeight="1" x14ac:dyDescent="0.3">
      <c r="A7" s="1">
        <v>1</v>
      </c>
      <c r="B7" s="156" t="s">
        <v>25</v>
      </c>
      <c r="C7" s="156"/>
      <c r="D7" s="30">
        <f t="shared" ref="D7:W7" si="0">D8+D15+D19+D66+D26</f>
        <v>101724250</v>
      </c>
      <c r="E7" s="30">
        <f t="shared" si="0"/>
        <v>100879664</v>
      </c>
      <c r="F7" s="30">
        <f t="shared" si="0"/>
        <v>276807264</v>
      </c>
      <c r="G7" s="30">
        <f t="shared" si="0"/>
        <v>108935290</v>
      </c>
      <c r="H7" s="30">
        <f t="shared" si="0"/>
        <v>162662529</v>
      </c>
      <c r="I7" s="30">
        <f t="shared" si="0"/>
        <v>25176041</v>
      </c>
      <c r="J7" s="30">
        <f t="shared" si="0"/>
        <v>0</v>
      </c>
      <c r="K7" s="30">
        <f t="shared" si="0"/>
        <v>231665823</v>
      </c>
      <c r="L7" s="30">
        <f>L8+L15+L19+L66+L26</f>
        <v>748116170</v>
      </c>
      <c r="M7" s="30">
        <f>M8+M15+M19+M66+M26</f>
        <v>77393497</v>
      </c>
      <c r="N7" s="30">
        <f>N8+N15+N19+N66+N26</f>
        <v>0</v>
      </c>
      <c r="O7" s="30">
        <f>O8+O15+O19+O66+O26</f>
        <v>670722673</v>
      </c>
      <c r="P7" s="97">
        <f t="shared" si="0"/>
        <v>247049027.61000001</v>
      </c>
      <c r="Q7" s="97">
        <f t="shared" si="0"/>
        <v>13111175.01</v>
      </c>
      <c r="R7" s="97">
        <f t="shared" si="0"/>
        <v>0</v>
      </c>
      <c r="S7" s="97">
        <f t="shared" si="0"/>
        <v>233937852.60000002</v>
      </c>
      <c r="T7" s="30">
        <f t="shared" si="0"/>
        <v>256632291.25000003</v>
      </c>
      <c r="U7" s="30">
        <f t="shared" si="0"/>
        <v>22694438.649999999</v>
      </c>
      <c r="V7" s="30">
        <f t="shared" si="0"/>
        <v>0</v>
      </c>
      <c r="W7" s="30">
        <f t="shared" si="0"/>
        <v>233937852.60000002</v>
      </c>
      <c r="X7" s="2">
        <f t="shared" ref="X7:X21" si="1">T7/F7*100</f>
        <v>92.711545044569363</v>
      </c>
      <c r="Y7" s="2">
        <f>U7/I7*100</f>
        <v>90.143000045161983</v>
      </c>
      <c r="Z7" s="2"/>
      <c r="AA7" s="2">
        <f>W7/K7*100</f>
        <v>100.98073577301044</v>
      </c>
      <c r="AB7" s="2">
        <f t="shared" ref="AB7:AC10" si="2">T7/L7*100</f>
        <v>34.303802208953726</v>
      </c>
      <c r="AC7" s="2">
        <f t="shared" si="2"/>
        <v>29.323443867641746</v>
      </c>
      <c r="AD7" s="2">
        <v>0</v>
      </c>
      <c r="AE7" s="2">
        <f>W7/O7*100</f>
        <v>34.87847690516346</v>
      </c>
      <c r="AF7" s="2">
        <f t="shared" ref="AF7:AF21" si="3">T7/F7*100</f>
        <v>92.711545044569363</v>
      </c>
      <c r="AG7" s="2">
        <f>U7/Q7*100</f>
        <v>173.09233255364808</v>
      </c>
    </row>
    <row r="8" spans="1:33" s="7" customFormat="1" ht="56.25" hidden="1" x14ac:dyDescent="0.3">
      <c r="A8" s="1" t="s">
        <v>16</v>
      </c>
      <c r="B8" s="87" t="s">
        <v>49</v>
      </c>
      <c r="C8" s="17"/>
      <c r="D8" s="2">
        <f>SUM(D9:D14)</f>
        <v>10650603</v>
      </c>
      <c r="E8" s="2">
        <f>SUM(E9:E11)</f>
        <v>1945123</v>
      </c>
      <c r="F8" s="2">
        <f t="shared" ref="F8:K8" si="4">SUM(F9:F14)</f>
        <v>73070637</v>
      </c>
      <c r="G8" s="2">
        <f t="shared" si="4"/>
        <v>17532439</v>
      </c>
      <c r="H8" s="2">
        <f t="shared" si="4"/>
        <v>38838582</v>
      </c>
      <c r="I8" s="2">
        <f t="shared" si="4"/>
        <v>25176041</v>
      </c>
      <c r="J8" s="2">
        <f t="shared" si="4"/>
        <v>0</v>
      </c>
      <c r="K8" s="2">
        <f t="shared" si="4"/>
        <v>39584912</v>
      </c>
      <c r="L8" s="2">
        <f>SUM(L9:L14)</f>
        <v>144375320</v>
      </c>
      <c r="M8" s="2">
        <f>SUM(M9:M14)</f>
        <v>77393497</v>
      </c>
      <c r="N8" s="2">
        <f>SUM(N9:N14)</f>
        <v>0</v>
      </c>
      <c r="O8" s="2">
        <f>SUM(O9:O14)</f>
        <v>66981823</v>
      </c>
      <c r="P8" s="96">
        <f t="shared" ref="P8:W8" si="5">SUM(P9:P14)</f>
        <v>58679153.589999996</v>
      </c>
      <c r="Q8" s="96">
        <f t="shared" si="5"/>
        <v>13111175.01</v>
      </c>
      <c r="R8" s="96">
        <f t="shared" si="5"/>
        <v>0</v>
      </c>
      <c r="S8" s="96">
        <f t="shared" si="5"/>
        <v>45567978.579999998</v>
      </c>
      <c r="T8" s="2">
        <f t="shared" si="5"/>
        <v>68262417.229999989</v>
      </c>
      <c r="U8" s="2">
        <f t="shared" si="5"/>
        <v>22694438.649999999</v>
      </c>
      <c r="V8" s="2">
        <f t="shared" si="5"/>
        <v>0</v>
      </c>
      <c r="W8" s="2">
        <f t="shared" si="5"/>
        <v>45567978.579999998</v>
      </c>
      <c r="X8" s="2">
        <f t="shared" si="1"/>
        <v>93.419764809221505</v>
      </c>
      <c r="Y8" s="2">
        <f>U8/I8*100</f>
        <v>90.143000045161983</v>
      </c>
      <c r="Z8" s="2"/>
      <c r="AA8" s="2">
        <f>W8/K8*100</f>
        <v>115.11451277193694</v>
      </c>
      <c r="AB8" s="2">
        <f t="shared" si="2"/>
        <v>47.28122315503785</v>
      </c>
      <c r="AC8" s="2">
        <f t="shared" si="2"/>
        <v>29.323443867641746</v>
      </c>
      <c r="AD8" s="2">
        <v>0</v>
      </c>
      <c r="AE8" s="2">
        <f>W8/O8*100</f>
        <v>68.030364864808163</v>
      </c>
      <c r="AF8" s="2">
        <f t="shared" si="3"/>
        <v>93.419764809221505</v>
      </c>
      <c r="AG8" s="2">
        <f t="shared" ref="AG8:AG106" si="6">U8/Q8*100</f>
        <v>173.09233255364808</v>
      </c>
    </row>
    <row r="9" spans="1:33" s="7" customFormat="1" ht="93.75" hidden="1" x14ac:dyDescent="0.3">
      <c r="A9" s="88" t="s">
        <v>36</v>
      </c>
      <c r="B9" s="92" t="s">
        <v>151</v>
      </c>
      <c r="C9" s="34" t="s">
        <v>3</v>
      </c>
      <c r="D9" s="42">
        <v>0</v>
      </c>
      <c r="E9" s="42">
        <v>0</v>
      </c>
      <c r="F9" s="31">
        <v>24406076</v>
      </c>
      <c r="G9" s="42">
        <v>15540000</v>
      </c>
      <c r="H9" s="42">
        <v>36257600</v>
      </c>
      <c r="I9" s="42">
        <v>12827476</v>
      </c>
      <c r="J9" s="42">
        <v>0</v>
      </c>
      <c r="K9" s="42">
        <v>675131</v>
      </c>
      <c r="L9" s="32">
        <f t="shared" ref="L9:L14" si="7">M9+O9</f>
        <v>54523800</v>
      </c>
      <c r="M9" s="32">
        <v>51797600</v>
      </c>
      <c r="N9" s="32">
        <v>0</v>
      </c>
      <c r="O9" s="32">
        <v>2726200</v>
      </c>
      <c r="P9" s="98">
        <f t="shared" ref="P9:P13" si="8">Q9+R9+S9</f>
        <v>14735775.01</v>
      </c>
      <c r="Q9" s="98">
        <v>12827475.01</v>
      </c>
      <c r="R9" s="98">
        <v>0</v>
      </c>
      <c r="S9" s="98">
        <f>W9</f>
        <v>1908300</v>
      </c>
      <c r="T9" s="32">
        <f t="shared" ref="T9:T14" si="9">U9+W9</f>
        <v>24406075.149999999</v>
      </c>
      <c r="U9" s="32">
        <v>22497775.149999999</v>
      </c>
      <c r="V9" s="32">
        <v>0</v>
      </c>
      <c r="W9" s="32">
        <v>1908300</v>
      </c>
      <c r="X9" s="32">
        <f t="shared" si="1"/>
        <v>99.999996517260698</v>
      </c>
      <c r="Y9" s="32">
        <f>U9/I9*100</f>
        <v>175.38738836853017</v>
      </c>
      <c r="Z9" s="32"/>
      <c r="AA9" s="32">
        <f>W9/K9*100</f>
        <v>282.65625486016791</v>
      </c>
      <c r="AB9" s="32">
        <f t="shared" si="2"/>
        <v>44.762241718295492</v>
      </c>
      <c r="AC9" s="32">
        <f t="shared" si="2"/>
        <v>43.434010745671614</v>
      </c>
      <c r="AD9" s="32">
        <v>0</v>
      </c>
      <c r="AE9" s="32">
        <f>W9/O9*100</f>
        <v>69.998532756217443</v>
      </c>
      <c r="AF9" s="32">
        <f t="shared" si="3"/>
        <v>99.999996517260698</v>
      </c>
      <c r="AG9" s="32"/>
    </row>
    <row r="10" spans="1:33" s="115" customFormat="1" ht="37.5" hidden="1" x14ac:dyDescent="0.3">
      <c r="A10" s="110" t="s">
        <v>37</v>
      </c>
      <c r="B10" s="111" t="s">
        <v>51</v>
      </c>
      <c r="C10" s="112" t="s">
        <v>4</v>
      </c>
      <c r="D10" s="118">
        <v>165022</v>
      </c>
      <c r="E10" s="118">
        <v>165022</v>
      </c>
      <c r="F10" s="113">
        <f t="shared" ref="F10:F86" si="10">E10+D10</f>
        <v>330044</v>
      </c>
      <c r="G10" s="118">
        <v>212338</v>
      </c>
      <c r="H10" s="118">
        <v>207518</v>
      </c>
      <c r="I10" s="118">
        <v>330044</v>
      </c>
      <c r="J10" s="118">
        <v>0</v>
      </c>
      <c r="K10" s="118">
        <v>0</v>
      </c>
      <c r="L10" s="114">
        <f t="shared" si="7"/>
        <v>749900</v>
      </c>
      <c r="M10" s="114">
        <v>749900</v>
      </c>
      <c r="N10" s="114">
        <v>0</v>
      </c>
      <c r="O10" s="114">
        <v>0</v>
      </c>
      <c r="P10" s="114">
        <f t="shared" si="8"/>
        <v>283700</v>
      </c>
      <c r="Q10" s="114">
        <v>283700</v>
      </c>
      <c r="R10" s="114">
        <v>0</v>
      </c>
      <c r="S10" s="114">
        <f t="shared" ref="S10:S86" si="11">W10</f>
        <v>0</v>
      </c>
      <c r="T10" s="114">
        <f t="shared" si="9"/>
        <v>196663.5</v>
      </c>
      <c r="U10" s="114">
        <v>196663.5</v>
      </c>
      <c r="V10" s="114">
        <v>0</v>
      </c>
      <c r="W10" s="114">
        <v>0</v>
      </c>
      <c r="X10" s="114">
        <f t="shared" si="1"/>
        <v>59.587055059325422</v>
      </c>
      <c r="Y10" s="114">
        <f>U10/I10*100</f>
        <v>59.587055059325422</v>
      </c>
      <c r="Z10" s="114"/>
      <c r="AA10" s="114"/>
      <c r="AB10" s="114">
        <f t="shared" si="2"/>
        <v>26.225296706227496</v>
      </c>
      <c r="AC10" s="114">
        <f t="shared" si="2"/>
        <v>26.225296706227496</v>
      </c>
      <c r="AD10" s="114"/>
      <c r="AE10" s="114"/>
      <c r="AF10" s="114">
        <f t="shared" si="3"/>
        <v>59.587055059325422</v>
      </c>
      <c r="AG10" s="114">
        <f t="shared" si="6"/>
        <v>69.32093761015156</v>
      </c>
    </row>
    <row r="11" spans="1:33" s="7" customFormat="1" ht="77.25" hidden="1" customHeight="1" x14ac:dyDescent="0.3">
      <c r="A11" s="88" t="s">
        <v>50</v>
      </c>
      <c r="B11" s="92" t="s">
        <v>152</v>
      </c>
      <c r="C11" s="34" t="s">
        <v>4</v>
      </c>
      <c r="D11" s="42">
        <v>1186734</v>
      </c>
      <c r="E11" s="42">
        <v>1780101</v>
      </c>
      <c r="F11" s="31">
        <v>3901835</v>
      </c>
      <c r="G11" s="42">
        <v>1780101</v>
      </c>
      <c r="H11" s="42">
        <v>2373464</v>
      </c>
      <c r="I11" s="42">
        <v>0</v>
      </c>
      <c r="J11" s="42">
        <v>0</v>
      </c>
      <c r="K11" s="42">
        <v>3901835</v>
      </c>
      <c r="L11" s="32">
        <f t="shared" si="7"/>
        <v>7120400</v>
      </c>
      <c r="M11" s="32">
        <v>0</v>
      </c>
      <c r="N11" s="32">
        <v>0</v>
      </c>
      <c r="O11" s="32">
        <v>7120400</v>
      </c>
      <c r="P11" s="98">
        <f t="shared" si="8"/>
        <v>3137176.12</v>
      </c>
      <c r="Q11" s="98">
        <v>0</v>
      </c>
      <c r="R11" s="98">
        <v>0</v>
      </c>
      <c r="S11" s="98">
        <f t="shared" si="11"/>
        <v>3137176.12</v>
      </c>
      <c r="T11" s="32">
        <f t="shared" si="9"/>
        <v>3137176.12</v>
      </c>
      <c r="U11" s="32">
        <v>0</v>
      </c>
      <c r="V11" s="32">
        <v>0</v>
      </c>
      <c r="W11" s="32">
        <v>3137176.12</v>
      </c>
      <c r="X11" s="32">
        <f t="shared" si="1"/>
        <v>80.40258288728252</v>
      </c>
      <c r="Y11" s="32"/>
      <c r="Z11" s="32"/>
      <c r="AA11" s="32">
        <f t="shared" ref="AA11:AA21" si="12">W11/K11*100</f>
        <v>80.40258288728252</v>
      </c>
      <c r="AB11" s="32">
        <f t="shared" ref="AB11:AB42" si="13">T11/L11*100</f>
        <v>44.058987135554183</v>
      </c>
      <c r="AC11" s="32"/>
      <c r="AD11" s="32"/>
      <c r="AE11" s="32">
        <f t="shared" ref="AE11:AE42" si="14">W11/O11*100</f>
        <v>44.058987135554183</v>
      </c>
      <c r="AF11" s="32">
        <f t="shared" si="3"/>
        <v>80.40258288728252</v>
      </c>
      <c r="AG11" s="32"/>
    </row>
    <row r="12" spans="1:33" s="7" customFormat="1" ht="62.25" hidden="1" customHeight="1" x14ac:dyDescent="0.3">
      <c r="A12" s="88" t="s">
        <v>233</v>
      </c>
      <c r="B12" s="92" t="s">
        <v>236</v>
      </c>
      <c r="C12" s="34" t="s">
        <v>3</v>
      </c>
      <c r="D12" s="42">
        <v>8640838</v>
      </c>
      <c r="E12" s="42"/>
      <c r="F12" s="31">
        <v>8640953</v>
      </c>
      <c r="G12" s="42"/>
      <c r="H12" s="42"/>
      <c r="I12" s="42">
        <v>0</v>
      </c>
      <c r="J12" s="42">
        <v>0</v>
      </c>
      <c r="K12" s="42">
        <v>8640953</v>
      </c>
      <c r="L12" s="32">
        <f t="shared" si="7"/>
        <v>8640953</v>
      </c>
      <c r="M12" s="32">
        <v>0</v>
      </c>
      <c r="N12" s="32">
        <v>0</v>
      </c>
      <c r="O12" s="32">
        <v>8640953</v>
      </c>
      <c r="P12" s="98">
        <f t="shared" si="8"/>
        <v>8416558.7300000004</v>
      </c>
      <c r="Q12" s="98">
        <v>0</v>
      </c>
      <c r="R12" s="98">
        <v>0</v>
      </c>
      <c r="S12" s="98">
        <f t="shared" si="11"/>
        <v>8416558.7300000004</v>
      </c>
      <c r="T12" s="32">
        <f t="shared" si="9"/>
        <v>8416558.7300000004</v>
      </c>
      <c r="U12" s="32">
        <v>0</v>
      </c>
      <c r="V12" s="32">
        <v>0</v>
      </c>
      <c r="W12" s="32">
        <v>8416558.7300000004</v>
      </c>
      <c r="X12" s="32">
        <f t="shared" si="1"/>
        <v>97.403130534328795</v>
      </c>
      <c r="Y12" s="32"/>
      <c r="Z12" s="32"/>
      <c r="AA12" s="32">
        <f t="shared" si="12"/>
        <v>97.403130534328795</v>
      </c>
      <c r="AB12" s="32">
        <f t="shared" si="13"/>
        <v>97.403130534328795</v>
      </c>
      <c r="AC12" s="32"/>
      <c r="AD12" s="32"/>
      <c r="AE12" s="32">
        <f t="shared" si="14"/>
        <v>97.403130534328795</v>
      </c>
      <c r="AF12" s="32">
        <f t="shared" si="3"/>
        <v>97.403130534328795</v>
      </c>
      <c r="AG12" s="32"/>
    </row>
    <row r="13" spans="1:33" s="7" customFormat="1" ht="37.5" hidden="1" x14ac:dyDescent="0.3">
      <c r="A13" s="88" t="s">
        <v>234</v>
      </c>
      <c r="B13" s="92" t="s">
        <v>237</v>
      </c>
      <c r="C13" s="34" t="s">
        <v>3</v>
      </c>
      <c r="D13" s="42">
        <v>658009</v>
      </c>
      <c r="E13" s="42"/>
      <c r="F13" s="31">
        <v>12546359</v>
      </c>
      <c r="G13" s="42"/>
      <c r="H13" s="42"/>
      <c r="I13" s="42">
        <v>12018521</v>
      </c>
      <c r="J13" s="42">
        <v>0</v>
      </c>
      <c r="K13" s="42">
        <v>11682023</v>
      </c>
      <c r="L13" s="32">
        <f t="shared" si="7"/>
        <v>36627847</v>
      </c>
      <c r="M13" s="32">
        <v>24845997</v>
      </c>
      <c r="N13" s="32">
        <v>0</v>
      </c>
      <c r="O13" s="32">
        <v>11781850</v>
      </c>
      <c r="P13" s="98">
        <f t="shared" si="8"/>
        <v>8860574.2699999996</v>
      </c>
      <c r="Q13" s="98">
        <v>0</v>
      </c>
      <c r="R13" s="98">
        <v>0</v>
      </c>
      <c r="S13" s="98">
        <f t="shared" si="11"/>
        <v>8860574.2699999996</v>
      </c>
      <c r="T13" s="32">
        <f t="shared" si="9"/>
        <v>8860574.2699999996</v>
      </c>
      <c r="U13" s="32">
        <v>0</v>
      </c>
      <c r="V13" s="32">
        <v>0</v>
      </c>
      <c r="W13" s="32">
        <v>8860574.2699999996</v>
      </c>
      <c r="X13" s="32">
        <f t="shared" si="1"/>
        <v>70.622674434869907</v>
      </c>
      <c r="Y13" s="32">
        <f>U13/I13*100</f>
        <v>0</v>
      </c>
      <c r="Z13" s="32"/>
      <c r="AA13" s="32">
        <f t="shared" si="12"/>
        <v>75.847944059004163</v>
      </c>
      <c r="AB13" s="32">
        <f t="shared" si="13"/>
        <v>24.190813808957977</v>
      </c>
      <c r="AC13" s="32">
        <f>U13/M13*100</f>
        <v>0</v>
      </c>
      <c r="AD13" s="32"/>
      <c r="AE13" s="32">
        <f t="shared" si="14"/>
        <v>75.205288388495859</v>
      </c>
      <c r="AF13" s="32">
        <f t="shared" si="3"/>
        <v>70.622674434869907</v>
      </c>
      <c r="AG13" s="32"/>
    </row>
    <row r="14" spans="1:33" s="115" customFormat="1" ht="37.5" hidden="1" x14ac:dyDescent="0.3">
      <c r="A14" s="110" t="s">
        <v>235</v>
      </c>
      <c r="B14" s="111" t="s">
        <v>238</v>
      </c>
      <c r="C14" s="112" t="s">
        <v>3</v>
      </c>
      <c r="D14" s="118">
        <v>0</v>
      </c>
      <c r="E14" s="118"/>
      <c r="F14" s="113">
        <v>23245370</v>
      </c>
      <c r="G14" s="118"/>
      <c r="H14" s="118"/>
      <c r="I14" s="118">
        <v>0</v>
      </c>
      <c r="J14" s="118">
        <v>0</v>
      </c>
      <c r="K14" s="118">
        <v>14684970</v>
      </c>
      <c r="L14" s="114">
        <f t="shared" si="7"/>
        <v>36712420</v>
      </c>
      <c r="M14" s="114">
        <v>0</v>
      </c>
      <c r="N14" s="114">
        <v>0</v>
      </c>
      <c r="O14" s="114">
        <v>36712420</v>
      </c>
      <c r="P14" s="114">
        <f>Q14+R14+S14</f>
        <v>23245369.460000001</v>
      </c>
      <c r="Q14" s="114">
        <v>0</v>
      </c>
      <c r="R14" s="114">
        <v>0</v>
      </c>
      <c r="S14" s="114">
        <f t="shared" si="11"/>
        <v>23245369.460000001</v>
      </c>
      <c r="T14" s="114">
        <f t="shared" si="9"/>
        <v>23245369.460000001</v>
      </c>
      <c r="U14" s="114">
        <v>0</v>
      </c>
      <c r="V14" s="114">
        <v>0</v>
      </c>
      <c r="W14" s="114">
        <v>23245369.460000001</v>
      </c>
      <c r="X14" s="114">
        <f t="shared" si="1"/>
        <v>99.999997676956752</v>
      </c>
      <c r="Y14" s="114"/>
      <c r="Z14" s="114"/>
      <c r="AA14" s="114">
        <f t="shared" si="12"/>
        <v>158.29361217625913</v>
      </c>
      <c r="AB14" s="114">
        <f t="shared" si="13"/>
        <v>63.317453493940199</v>
      </c>
      <c r="AC14" s="114"/>
      <c r="AD14" s="114"/>
      <c r="AE14" s="114">
        <f t="shared" si="14"/>
        <v>63.317453493940199</v>
      </c>
      <c r="AF14" s="114">
        <f t="shared" si="3"/>
        <v>99.999997676956752</v>
      </c>
      <c r="AG14" s="114"/>
    </row>
    <row r="15" spans="1:33" s="8" customFormat="1" ht="56.25" hidden="1" x14ac:dyDescent="0.3">
      <c r="A15" s="1" t="s">
        <v>17</v>
      </c>
      <c r="B15" s="87" t="s">
        <v>52</v>
      </c>
      <c r="C15" s="17"/>
      <c r="D15" s="2">
        <f>SUM(D16:D18)</f>
        <v>3871938</v>
      </c>
      <c r="E15" s="2">
        <f t="shared" ref="E15:W15" si="15">SUM(E16:E18)</f>
        <v>12007394</v>
      </c>
      <c r="F15" s="2">
        <f t="shared" si="15"/>
        <v>15694430</v>
      </c>
      <c r="G15" s="2">
        <f t="shared" si="15"/>
        <v>11788588</v>
      </c>
      <c r="H15" s="2">
        <f t="shared" si="15"/>
        <v>13505848</v>
      </c>
      <c r="I15" s="2">
        <f t="shared" si="15"/>
        <v>0</v>
      </c>
      <c r="J15" s="2">
        <f t="shared" si="15"/>
        <v>0</v>
      </c>
      <c r="K15" s="2">
        <f t="shared" si="15"/>
        <v>15694430</v>
      </c>
      <c r="L15" s="2">
        <f>SUM(L16:L18)</f>
        <v>49311880</v>
      </c>
      <c r="M15" s="2">
        <f>SUM(M16:M18)</f>
        <v>0</v>
      </c>
      <c r="N15" s="2">
        <f>SUM(N16:N18)</f>
        <v>0</v>
      </c>
      <c r="O15" s="2">
        <f>SUM(O16:O18)</f>
        <v>49311880</v>
      </c>
      <c r="P15" s="96">
        <f t="shared" si="15"/>
        <v>8297791.6100000003</v>
      </c>
      <c r="Q15" s="96">
        <f t="shared" si="15"/>
        <v>0</v>
      </c>
      <c r="R15" s="96">
        <f t="shared" si="15"/>
        <v>0</v>
      </c>
      <c r="S15" s="96">
        <f t="shared" si="15"/>
        <v>8297791.6100000003</v>
      </c>
      <c r="T15" s="2">
        <f t="shared" si="15"/>
        <v>8297791.6100000003</v>
      </c>
      <c r="U15" s="2">
        <f t="shared" si="15"/>
        <v>0</v>
      </c>
      <c r="V15" s="2">
        <f t="shared" si="15"/>
        <v>0</v>
      </c>
      <c r="W15" s="2">
        <f t="shared" si="15"/>
        <v>8297791.6100000003</v>
      </c>
      <c r="X15" s="2">
        <f t="shared" si="1"/>
        <v>52.87093325466423</v>
      </c>
      <c r="Y15" s="2"/>
      <c r="Z15" s="2"/>
      <c r="AA15" s="2">
        <f t="shared" si="12"/>
        <v>52.87093325466423</v>
      </c>
      <c r="AB15" s="2">
        <f t="shared" si="13"/>
        <v>16.827165401116321</v>
      </c>
      <c r="AC15" s="32"/>
      <c r="AD15" s="2"/>
      <c r="AE15" s="2">
        <f t="shared" si="14"/>
        <v>16.827165401116321</v>
      </c>
      <c r="AF15" s="2">
        <f t="shared" si="3"/>
        <v>52.87093325466423</v>
      </c>
      <c r="AG15" s="32"/>
    </row>
    <row r="16" spans="1:33" s="7" customFormat="1" ht="48.75" hidden="1" customHeight="1" x14ac:dyDescent="0.3">
      <c r="A16" s="88" t="s">
        <v>38</v>
      </c>
      <c r="B16" s="92" t="s">
        <v>146</v>
      </c>
      <c r="C16" s="34" t="s">
        <v>4</v>
      </c>
      <c r="D16" s="31">
        <v>1371300</v>
      </c>
      <c r="E16" s="31">
        <v>5256950</v>
      </c>
      <c r="F16" s="31">
        <v>6541348</v>
      </c>
      <c r="G16" s="31">
        <v>7656950</v>
      </c>
      <c r="H16" s="31">
        <v>11005211</v>
      </c>
      <c r="I16" s="31">
        <v>0</v>
      </c>
      <c r="J16" s="31">
        <v>0</v>
      </c>
      <c r="K16" s="31">
        <v>6541348</v>
      </c>
      <c r="L16" s="32">
        <f>M16+O16</f>
        <v>34296823</v>
      </c>
      <c r="M16" s="32">
        <v>0</v>
      </c>
      <c r="N16" s="32">
        <v>0</v>
      </c>
      <c r="O16" s="32">
        <v>34296823</v>
      </c>
      <c r="P16" s="98">
        <f t="shared" ref="P16:P17" si="16">Q16+R16+S16</f>
        <v>392842.54</v>
      </c>
      <c r="Q16" s="98">
        <v>0</v>
      </c>
      <c r="R16" s="98">
        <v>0</v>
      </c>
      <c r="S16" s="98">
        <f t="shared" si="11"/>
        <v>392842.54</v>
      </c>
      <c r="T16" s="32">
        <f>U16+W16</f>
        <v>392842.54</v>
      </c>
      <c r="U16" s="32">
        <v>0</v>
      </c>
      <c r="V16" s="32">
        <v>0</v>
      </c>
      <c r="W16" s="32">
        <v>392842.54</v>
      </c>
      <c r="X16" s="32">
        <f t="shared" si="1"/>
        <v>6.0055288298375187</v>
      </c>
      <c r="Y16" s="32"/>
      <c r="Z16" s="32"/>
      <c r="AA16" s="32">
        <f t="shared" si="12"/>
        <v>6.0055288298375187</v>
      </c>
      <c r="AB16" s="32">
        <f t="shared" si="13"/>
        <v>1.1454196209369014</v>
      </c>
      <c r="AC16" s="32"/>
      <c r="AD16" s="32"/>
      <c r="AE16" s="32">
        <f t="shared" si="14"/>
        <v>1.1454196209369014</v>
      </c>
      <c r="AF16" s="32">
        <f t="shared" si="3"/>
        <v>6.0055288298375187</v>
      </c>
      <c r="AG16" s="32"/>
    </row>
    <row r="17" spans="1:33" s="115" customFormat="1" ht="41.25" hidden="1" customHeight="1" x14ac:dyDescent="0.3">
      <c r="A17" s="116" t="s">
        <v>39</v>
      </c>
      <c r="B17" s="117" t="s">
        <v>131</v>
      </c>
      <c r="C17" s="112" t="s">
        <v>4</v>
      </c>
      <c r="D17" s="113">
        <v>2500638</v>
      </c>
      <c r="E17" s="113">
        <v>4750444</v>
      </c>
      <c r="F17" s="113">
        <v>7153082</v>
      </c>
      <c r="G17" s="113">
        <v>2500638</v>
      </c>
      <c r="H17" s="113">
        <v>2500637</v>
      </c>
      <c r="I17" s="113">
        <v>0</v>
      </c>
      <c r="J17" s="113">
        <v>0</v>
      </c>
      <c r="K17" s="113">
        <v>7153082</v>
      </c>
      <c r="L17" s="114">
        <f>M17+O17</f>
        <v>11384057</v>
      </c>
      <c r="M17" s="114">
        <v>0</v>
      </c>
      <c r="N17" s="114">
        <v>0</v>
      </c>
      <c r="O17" s="114">
        <v>11384057</v>
      </c>
      <c r="P17" s="114">
        <f t="shared" si="16"/>
        <v>7120370.6900000004</v>
      </c>
      <c r="Q17" s="114">
        <v>0</v>
      </c>
      <c r="R17" s="114">
        <v>0</v>
      </c>
      <c r="S17" s="114">
        <f t="shared" si="11"/>
        <v>7120370.6900000004</v>
      </c>
      <c r="T17" s="114">
        <f t="shared" ref="T17:T18" si="17">U17+W17</f>
        <v>7120370.6900000004</v>
      </c>
      <c r="U17" s="114">
        <v>0</v>
      </c>
      <c r="V17" s="114">
        <v>0</v>
      </c>
      <c r="W17" s="114">
        <v>7120370.6900000004</v>
      </c>
      <c r="X17" s="114">
        <f t="shared" si="1"/>
        <v>99.54269628112749</v>
      </c>
      <c r="Y17" s="114"/>
      <c r="Z17" s="114"/>
      <c r="AA17" s="114">
        <f t="shared" si="12"/>
        <v>99.54269628112749</v>
      </c>
      <c r="AB17" s="114">
        <f t="shared" si="13"/>
        <v>62.546864356002438</v>
      </c>
      <c r="AC17" s="114"/>
      <c r="AD17" s="114"/>
      <c r="AE17" s="114">
        <f t="shared" si="14"/>
        <v>62.546864356002438</v>
      </c>
      <c r="AF17" s="114">
        <f t="shared" si="3"/>
        <v>99.54269628112749</v>
      </c>
      <c r="AG17" s="114"/>
    </row>
    <row r="18" spans="1:33" s="7" customFormat="1" hidden="1" x14ac:dyDescent="0.3">
      <c r="A18" s="80" t="s">
        <v>153</v>
      </c>
      <c r="B18" s="45" t="s">
        <v>154</v>
      </c>
      <c r="C18" s="34" t="s">
        <v>4</v>
      </c>
      <c r="D18" s="31">
        <v>0</v>
      </c>
      <c r="E18" s="31">
        <v>2000000</v>
      </c>
      <c r="F18" s="31">
        <f t="shared" si="10"/>
        <v>2000000</v>
      </c>
      <c r="G18" s="31">
        <v>1631000</v>
      </c>
      <c r="H18" s="31">
        <v>0</v>
      </c>
      <c r="I18" s="31">
        <v>0</v>
      </c>
      <c r="J18" s="31">
        <v>0</v>
      </c>
      <c r="K18" s="31">
        <v>2000000</v>
      </c>
      <c r="L18" s="32">
        <f>M18+O18</f>
        <v>3631000</v>
      </c>
      <c r="M18" s="32">
        <v>0</v>
      </c>
      <c r="N18" s="32">
        <v>0</v>
      </c>
      <c r="O18" s="32">
        <v>3631000</v>
      </c>
      <c r="P18" s="98">
        <f>Q18+R18+S18</f>
        <v>784578.38</v>
      </c>
      <c r="Q18" s="98">
        <v>0</v>
      </c>
      <c r="R18" s="98">
        <v>0</v>
      </c>
      <c r="S18" s="98">
        <f t="shared" si="11"/>
        <v>784578.38</v>
      </c>
      <c r="T18" s="32">
        <f t="shared" si="17"/>
        <v>784578.38</v>
      </c>
      <c r="U18" s="32">
        <v>0</v>
      </c>
      <c r="V18" s="32">
        <v>0</v>
      </c>
      <c r="W18" s="32">
        <v>784578.38</v>
      </c>
      <c r="X18" s="32">
        <f t="shared" si="1"/>
        <v>39.228918999999998</v>
      </c>
      <c r="Y18" s="32"/>
      <c r="Z18" s="32"/>
      <c r="AA18" s="32">
        <f t="shared" si="12"/>
        <v>39.228918999999998</v>
      </c>
      <c r="AB18" s="32">
        <f t="shared" si="13"/>
        <v>21.607776920958415</v>
      </c>
      <c r="AC18" s="32"/>
      <c r="AD18" s="32"/>
      <c r="AE18" s="32">
        <f t="shared" si="14"/>
        <v>21.607776920958415</v>
      </c>
      <c r="AF18" s="32">
        <f t="shared" si="3"/>
        <v>39.228918999999998</v>
      </c>
      <c r="AG18" s="32"/>
    </row>
    <row r="19" spans="1:33" s="8" customFormat="1" ht="56.25" hidden="1" x14ac:dyDescent="0.3">
      <c r="A19" s="1" t="s">
        <v>18</v>
      </c>
      <c r="B19" s="87" t="s">
        <v>55</v>
      </c>
      <c r="C19" s="17"/>
      <c r="D19" s="2">
        <f t="shared" ref="D19:W19" si="18">SUM(D20:D25)</f>
        <v>3849999</v>
      </c>
      <c r="E19" s="2">
        <f t="shared" si="18"/>
        <v>1825000</v>
      </c>
      <c r="F19" s="2">
        <f t="shared" si="18"/>
        <v>5911596</v>
      </c>
      <c r="G19" s="2">
        <f t="shared" si="18"/>
        <v>1475000</v>
      </c>
      <c r="H19" s="2">
        <f t="shared" si="18"/>
        <v>450000</v>
      </c>
      <c r="I19" s="2">
        <f t="shared" si="18"/>
        <v>0</v>
      </c>
      <c r="J19" s="2">
        <f t="shared" si="18"/>
        <v>0</v>
      </c>
      <c r="K19" s="2">
        <f t="shared" si="18"/>
        <v>5764999</v>
      </c>
      <c r="L19" s="2">
        <f>SUM(L20:L25)</f>
        <v>7626596</v>
      </c>
      <c r="M19" s="2">
        <f>SUM(M20:M25)</f>
        <v>0</v>
      </c>
      <c r="N19" s="2">
        <f>SUM(N20:N25)</f>
        <v>0</v>
      </c>
      <c r="O19" s="2">
        <f>SUM(O20:O25)</f>
        <v>7626596</v>
      </c>
      <c r="P19" s="96">
        <f t="shared" si="18"/>
        <v>5911595.2000000002</v>
      </c>
      <c r="Q19" s="96">
        <f t="shared" si="18"/>
        <v>0</v>
      </c>
      <c r="R19" s="96">
        <f t="shared" si="18"/>
        <v>0</v>
      </c>
      <c r="S19" s="96">
        <f t="shared" si="18"/>
        <v>5911595.2000000002</v>
      </c>
      <c r="T19" s="2">
        <f t="shared" si="18"/>
        <v>5911595.2000000002</v>
      </c>
      <c r="U19" s="2">
        <f t="shared" si="18"/>
        <v>0</v>
      </c>
      <c r="V19" s="2">
        <f t="shared" si="18"/>
        <v>0</v>
      </c>
      <c r="W19" s="2">
        <f t="shared" si="18"/>
        <v>5911595.2000000002</v>
      </c>
      <c r="X19" s="2">
        <f t="shared" si="1"/>
        <v>99.999986467275505</v>
      </c>
      <c r="Y19" s="2"/>
      <c r="Z19" s="2"/>
      <c r="AA19" s="2">
        <f t="shared" si="12"/>
        <v>102.54286600917017</v>
      </c>
      <c r="AB19" s="2">
        <f t="shared" si="13"/>
        <v>77.512893039043888</v>
      </c>
      <c r="AC19" s="32"/>
      <c r="AD19" s="2"/>
      <c r="AE19" s="2">
        <f t="shared" si="14"/>
        <v>77.512893039043888</v>
      </c>
      <c r="AF19" s="2">
        <f t="shared" si="3"/>
        <v>99.999986467275505</v>
      </c>
      <c r="AG19" s="32"/>
    </row>
    <row r="20" spans="1:33" s="7" customFormat="1" ht="35.25" hidden="1" customHeight="1" x14ac:dyDescent="0.3">
      <c r="A20" s="147" t="s">
        <v>54</v>
      </c>
      <c r="B20" s="146" t="s">
        <v>155</v>
      </c>
      <c r="C20" s="34" t="s">
        <v>4</v>
      </c>
      <c r="D20" s="31">
        <v>1989999</v>
      </c>
      <c r="E20" s="31">
        <v>0</v>
      </c>
      <c r="F20" s="31">
        <v>1986596</v>
      </c>
      <c r="G20" s="31">
        <v>800000</v>
      </c>
      <c r="H20" s="31">
        <v>450000</v>
      </c>
      <c r="I20" s="31">
        <v>0</v>
      </c>
      <c r="J20" s="31">
        <v>0</v>
      </c>
      <c r="K20" s="31">
        <v>1989999</v>
      </c>
      <c r="L20" s="32">
        <f t="shared" ref="L20:L25" si="19">M20+O20</f>
        <v>3026596</v>
      </c>
      <c r="M20" s="32">
        <v>0</v>
      </c>
      <c r="N20" s="32">
        <v>0</v>
      </c>
      <c r="O20" s="32">
        <v>3026596</v>
      </c>
      <c r="P20" s="98">
        <f t="shared" ref="P20:P24" si="20">Q20+R20+S20</f>
        <v>1986595.36</v>
      </c>
      <c r="Q20" s="98">
        <v>0</v>
      </c>
      <c r="R20" s="98">
        <v>0</v>
      </c>
      <c r="S20" s="98">
        <f t="shared" si="11"/>
        <v>1986595.36</v>
      </c>
      <c r="T20" s="32">
        <f>U20+W20</f>
        <v>1986595.36</v>
      </c>
      <c r="U20" s="32">
        <v>0</v>
      </c>
      <c r="V20" s="32">
        <v>0</v>
      </c>
      <c r="W20" s="32">
        <v>1986595.36</v>
      </c>
      <c r="X20" s="32">
        <f t="shared" si="1"/>
        <v>99.999967784088966</v>
      </c>
      <c r="Y20" s="32"/>
      <c r="Z20" s="32"/>
      <c r="AA20" s="32">
        <f t="shared" si="12"/>
        <v>99.828962728121979</v>
      </c>
      <c r="AB20" s="32">
        <f t="shared" si="13"/>
        <v>65.637943088539075</v>
      </c>
      <c r="AC20" s="32"/>
      <c r="AD20" s="32"/>
      <c r="AE20" s="32">
        <f t="shared" si="14"/>
        <v>65.637943088539075</v>
      </c>
      <c r="AF20" s="32">
        <f t="shared" si="3"/>
        <v>99.999967784088966</v>
      </c>
      <c r="AG20" s="32"/>
    </row>
    <row r="21" spans="1:33" s="7" customFormat="1" hidden="1" x14ac:dyDescent="0.3">
      <c r="A21" s="147"/>
      <c r="B21" s="146"/>
      <c r="C21" s="34" t="s">
        <v>8</v>
      </c>
      <c r="D21" s="31">
        <v>150000</v>
      </c>
      <c r="E21" s="31">
        <v>425000</v>
      </c>
      <c r="F21" s="31">
        <f t="shared" si="10"/>
        <v>575000</v>
      </c>
      <c r="G21" s="31">
        <v>125000</v>
      </c>
      <c r="H21" s="31">
        <v>0</v>
      </c>
      <c r="I21" s="31">
        <v>0</v>
      </c>
      <c r="J21" s="31">
        <v>0</v>
      </c>
      <c r="K21" s="31">
        <v>575000</v>
      </c>
      <c r="L21" s="32">
        <f t="shared" si="19"/>
        <v>700000</v>
      </c>
      <c r="M21" s="32">
        <v>0</v>
      </c>
      <c r="N21" s="32">
        <v>0</v>
      </c>
      <c r="O21" s="32">
        <v>700000</v>
      </c>
      <c r="P21" s="98">
        <f t="shared" si="20"/>
        <v>574999.84</v>
      </c>
      <c r="Q21" s="98">
        <v>0</v>
      </c>
      <c r="R21" s="98">
        <v>0</v>
      </c>
      <c r="S21" s="98">
        <f t="shared" si="11"/>
        <v>574999.84</v>
      </c>
      <c r="T21" s="32">
        <f t="shared" ref="T21:T25" si="21">U21+W21</f>
        <v>574999.84</v>
      </c>
      <c r="U21" s="32">
        <v>0</v>
      </c>
      <c r="V21" s="32">
        <v>0</v>
      </c>
      <c r="W21" s="32">
        <v>574999.84</v>
      </c>
      <c r="X21" s="32">
        <f t="shared" si="1"/>
        <v>99.999972173913036</v>
      </c>
      <c r="Y21" s="32"/>
      <c r="Z21" s="32"/>
      <c r="AA21" s="32">
        <f t="shared" si="12"/>
        <v>99.999972173913036</v>
      </c>
      <c r="AB21" s="32">
        <f t="shared" si="13"/>
        <v>82.142834285714287</v>
      </c>
      <c r="AC21" s="32"/>
      <c r="AD21" s="32"/>
      <c r="AE21" s="32">
        <f t="shared" si="14"/>
        <v>82.142834285714287</v>
      </c>
      <c r="AF21" s="32">
        <f t="shared" si="3"/>
        <v>99.999972173913036</v>
      </c>
      <c r="AG21" s="32"/>
    </row>
    <row r="22" spans="1:33" s="7" customFormat="1" ht="30" hidden="1" customHeight="1" x14ac:dyDescent="0.3">
      <c r="A22" s="147"/>
      <c r="B22" s="146"/>
      <c r="C22" s="34" t="s">
        <v>35</v>
      </c>
      <c r="D22" s="31">
        <v>0</v>
      </c>
      <c r="E22" s="31">
        <v>0</v>
      </c>
      <c r="F22" s="31">
        <f t="shared" si="10"/>
        <v>0</v>
      </c>
      <c r="G22" s="31">
        <v>300000</v>
      </c>
      <c r="H22" s="31">
        <v>0</v>
      </c>
      <c r="I22" s="31">
        <v>0</v>
      </c>
      <c r="J22" s="31">
        <v>0</v>
      </c>
      <c r="K22" s="31">
        <v>0</v>
      </c>
      <c r="L22" s="32">
        <f t="shared" si="19"/>
        <v>300000</v>
      </c>
      <c r="M22" s="32">
        <v>0</v>
      </c>
      <c r="N22" s="32">
        <v>0</v>
      </c>
      <c r="O22" s="32">
        <v>300000</v>
      </c>
      <c r="P22" s="98">
        <f t="shared" si="20"/>
        <v>0</v>
      </c>
      <c r="Q22" s="98">
        <v>0</v>
      </c>
      <c r="R22" s="98">
        <v>0</v>
      </c>
      <c r="S22" s="98">
        <f t="shared" si="11"/>
        <v>0</v>
      </c>
      <c r="T22" s="32">
        <f t="shared" si="21"/>
        <v>0</v>
      </c>
      <c r="U22" s="32">
        <v>0</v>
      </c>
      <c r="V22" s="32">
        <v>0</v>
      </c>
      <c r="W22" s="32">
        <v>0</v>
      </c>
      <c r="X22" s="32"/>
      <c r="Y22" s="32"/>
      <c r="Z22" s="32"/>
      <c r="AA22" s="32"/>
      <c r="AB22" s="32">
        <f t="shared" si="13"/>
        <v>0</v>
      </c>
      <c r="AC22" s="32"/>
      <c r="AD22" s="32"/>
      <c r="AE22" s="32">
        <f t="shared" si="14"/>
        <v>0</v>
      </c>
      <c r="AF22" s="32"/>
      <c r="AG22" s="32"/>
    </row>
    <row r="23" spans="1:33" s="7" customFormat="1" ht="40.5" hidden="1" customHeight="1" x14ac:dyDescent="0.3">
      <c r="A23" s="147"/>
      <c r="B23" s="146"/>
      <c r="C23" s="34" t="s">
        <v>26</v>
      </c>
      <c r="D23" s="31">
        <v>0</v>
      </c>
      <c r="E23" s="31">
        <v>150000</v>
      </c>
      <c r="F23" s="31">
        <f t="shared" si="10"/>
        <v>150000</v>
      </c>
      <c r="G23" s="31">
        <v>250000</v>
      </c>
      <c r="H23" s="31">
        <v>0</v>
      </c>
      <c r="I23" s="31">
        <v>0</v>
      </c>
      <c r="J23" s="31">
        <v>0</v>
      </c>
      <c r="K23" s="31">
        <v>150000</v>
      </c>
      <c r="L23" s="32">
        <f t="shared" si="19"/>
        <v>400000</v>
      </c>
      <c r="M23" s="32">
        <v>0</v>
      </c>
      <c r="N23" s="32">
        <v>0</v>
      </c>
      <c r="O23" s="32">
        <v>400000</v>
      </c>
      <c r="P23" s="98">
        <f t="shared" si="20"/>
        <v>150000</v>
      </c>
      <c r="Q23" s="98">
        <v>0</v>
      </c>
      <c r="R23" s="98">
        <v>0</v>
      </c>
      <c r="S23" s="98">
        <f t="shared" si="11"/>
        <v>150000</v>
      </c>
      <c r="T23" s="32">
        <f t="shared" si="21"/>
        <v>150000</v>
      </c>
      <c r="U23" s="32">
        <v>0</v>
      </c>
      <c r="V23" s="32">
        <v>0</v>
      </c>
      <c r="W23" s="32">
        <v>150000</v>
      </c>
      <c r="X23" s="32">
        <f t="shared" ref="X23:X33" si="22">T23/F23*100</f>
        <v>100</v>
      </c>
      <c r="Y23" s="32"/>
      <c r="Z23" s="32"/>
      <c r="AA23" s="32">
        <f t="shared" ref="AA23:AA33" si="23">W23/K23*100</f>
        <v>100</v>
      </c>
      <c r="AB23" s="32">
        <f t="shared" si="13"/>
        <v>37.5</v>
      </c>
      <c r="AC23" s="32"/>
      <c r="AD23" s="32"/>
      <c r="AE23" s="32">
        <f t="shared" si="14"/>
        <v>37.5</v>
      </c>
      <c r="AF23" s="32">
        <f t="shared" ref="AF23:AF33" si="24">T23/F23*100</f>
        <v>100</v>
      </c>
      <c r="AG23" s="32"/>
    </row>
    <row r="24" spans="1:33" s="7" customFormat="1" ht="29.25" hidden="1" customHeight="1" x14ac:dyDescent="0.3">
      <c r="A24" s="147"/>
      <c r="B24" s="146"/>
      <c r="C24" s="34" t="s">
        <v>3</v>
      </c>
      <c r="D24" s="31"/>
      <c r="E24" s="31"/>
      <c r="F24" s="31">
        <f t="shared" si="10"/>
        <v>0</v>
      </c>
      <c r="G24" s="31"/>
      <c r="H24" s="31"/>
      <c r="I24" s="31"/>
      <c r="J24" s="31"/>
      <c r="K24" s="31"/>
      <c r="L24" s="32">
        <f t="shared" si="19"/>
        <v>0</v>
      </c>
      <c r="M24" s="32">
        <v>0</v>
      </c>
      <c r="N24" s="32"/>
      <c r="O24" s="32">
        <v>0</v>
      </c>
      <c r="P24" s="98">
        <f t="shared" si="20"/>
        <v>0</v>
      </c>
      <c r="Q24" s="98"/>
      <c r="R24" s="98"/>
      <c r="S24" s="98">
        <f t="shared" si="11"/>
        <v>0</v>
      </c>
      <c r="T24" s="32">
        <f t="shared" si="21"/>
        <v>0</v>
      </c>
      <c r="U24" s="32"/>
      <c r="V24" s="32"/>
      <c r="W24" s="32"/>
      <c r="X24" s="32" t="e">
        <f t="shared" si="22"/>
        <v>#DIV/0!</v>
      </c>
      <c r="Y24" s="32" t="e">
        <f>U24/I24*100</f>
        <v>#DIV/0!</v>
      </c>
      <c r="Z24" s="32" t="e">
        <f>V24/J24*100</f>
        <v>#DIV/0!</v>
      </c>
      <c r="AA24" s="32" t="e">
        <f t="shared" si="23"/>
        <v>#DIV/0!</v>
      </c>
      <c r="AB24" s="32" t="e">
        <f t="shared" si="13"/>
        <v>#DIV/0!</v>
      </c>
      <c r="AC24" s="32" t="e">
        <f>U24/M24*100</f>
        <v>#DIV/0!</v>
      </c>
      <c r="AD24" s="32">
        <v>0</v>
      </c>
      <c r="AE24" s="32" t="e">
        <f t="shared" si="14"/>
        <v>#DIV/0!</v>
      </c>
      <c r="AF24" s="32" t="e">
        <f t="shared" si="24"/>
        <v>#DIV/0!</v>
      </c>
      <c r="AG24" s="32" t="e">
        <f t="shared" si="6"/>
        <v>#DIV/0!</v>
      </c>
    </row>
    <row r="25" spans="1:33" s="7" customFormat="1" ht="30.75" hidden="1" customHeight="1" x14ac:dyDescent="0.3">
      <c r="A25" s="147"/>
      <c r="B25" s="146"/>
      <c r="C25" s="34" t="s">
        <v>7</v>
      </c>
      <c r="D25" s="31">
        <v>1710000</v>
      </c>
      <c r="E25" s="31">
        <v>1250000</v>
      </c>
      <c r="F25" s="31">
        <v>3200000</v>
      </c>
      <c r="G25" s="31">
        <v>0</v>
      </c>
      <c r="H25" s="31">
        <v>0</v>
      </c>
      <c r="I25" s="31">
        <v>0</v>
      </c>
      <c r="J25" s="31">
        <v>0</v>
      </c>
      <c r="K25" s="31">
        <v>3050000</v>
      </c>
      <c r="L25" s="32">
        <f t="shared" si="19"/>
        <v>3200000</v>
      </c>
      <c r="M25" s="32">
        <v>0</v>
      </c>
      <c r="N25" s="32">
        <v>0</v>
      </c>
      <c r="O25" s="32">
        <v>3200000</v>
      </c>
      <c r="P25" s="98">
        <f>Q25+R25+S25</f>
        <v>3200000</v>
      </c>
      <c r="Q25" s="98">
        <v>0</v>
      </c>
      <c r="R25" s="98">
        <v>0</v>
      </c>
      <c r="S25" s="98">
        <f t="shared" si="11"/>
        <v>3200000</v>
      </c>
      <c r="T25" s="32">
        <f t="shared" si="21"/>
        <v>3200000</v>
      </c>
      <c r="U25" s="32">
        <v>0</v>
      </c>
      <c r="V25" s="32">
        <v>0</v>
      </c>
      <c r="W25" s="32">
        <v>3200000</v>
      </c>
      <c r="X25" s="32">
        <f t="shared" si="22"/>
        <v>100</v>
      </c>
      <c r="Y25" s="32"/>
      <c r="Z25" s="32"/>
      <c r="AA25" s="32">
        <f t="shared" si="23"/>
        <v>104.91803278688525</v>
      </c>
      <c r="AB25" s="32">
        <f t="shared" si="13"/>
        <v>100</v>
      </c>
      <c r="AC25" s="32"/>
      <c r="AD25" s="32"/>
      <c r="AE25" s="32">
        <f t="shared" si="14"/>
        <v>100</v>
      </c>
      <c r="AF25" s="32">
        <f t="shared" si="24"/>
        <v>100</v>
      </c>
      <c r="AG25" s="32"/>
    </row>
    <row r="26" spans="1:33" s="7" customFormat="1" ht="45" hidden="1" customHeight="1" x14ac:dyDescent="0.3">
      <c r="A26" s="1" t="s">
        <v>19</v>
      </c>
      <c r="B26" s="87" t="s">
        <v>53</v>
      </c>
      <c r="C26" s="17"/>
      <c r="D26" s="30">
        <f t="shared" ref="D26:E26" si="25">SUM(D27:D60)</f>
        <v>33204156</v>
      </c>
      <c r="E26" s="30">
        <f t="shared" si="25"/>
        <v>32918800</v>
      </c>
      <c r="F26" s="30">
        <f>SUM(F27:F65)</f>
        <v>76898297</v>
      </c>
      <c r="G26" s="30">
        <f t="shared" ref="G26:W26" si="26">SUM(G27:G65)</f>
        <v>32428000</v>
      </c>
      <c r="H26" s="30">
        <f t="shared" si="26"/>
        <v>61462732</v>
      </c>
      <c r="I26" s="30">
        <f t="shared" si="26"/>
        <v>0</v>
      </c>
      <c r="J26" s="30">
        <f t="shared" si="26"/>
        <v>0</v>
      </c>
      <c r="K26" s="30">
        <f t="shared" si="26"/>
        <v>66444412</v>
      </c>
      <c r="L26" s="30">
        <f t="shared" si="26"/>
        <v>348604492</v>
      </c>
      <c r="M26" s="30">
        <f t="shared" si="26"/>
        <v>0</v>
      </c>
      <c r="N26" s="30">
        <f t="shared" si="26"/>
        <v>0</v>
      </c>
      <c r="O26" s="30">
        <f t="shared" si="26"/>
        <v>348604492</v>
      </c>
      <c r="P26" s="97">
        <f t="shared" si="26"/>
        <v>74604471.450000018</v>
      </c>
      <c r="Q26" s="97">
        <f t="shared" si="26"/>
        <v>0</v>
      </c>
      <c r="R26" s="97">
        <f t="shared" si="26"/>
        <v>0</v>
      </c>
      <c r="S26" s="97">
        <f t="shared" si="26"/>
        <v>74604471.450000018</v>
      </c>
      <c r="T26" s="30">
        <f t="shared" si="26"/>
        <v>74604471.450000018</v>
      </c>
      <c r="U26" s="30">
        <f t="shared" si="26"/>
        <v>0</v>
      </c>
      <c r="V26" s="30">
        <f t="shared" si="26"/>
        <v>0</v>
      </c>
      <c r="W26" s="30">
        <f t="shared" si="26"/>
        <v>74604471.450000018</v>
      </c>
      <c r="X26" s="2">
        <f t="shared" si="22"/>
        <v>97.017065865580904</v>
      </c>
      <c r="Y26" s="2"/>
      <c r="Z26" s="2"/>
      <c r="AA26" s="2">
        <f t="shared" si="23"/>
        <v>112.28103192485173</v>
      </c>
      <c r="AB26" s="2">
        <f t="shared" si="13"/>
        <v>21.400892174963719</v>
      </c>
      <c r="AC26" s="32"/>
      <c r="AD26" s="2"/>
      <c r="AE26" s="2">
        <f t="shared" si="14"/>
        <v>21.400892174963719</v>
      </c>
      <c r="AF26" s="2">
        <f t="shared" si="24"/>
        <v>97.017065865580904</v>
      </c>
      <c r="AG26" s="32"/>
    </row>
    <row r="27" spans="1:33" s="7" customFormat="1" ht="45" hidden="1" customHeight="1" x14ac:dyDescent="0.3">
      <c r="A27" s="88" t="s">
        <v>56</v>
      </c>
      <c r="B27" s="92" t="s">
        <v>156</v>
      </c>
      <c r="C27" s="34" t="s">
        <v>4</v>
      </c>
      <c r="D27" s="31">
        <v>590000</v>
      </c>
      <c r="E27" s="31">
        <v>890000</v>
      </c>
      <c r="F27" s="31">
        <v>1443200</v>
      </c>
      <c r="G27" s="31">
        <v>880000</v>
      </c>
      <c r="H27" s="31">
        <v>1249332</v>
      </c>
      <c r="I27" s="31">
        <v>0</v>
      </c>
      <c r="J27" s="31">
        <v>0</v>
      </c>
      <c r="K27" s="31">
        <v>1443200</v>
      </c>
      <c r="L27" s="32">
        <f>SUM(M27:O27)</f>
        <v>3572532</v>
      </c>
      <c r="M27" s="32">
        <v>0</v>
      </c>
      <c r="N27" s="32">
        <v>0</v>
      </c>
      <c r="O27" s="32">
        <v>3572532</v>
      </c>
      <c r="P27" s="98">
        <f t="shared" ref="P27:P53" si="27">Q27+R27+S27</f>
        <v>1303293.58</v>
      </c>
      <c r="Q27" s="98">
        <v>0</v>
      </c>
      <c r="R27" s="98">
        <v>0</v>
      </c>
      <c r="S27" s="98">
        <f t="shared" si="11"/>
        <v>1303293.58</v>
      </c>
      <c r="T27" s="32">
        <f>SUM(U27:W27)</f>
        <v>1303293.58</v>
      </c>
      <c r="U27" s="32">
        <v>0</v>
      </c>
      <c r="V27" s="32">
        <v>0</v>
      </c>
      <c r="W27" s="32">
        <v>1303293.58</v>
      </c>
      <c r="X27" s="32">
        <f t="shared" si="22"/>
        <v>90.305819013303775</v>
      </c>
      <c r="Y27" s="32"/>
      <c r="Z27" s="32"/>
      <c r="AA27" s="32">
        <f t="shared" si="23"/>
        <v>90.305819013303775</v>
      </c>
      <c r="AB27" s="32">
        <f t="shared" si="13"/>
        <v>36.480949085970401</v>
      </c>
      <c r="AC27" s="32"/>
      <c r="AD27" s="32"/>
      <c r="AE27" s="32">
        <f t="shared" si="14"/>
        <v>36.480949085970401</v>
      </c>
      <c r="AF27" s="32">
        <f t="shared" si="24"/>
        <v>90.305819013303775</v>
      </c>
      <c r="AG27" s="32"/>
    </row>
    <row r="28" spans="1:33" s="7" customFormat="1" ht="27.75" hidden="1" customHeight="1" x14ac:dyDescent="0.3">
      <c r="A28" s="88" t="s">
        <v>57</v>
      </c>
      <c r="B28" s="92" t="s">
        <v>157</v>
      </c>
      <c r="C28" s="34" t="s">
        <v>4</v>
      </c>
      <c r="D28" s="31">
        <v>4781981</v>
      </c>
      <c r="E28" s="31">
        <v>14400000</v>
      </c>
      <c r="F28" s="31">
        <v>25100000</v>
      </c>
      <c r="G28" s="31">
        <v>18300000</v>
      </c>
      <c r="H28" s="31">
        <v>12065400</v>
      </c>
      <c r="I28" s="31">
        <v>0</v>
      </c>
      <c r="J28" s="31">
        <v>0</v>
      </c>
      <c r="K28" s="31">
        <v>18300000</v>
      </c>
      <c r="L28" s="32">
        <f t="shared" ref="L28:L65" si="28">SUM(M28:O28)</f>
        <v>64665400</v>
      </c>
      <c r="M28" s="32">
        <v>0</v>
      </c>
      <c r="N28" s="32">
        <v>0</v>
      </c>
      <c r="O28" s="32">
        <v>64665400</v>
      </c>
      <c r="P28" s="98">
        <f t="shared" si="27"/>
        <v>24944129.52</v>
      </c>
      <c r="Q28" s="98">
        <v>0</v>
      </c>
      <c r="R28" s="98">
        <v>0</v>
      </c>
      <c r="S28" s="98">
        <f t="shared" si="11"/>
        <v>24944129.52</v>
      </c>
      <c r="T28" s="32">
        <f t="shared" ref="T28:T65" si="29">SUM(U28:W28)</f>
        <v>24944129.52</v>
      </c>
      <c r="U28" s="32">
        <v>0</v>
      </c>
      <c r="V28" s="32">
        <v>0</v>
      </c>
      <c r="W28" s="32">
        <v>24944129.52</v>
      </c>
      <c r="X28" s="32">
        <f t="shared" si="22"/>
        <v>99.379002071713145</v>
      </c>
      <c r="Y28" s="32"/>
      <c r="Z28" s="32"/>
      <c r="AA28" s="32">
        <f t="shared" si="23"/>
        <v>136.3067186885246</v>
      </c>
      <c r="AB28" s="32">
        <f t="shared" si="13"/>
        <v>38.57415174111658</v>
      </c>
      <c r="AC28" s="32"/>
      <c r="AD28" s="32"/>
      <c r="AE28" s="32">
        <f t="shared" si="14"/>
        <v>38.57415174111658</v>
      </c>
      <c r="AF28" s="32">
        <f t="shared" si="24"/>
        <v>99.379002071713145</v>
      </c>
      <c r="AG28" s="32"/>
    </row>
    <row r="29" spans="1:33" s="7" customFormat="1" ht="27.75" hidden="1" customHeight="1" x14ac:dyDescent="0.3">
      <c r="A29" s="88" t="s">
        <v>58</v>
      </c>
      <c r="B29" s="92" t="s">
        <v>158</v>
      </c>
      <c r="C29" s="34" t="s">
        <v>4</v>
      </c>
      <c r="D29" s="31">
        <v>17248279</v>
      </c>
      <c r="E29" s="31">
        <v>11726800</v>
      </c>
      <c r="F29" s="31">
        <f t="shared" si="10"/>
        <v>28975079</v>
      </c>
      <c r="G29" s="31">
        <v>0</v>
      </c>
      <c r="H29" s="31">
        <v>9359100</v>
      </c>
      <c r="I29" s="31">
        <v>0</v>
      </c>
      <c r="J29" s="31">
        <v>0</v>
      </c>
      <c r="K29" s="31">
        <v>28975079</v>
      </c>
      <c r="L29" s="32">
        <f t="shared" si="28"/>
        <v>35087000</v>
      </c>
      <c r="M29" s="32">
        <v>0</v>
      </c>
      <c r="N29" s="32">
        <v>0</v>
      </c>
      <c r="O29" s="32">
        <v>35087000</v>
      </c>
      <c r="P29" s="98">
        <f t="shared" si="27"/>
        <v>28338407.600000001</v>
      </c>
      <c r="Q29" s="98">
        <v>0</v>
      </c>
      <c r="R29" s="98">
        <v>0</v>
      </c>
      <c r="S29" s="98">
        <f t="shared" si="11"/>
        <v>28338407.600000001</v>
      </c>
      <c r="T29" s="32">
        <f t="shared" si="29"/>
        <v>28338407.600000001</v>
      </c>
      <c r="U29" s="32">
        <v>0</v>
      </c>
      <c r="V29" s="32">
        <v>0</v>
      </c>
      <c r="W29" s="32">
        <v>28338407.600000001</v>
      </c>
      <c r="X29" s="32">
        <f t="shared" si="22"/>
        <v>97.802693135021315</v>
      </c>
      <c r="Y29" s="32"/>
      <c r="Z29" s="32"/>
      <c r="AA29" s="32">
        <f t="shared" si="23"/>
        <v>97.802693135021315</v>
      </c>
      <c r="AB29" s="32">
        <f t="shared" si="13"/>
        <v>80.766117365406004</v>
      </c>
      <c r="AC29" s="32"/>
      <c r="AD29" s="32"/>
      <c r="AE29" s="32">
        <f t="shared" si="14"/>
        <v>80.766117365406004</v>
      </c>
      <c r="AF29" s="32">
        <f t="shared" si="24"/>
        <v>97.802693135021315</v>
      </c>
      <c r="AG29" s="32"/>
    </row>
    <row r="30" spans="1:33" s="7" customFormat="1" ht="39" hidden="1" customHeight="1" x14ac:dyDescent="0.3">
      <c r="A30" s="88" t="s">
        <v>59</v>
      </c>
      <c r="B30" s="92" t="s">
        <v>279</v>
      </c>
      <c r="C30" s="34" t="s">
        <v>4</v>
      </c>
      <c r="D30" s="31"/>
      <c r="E30" s="31"/>
      <c r="F30" s="31">
        <v>36800</v>
      </c>
      <c r="G30" s="31"/>
      <c r="H30" s="31"/>
      <c r="I30" s="31">
        <v>0</v>
      </c>
      <c r="J30" s="31">
        <v>0</v>
      </c>
      <c r="K30" s="31">
        <v>36800</v>
      </c>
      <c r="L30" s="32">
        <f t="shared" si="28"/>
        <v>36800</v>
      </c>
      <c r="M30" s="32">
        <v>0</v>
      </c>
      <c r="N30" s="32">
        <v>0</v>
      </c>
      <c r="O30" s="32">
        <v>36800</v>
      </c>
      <c r="P30" s="98">
        <f t="shared" si="27"/>
        <v>36793.78</v>
      </c>
      <c r="Q30" s="98">
        <v>0</v>
      </c>
      <c r="R30" s="98">
        <v>0</v>
      </c>
      <c r="S30" s="98">
        <f t="shared" si="11"/>
        <v>36793.78</v>
      </c>
      <c r="T30" s="32">
        <f t="shared" si="29"/>
        <v>36793.78</v>
      </c>
      <c r="U30" s="32">
        <v>0</v>
      </c>
      <c r="V30" s="32">
        <v>0</v>
      </c>
      <c r="W30" s="32">
        <v>36793.78</v>
      </c>
      <c r="X30" s="32">
        <f t="shared" si="22"/>
        <v>99.983097826086947</v>
      </c>
      <c r="Y30" s="32"/>
      <c r="Z30" s="32"/>
      <c r="AA30" s="32">
        <f t="shared" si="23"/>
        <v>99.983097826086947</v>
      </c>
      <c r="AB30" s="32">
        <f t="shared" si="13"/>
        <v>99.983097826086947</v>
      </c>
      <c r="AC30" s="32"/>
      <c r="AD30" s="32"/>
      <c r="AE30" s="32">
        <f t="shared" si="14"/>
        <v>99.983097826086947</v>
      </c>
      <c r="AF30" s="32">
        <f t="shared" si="24"/>
        <v>99.983097826086947</v>
      </c>
      <c r="AG30" s="32"/>
    </row>
    <row r="31" spans="1:33" s="7" customFormat="1" ht="31.5" hidden="1" customHeight="1" x14ac:dyDescent="0.3">
      <c r="A31" s="88" t="s">
        <v>165</v>
      </c>
      <c r="B31" s="92" t="s">
        <v>159</v>
      </c>
      <c r="C31" s="34" t="s">
        <v>4</v>
      </c>
      <c r="D31" s="31">
        <v>0</v>
      </c>
      <c r="E31" s="31">
        <v>100000</v>
      </c>
      <c r="F31" s="31">
        <f t="shared" si="10"/>
        <v>100000</v>
      </c>
      <c r="G31" s="31">
        <v>0</v>
      </c>
      <c r="H31" s="31">
        <v>0</v>
      </c>
      <c r="I31" s="31">
        <v>0</v>
      </c>
      <c r="J31" s="31">
        <v>0</v>
      </c>
      <c r="K31" s="31">
        <v>100000</v>
      </c>
      <c r="L31" s="32">
        <f t="shared" si="28"/>
        <v>100000</v>
      </c>
      <c r="M31" s="32">
        <v>0</v>
      </c>
      <c r="N31" s="32">
        <v>0</v>
      </c>
      <c r="O31" s="32">
        <v>100000</v>
      </c>
      <c r="P31" s="98">
        <f t="shared" si="27"/>
        <v>99762.95</v>
      </c>
      <c r="Q31" s="98">
        <v>0</v>
      </c>
      <c r="R31" s="98">
        <v>0</v>
      </c>
      <c r="S31" s="98">
        <f t="shared" si="11"/>
        <v>99762.95</v>
      </c>
      <c r="T31" s="32">
        <f t="shared" si="29"/>
        <v>99762.95</v>
      </c>
      <c r="U31" s="32">
        <v>0</v>
      </c>
      <c r="V31" s="32">
        <v>0</v>
      </c>
      <c r="W31" s="32">
        <v>99762.95</v>
      </c>
      <c r="X31" s="32">
        <f t="shared" si="22"/>
        <v>99.762949999999989</v>
      </c>
      <c r="Y31" s="32"/>
      <c r="Z31" s="32"/>
      <c r="AA31" s="32">
        <f t="shared" si="23"/>
        <v>99.762949999999989</v>
      </c>
      <c r="AB31" s="32">
        <f t="shared" si="13"/>
        <v>99.762949999999989</v>
      </c>
      <c r="AC31" s="32"/>
      <c r="AD31" s="32"/>
      <c r="AE31" s="32">
        <f t="shared" si="14"/>
        <v>99.762949999999989</v>
      </c>
      <c r="AF31" s="32">
        <f t="shared" si="24"/>
        <v>99.762949999999989</v>
      </c>
      <c r="AG31" s="32"/>
    </row>
    <row r="32" spans="1:33" s="7" customFormat="1" ht="48" hidden="1" customHeight="1" x14ac:dyDescent="0.3">
      <c r="A32" s="88" t="s">
        <v>166</v>
      </c>
      <c r="B32" s="92" t="s">
        <v>225</v>
      </c>
      <c r="C32" s="34" t="s">
        <v>4</v>
      </c>
      <c r="D32" s="31">
        <v>0</v>
      </c>
      <c r="E32" s="31">
        <v>100000</v>
      </c>
      <c r="F32" s="31">
        <f t="shared" si="10"/>
        <v>100000</v>
      </c>
      <c r="G32" s="31">
        <v>100000</v>
      </c>
      <c r="H32" s="31">
        <v>0</v>
      </c>
      <c r="I32" s="31">
        <v>0</v>
      </c>
      <c r="J32" s="31">
        <v>0</v>
      </c>
      <c r="K32" s="31">
        <v>100000</v>
      </c>
      <c r="L32" s="32">
        <f t="shared" si="28"/>
        <v>200000</v>
      </c>
      <c r="M32" s="32">
        <v>0</v>
      </c>
      <c r="N32" s="32">
        <v>0</v>
      </c>
      <c r="O32" s="32">
        <v>200000</v>
      </c>
      <c r="P32" s="98">
        <f t="shared" si="27"/>
        <v>99682.2</v>
      </c>
      <c r="Q32" s="98">
        <v>0</v>
      </c>
      <c r="R32" s="98">
        <v>0</v>
      </c>
      <c r="S32" s="98">
        <f t="shared" si="11"/>
        <v>99682.2</v>
      </c>
      <c r="T32" s="32">
        <f t="shared" si="29"/>
        <v>99682.2</v>
      </c>
      <c r="U32" s="32">
        <v>0</v>
      </c>
      <c r="V32" s="32">
        <v>0</v>
      </c>
      <c r="W32" s="32">
        <v>99682.2</v>
      </c>
      <c r="X32" s="32">
        <f t="shared" si="22"/>
        <v>99.682199999999995</v>
      </c>
      <c r="Y32" s="32"/>
      <c r="Z32" s="32"/>
      <c r="AA32" s="32">
        <f t="shared" si="23"/>
        <v>99.682199999999995</v>
      </c>
      <c r="AB32" s="32">
        <f t="shared" si="13"/>
        <v>49.841099999999997</v>
      </c>
      <c r="AC32" s="32"/>
      <c r="AD32" s="32"/>
      <c r="AE32" s="32">
        <f t="shared" si="14"/>
        <v>49.841099999999997</v>
      </c>
      <c r="AF32" s="32">
        <f t="shared" si="24"/>
        <v>99.682199999999995</v>
      </c>
      <c r="AG32" s="32"/>
    </row>
    <row r="33" spans="1:33" s="7" customFormat="1" ht="41.25" hidden="1" customHeight="1" x14ac:dyDescent="0.3">
      <c r="A33" s="88" t="s">
        <v>167</v>
      </c>
      <c r="B33" s="92" t="s">
        <v>160</v>
      </c>
      <c r="C33" s="34" t="s">
        <v>4</v>
      </c>
      <c r="D33" s="31">
        <v>5637191</v>
      </c>
      <c r="E33" s="31">
        <v>2000000</v>
      </c>
      <c r="F33" s="31">
        <v>7254200</v>
      </c>
      <c r="G33" s="31">
        <v>500000</v>
      </c>
      <c r="H33" s="31">
        <v>2754200</v>
      </c>
      <c r="I33" s="31">
        <v>0</v>
      </c>
      <c r="J33" s="31">
        <v>0</v>
      </c>
      <c r="K33" s="31">
        <v>7254200</v>
      </c>
      <c r="L33" s="32">
        <f t="shared" si="28"/>
        <v>7754200</v>
      </c>
      <c r="M33" s="32">
        <v>0</v>
      </c>
      <c r="N33" s="32">
        <v>0</v>
      </c>
      <c r="O33" s="32">
        <v>7754200</v>
      </c>
      <c r="P33" s="98">
        <f t="shared" si="27"/>
        <v>7254198.6799999997</v>
      </c>
      <c r="Q33" s="98">
        <v>0</v>
      </c>
      <c r="R33" s="98">
        <v>0</v>
      </c>
      <c r="S33" s="98">
        <f t="shared" si="11"/>
        <v>7254198.6799999997</v>
      </c>
      <c r="T33" s="32">
        <f t="shared" si="29"/>
        <v>7254198.6799999997</v>
      </c>
      <c r="U33" s="32">
        <v>0</v>
      </c>
      <c r="V33" s="32">
        <v>0</v>
      </c>
      <c r="W33" s="31">
        <v>7254198.6799999997</v>
      </c>
      <c r="X33" s="32">
        <f t="shared" si="22"/>
        <v>99.999981803644772</v>
      </c>
      <c r="Y33" s="32"/>
      <c r="Z33" s="32"/>
      <c r="AA33" s="32">
        <f t="shared" si="23"/>
        <v>99.999981803644772</v>
      </c>
      <c r="AB33" s="32">
        <f t="shared" si="13"/>
        <v>93.551864537927827</v>
      </c>
      <c r="AC33" s="32"/>
      <c r="AD33" s="32"/>
      <c r="AE33" s="32">
        <f t="shared" si="14"/>
        <v>93.551864537927827</v>
      </c>
      <c r="AF33" s="32">
        <f t="shared" si="24"/>
        <v>99.999981803644772</v>
      </c>
      <c r="AG33" s="32"/>
    </row>
    <row r="34" spans="1:33" s="7" customFormat="1" ht="29.25" hidden="1" customHeight="1" x14ac:dyDescent="0.3">
      <c r="A34" s="88" t="s">
        <v>168</v>
      </c>
      <c r="B34" s="92" t="s">
        <v>46</v>
      </c>
      <c r="C34" s="34" t="s">
        <v>4</v>
      </c>
      <c r="D34" s="31">
        <v>0</v>
      </c>
      <c r="E34" s="31">
        <v>0</v>
      </c>
      <c r="F34" s="31">
        <f t="shared" si="10"/>
        <v>0</v>
      </c>
      <c r="G34" s="31">
        <v>0</v>
      </c>
      <c r="H34" s="31">
        <v>17024300</v>
      </c>
      <c r="I34" s="31">
        <v>0</v>
      </c>
      <c r="J34" s="31">
        <v>0</v>
      </c>
      <c r="K34" s="31">
        <v>0</v>
      </c>
      <c r="L34" s="32">
        <f t="shared" si="28"/>
        <v>2024300</v>
      </c>
      <c r="M34" s="32">
        <v>0</v>
      </c>
      <c r="N34" s="32">
        <v>0</v>
      </c>
      <c r="O34" s="32">
        <v>2024300</v>
      </c>
      <c r="P34" s="98">
        <f t="shared" si="27"/>
        <v>0</v>
      </c>
      <c r="Q34" s="98">
        <v>0</v>
      </c>
      <c r="R34" s="98">
        <v>0</v>
      </c>
      <c r="S34" s="98">
        <f t="shared" si="11"/>
        <v>0</v>
      </c>
      <c r="T34" s="32">
        <f t="shared" si="29"/>
        <v>0</v>
      </c>
      <c r="U34" s="32">
        <v>0</v>
      </c>
      <c r="V34" s="32">
        <v>0</v>
      </c>
      <c r="W34" s="32">
        <v>0</v>
      </c>
      <c r="X34" s="32"/>
      <c r="Y34" s="32"/>
      <c r="Z34" s="32"/>
      <c r="AA34" s="32"/>
      <c r="AB34" s="32">
        <f t="shared" si="13"/>
        <v>0</v>
      </c>
      <c r="AC34" s="32"/>
      <c r="AD34" s="32"/>
      <c r="AE34" s="32">
        <f t="shared" si="14"/>
        <v>0</v>
      </c>
      <c r="AF34" s="32"/>
      <c r="AG34" s="32"/>
    </row>
    <row r="35" spans="1:33" s="7" customFormat="1" ht="39" hidden="1" customHeight="1" x14ac:dyDescent="0.3">
      <c r="A35" s="88" t="s">
        <v>169</v>
      </c>
      <c r="B35" s="92" t="s">
        <v>284</v>
      </c>
      <c r="C35" s="34" t="s">
        <v>4</v>
      </c>
      <c r="D35" s="31"/>
      <c r="E35" s="31"/>
      <c r="F35" s="31">
        <v>0</v>
      </c>
      <c r="G35" s="31"/>
      <c r="H35" s="31"/>
      <c r="I35" s="31">
        <v>0</v>
      </c>
      <c r="J35" s="31">
        <v>0</v>
      </c>
      <c r="K35" s="31">
        <v>0</v>
      </c>
      <c r="L35" s="32">
        <f t="shared" si="28"/>
        <v>1113190</v>
      </c>
      <c r="M35" s="32">
        <v>0</v>
      </c>
      <c r="N35" s="32">
        <v>0</v>
      </c>
      <c r="O35" s="32">
        <v>1113190</v>
      </c>
      <c r="P35" s="98">
        <f t="shared" si="27"/>
        <v>0</v>
      </c>
      <c r="Q35" s="98">
        <v>0</v>
      </c>
      <c r="R35" s="98">
        <v>0</v>
      </c>
      <c r="S35" s="98">
        <f t="shared" si="11"/>
        <v>0</v>
      </c>
      <c r="T35" s="32">
        <f t="shared" si="29"/>
        <v>0</v>
      </c>
      <c r="U35" s="32">
        <v>0</v>
      </c>
      <c r="V35" s="32">
        <v>0</v>
      </c>
      <c r="W35" s="32">
        <v>0</v>
      </c>
      <c r="X35" s="32"/>
      <c r="Y35" s="32"/>
      <c r="Z35" s="32"/>
      <c r="AA35" s="32"/>
      <c r="AB35" s="32">
        <f t="shared" si="13"/>
        <v>0</v>
      </c>
      <c r="AC35" s="32"/>
      <c r="AD35" s="32"/>
      <c r="AE35" s="32">
        <f t="shared" si="14"/>
        <v>0</v>
      </c>
      <c r="AF35" s="32"/>
      <c r="AG35" s="32"/>
    </row>
    <row r="36" spans="1:33" s="7" customFormat="1" ht="37.5" hidden="1" x14ac:dyDescent="0.3">
      <c r="A36" s="88" t="s">
        <v>170</v>
      </c>
      <c r="B36" s="92" t="s">
        <v>161</v>
      </c>
      <c r="C36" s="34" t="s">
        <v>4</v>
      </c>
      <c r="D36" s="31">
        <v>0</v>
      </c>
      <c r="E36" s="31">
        <v>0</v>
      </c>
      <c r="F36" s="31">
        <f t="shared" si="10"/>
        <v>0</v>
      </c>
      <c r="G36" s="31">
        <v>0</v>
      </c>
      <c r="H36" s="31">
        <v>14745000</v>
      </c>
      <c r="I36" s="31">
        <v>0</v>
      </c>
      <c r="J36" s="31">
        <v>0</v>
      </c>
      <c r="K36" s="31">
        <v>0</v>
      </c>
      <c r="L36" s="32">
        <f t="shared" si="28"/>
        <v>4648173</v>
      </c>
      <c r="M36" s="32">
        <v>0</v>
      </c>
      <c r="N36" s="32">
        <v>0</v>
      </c>
      <c r="O36" s="32">
        <v>4648173</v>
      </c>
      <c r="P36" s="98">
        <f t="shared" si="27"/>
        <v>0</v>
      </c>
      <c r="Q36" s="98">
        <v>0</v>
      </c>
      <c r="R36" s="98">
        <v>0</v>
      </c>
      <c r="S36" s="98">
        <f t="shared" si="11"/>
        <v>0</v>
      </c>
      <c r="T36" s="32">
        <f t="shared" si="29"/>
        <v>0</v>
      </c>
      <c r="U36" s="32">
        <v>0</v>
      </c>
      <c r="V36" s="32">
        <v>0</v>
      </c>
      <c r="W36" s="32">
        <v>0</v>
      </c>
      <c r="X36" s="32"/>
      <c r="Y36" s="32"/>
      <c r="Z36" s="32"/>
      <c r="AA36" s="32"/>
      <c r="AB36" s="32">
        <f t="shared" si="13"/>
        <v>0</v>
      </c>
      <c r="AC36" s="32"/>
      <c r="AD36" s="32"/>
      <c r="AE36" s="32">
        <f t="shared" si="14"/>
        <v>0</v>
      </c>
      <c r="AF36" s="32"/>
      <c r="AG36" s="32"/>
    </row>
    <row r="37" spans="1:33" s="115" customFormat="1" ht="87.75" hidden="1" customHeight="1" x14ac:dyDescent="0.3">
      <c r="A37" s="110" t="s">
        <v>171</v>
      </c>
      <c r="B37" s="111" t="s">
        <v>162</v>
      </c>
      <c r="C37" s="112" t="s">
        <v>4</v>
      </c>
      <c r="D37" s="113">
        <v>100000</v>
      </c>
      <c r="E37" s="113">
        <v>1390000</v>
      </c>
      <c r="F37" s="113">
        <f t="shared" si="10"/>
        <v>1490000</v>
      </c>
      <c r="G37" s="113">
        <v>710000</v>
      </c>
      <c r="H37" s="113">
        <v>349000</v>
      </c>
      <c r="I37" s="113">
        <v>0</v>
      </c>
      <c r="J37" s="113">
        <v>0</v>
      </c>
      <c r="K37" s="113">
        <v>1490000</v>
      </c>
      <c r="L37" s="114">
        <f t="shared" si="28"/>
        <v>2536256</v>
      </c>
      <c r="M37" s="114">
        <v>0</v>
      </c>
      <c r="N37" s="114">
        <v>0</v>
      </c>
      <c r="O37" s="114">
        <v>2536256</v>
      </c>
      <c r="P37" s="114">
        <f t="shared" si="27"/>
        <v>1020595.47</v>
      </c>
      <c r="Q37" s="114">
        <v>0</v>
      </c>
      <c r="R37" s="114">
        <v>0</v>
      </c>
      <c r="S37" s="114">
        <f t="shared" si="11"/>
        <v>1020595.47</v>
      </c>
      <c r="T37" s="114">
        <f t="shared" si="29"/>
        <v>1020595.47</v>
      </c>
      <c r="U37" s="114">
        <v>0</v>
      </c>
      <c r="V37" s="114">
        <v>0</v>
      </c>
      <c r="W37" s="114">
        <v>1020595.47</v>
      </c>
      <c r="X37" s="114">
        <f>T37/F37*100</f>
        <v>68.496340268456379</v>
      </c>
      <c r="Y37" s="114"/>
      <c r="Z37" s="114"/>
      <c r="AA37" s="114">
        <f>W37/K37*100</f>
        <v>68.496340268456379</v>
      </c>
      <c r="AB37" s="114">
        <f t="shared" si="13"/>
        <v>40.240238761386863</v>
      </c>
      <c r="AC37" s="114"/>
      <c r="AD37" s="114"/>
      <c r="AE37" s="114">
        <f t="shared" si="14"/>
        <v>40.240238761386863</v>
      </c>
      <c r="AF37" s="114">
        <f>T37/F37*100</f>
        <v>68.496340268456379</v>
      </c>
      <c r="AG37" s="114"/>
    </row>
    <row r="38" spans="1:33" s="7" customFormat="1" ht="63.75" hidden="1" customHeight="1" x14ac:dyDescent="0.3">
      <c r="A38" s="88" t="s">
        <v>239</v>
      </c>
      <c r="B38" s="92" t="s">
        <v>163</v>
      </c>
      <c r="C38" s="34" t="s">
        <v>4</v>
      </c>
      <c r="D38" s="31">
        <v>0</v>
      </c>
      <c r="E38" s="31">
        <v>1962000</v>
      </c>
      <c r="F38" s="31">
        <f t="shared" si="10"/>
        <v>1962000</v>
      </c>
      <c r="G38" s="31">
        <v>11238000</v>
      </c>
      <c r="H38" s="31">
        <v>3416300</v>
      </c>
      <c r="I38" s="31">
        <v>0</v>
      </c>
      <c r="J38" s="31">
        <v>0</v>
      </c>
      <c r="K38" s="31">
        <v>1962000</v>
      </c>
      <c r="L38" s="32">
        <f t="shared" si="28"/>
        <v>16616300</v>
      </c>
      <c r="M38" s="32">
        <v>0</v>
      </c>
      <c r="N38" s="32">
        <v>0</v>
      </c>
      <c r="O38" s="32">
        <v>16616300</v>
      </c>
      <c r="P38" s="98">
        <f t="shared" si="27"/>
        <v>1570873.42</v>
      </c>
      <c r="Q38" s="98">
        <v>0</v>
      </c>
      <c r="R38" s="98">
        <v>0</v>
      </c>
      <c r="S38" s="98">
        <f t="shared" si="11"/>
        <v>1570873.42</v>
      </c>
      <c r="T38" s="32">
        <f t="shared" si="29"/>
        <v>1570873.42</v>
      </c>
      <c r="U38" s="32">
        <v>0</v>
      </c>
      <c r="V38" s="32">
        <v>0</v>
      </c>
      <c r="W38" s="32">
        <v>1570873.42</v>
      </c>
      <c r="X38" s="32">
        <f>T38/F38*100</f>
        <v>80.064904179408757</v>
      </c>
      <c r="Y38" s="32"/>
      <c r="Z38" s="32"/>
      <c r="AA38" s="32">
        <f>W38/K38*100</f>
        <v>80.064904179408757</v>
      </c>
      <c r="AB38" s="32">
        <f t="shared" si="13"/>
        <v>9.4538099336193984</v>
      </c>
      <c r="AC38" s="32"/>
      <c r="AD38" s="32"/>
      <c r="AE38" s="32">
        <f t="shared" si="14"/>
        <v>9.4538099336193984</v>
      </c>
      <c r="AF38" s="32">
        <f>T38/F38*100</f>
        <v>80.064904179408757</v>
      </c>
      <c r="AG38" s="32"/>
    </row>
    <row r="39" spans="1:33" s="7" customFormat="1" ht="56.25" hidden="1" x14ac:dyDescent="0.3">
      <c r="A39" s="88" t="s">
        <v>256</v>
      </c>
      <c r="B39" s="92" t="s">
        <v>240</v>
      </c>
      <c r="C39" s="34" t="s">
        <v>4</v>
      </c>
      <c r="D39" s="31">
        <v>0</v>
      </c>
      <c r="E39" s="31"/>
      <c r="F39" s="31">
        <f t="shared" si="10"/>
        <v>0</v>
      </c>
      <c r="G39" s="31"/>
      <c r="H39" s="31"/>
      <c r="I39" s="31">
        <v>0</v>
      </c>
      <c r="J39" s="31">
        <v>0</v>
      </c>
      <c r="K39" s="31">
        <v>0</v>
      </c>
      <c r="L39" s="32">
        <f t="shared" si="28"/>
        <v>1117032</v>
      </c>
      <c r="M39" s="32">
        <v>0</v>
      </c>
      <c r="N39" s="32">
        <v>0</v>
      </c>
      <c r="O39" s="32">
        <v>1117032</v>
      </c>
      <c r="P39" s="98">
        <f t="shared" si="27"/>
        <v>0</v>
      </c>
      <c r="Q39" s="98">
        <v>0</v>
      </c>
      <c r="R39" s="98">
        <v>0</v>
      </c>
      <c r="S39" s="98">
        <f t="shared" si="11"/>
        <v>0</v>
      </c>
      <c r="T39" s="32">
        <f t="shared" si="29"/>
        <v>0</v>
      </c>
      <c r="U39" s="32">
        <v>0</v>
      </c>
      <c r="V39" s="32">
        <v>0</v>
      </c>
      <c r="W39" s="32">
        <v>0</v>
      </c>
      <c r="X39" s="32"/>
      <c r="Y39" s="32"/>
      <c r="Z39" s="32"/>
      <c r="AA39" s="32"/>
      <c r="AB39" s="32">
        <f t="shared" si="13"/>
        <v>0</v>
      </c>
      <c r="AC39" s="32"/>
      <c r="AD39" s="32"/>
      <c r="AE39" s="32">
        <f t="shared" si="14"/>
        <v>0</v>
      </c>
      <c r="AF39" s="32"/>
      <c r="AG39" s="32"/>
    </row>
    <row r="40" spans="1:33" s="7" customFormat="1" ht="37.5" hidden="1" x14ac:dyDescent="0.3">
      <c r="A40" s="88" t="s">
        <v>257</v>
      </c>
      <c r="B40" s="92" t="s">
        <v>283</v>
      </c>
      <c r="C40" s="34" t="s">
        <v>4</v>
      </c>
      <c r="D40" s="31"/>
      <c r="E40" s="31"/>
      <c r="F40" s="31">
        <v>0</v>
      </c>
      <c r="G40" s="31"/>
      <c r="H40" s="31"/>
      <c r="I40" s="31">
        <v>0</v>
      </c>
      <c r="J40" s="31">
        <v>0</v>
      </c>
      <c r="K40" s="31">
        <v>0</v>
      </c>
      <c r="L40" s="32">
        <f t="shared" si="28"/>
        <v>19756635</v>
      </c>
      <c r="M40" s="32">
        <v>0</v>
      </c>
      <c r="N40" s="32">
        <v>0</v>
      </c>
      <c r="O40" s="32">
        <v>19756635</v>
      </c>
      <c r="P40" s="98">
        <f t="shared" si="27"/>
        <v>0</v>
      </c>
      <c r="Q40" s="98">
        <v>0</v>
      </c>
      <c r="R40" s="98">
        <v>0</v>
      </c>
      <c r="S40" s="98">
        <f t="shared" si="11"/>
        <v>0</v>
      </c>
      <c r="T40" s="32">
        <f t="shared" si="29"/>
        <v>0</v>
      </c>
      <c r="U40" s="32">
        <v>0</v>
      </c>
      <c r="V40" s="32">
        <v>0</v>
      </c>
      <c r="W40" s="32">
        <v>0</v>
      </c>
      <c r="X40" s="32"/>
      <c r="Y40" s="32"/>
      <c r="Z40" s="32"/>
      <c r="AA40" s="32"/>
      <c r="AB40" s="32">
        <f t="shared" si="13"/>
        <v>0</v>
      </c>
      <c r="AC40" s="32"/>
      <c r="AD40" s="32"/>
      <c r="AE40" s="32">
        <f t="shared" si="14"/>
        <v>0</v>
      </c>
      <c r="AF40" s="32"/>
      <c r="AG40" s="32"/>
    </row>
    <row r="41" spans="1:33" s="7" customFormat="1" ht="37.5" hidden="1" x14ac:dyDescent="0.3">
      <c r="A41" s="88" t="s">
        <v>258</v>
      </c>
      <c r="B41" s="92" t="s">
        <v>282</v>
      </c>
      <c r="C41" s="34" t="s">
        <v>4</v>
      </c>
      <c r="D41" s="31"/>
      <c r="E41" s="31"/>
      <c r="F41" s="31">
        <v>0</v>
      </c>
      <c r="G41" s="31"/>
      <c r="H41" s="31"/>
      <c r="I41" s="31">
        <v>0</v>
      </c>
      <c r="J41" s="31">
        <v>0</v>
      </c>
      <c r="K41" s="31">
        <v>0</v>
      </c>
      <c r="L41" s="32">
        <f t="shared" si="28"/>
        <v>40395381</v>
      </c>
      <c r="M41" s="32">
        <v>0</v>
      </c>
      <c r="N41" s="32">
        <v>0</v>
      </c>
      <c r="O41" s="32">
        <v>40395381</v>
      </c>
      <c r="P41" s="98">
        <f t="shared" si="27"/>
        <v>0</v>
      </c>
      <c r="Q41" s="98">
        <v>0</v>
      </c>
      <c r="R41" s="98">
        <v>0</v>
      </c>
      <c r="S41" s="98">
        <f t="shared" si="11"/>
        <v>0</v>
      </c>
      <c r="T41" s="32">
        <f t="shared" si="29"/>
        <v>0</v>
      </c>
      <c r="U41" s="32">
        <v>0</v>
      </c>
      <c r="V41" s="32">
        <v>0</v>
      </c>
      <c r="W41" s="32">
        <v>0</v>
      </c>
      <c r="X41" s="32"/>
      <c r="Y41" s="32"/>
      <c r="Z41" s="32"/>
      <c r="AA41" s="32"/>
      <c r="AB41" s="32">
        <f t="shared" si="13"/>
        <v>0</v>
      </c>
      <c r="AC41" s="32"/>
      <c r="AD41" s="32"/>
      <c r="AE41" s="32">
        <f t="shared" si="14"/>
        <v>0</v>
      </c>
      <c r="AF41" s="32"/>
      <c r="AG41" s="32"/>
    </row>
    <row r="42" spans="1:33" s="7" customFormat="1" ht="56.25" hidden="1" x14ac:dyDescent="0.3">
      <c r="A42" s="88" t="s">
        <v>259</v>
      </c>
      <c r="B42" s="92" t="s">
        <v>241</v>
      </c>
      <c r="C42" s="34" t="s">
        <v>4</v>
      </c>
      <c r="D42" s="31">
        <v>0</v>
      </c>
      <c r="E42" s="31"/>
      <c r="F42" s="31">
        <f t="shared" si="10"/>
        <v>0</v>
      </c>
      <c r="G42" s="31"/>
      <c r="H42" s="31"/>
      <c r="I42" s="31">
        <v>0</v>
      </c>
      <c r="J42" s="31">
        <v>0</v>
      </c>
      <c r="K42" s="31">
        <v>0</v>
      </c>
      <c r="L42" s="32">
        <f t="shared" si="28"/>
        <v>677795</v>
      </c>
      <c r="M42" s="32">
        <v>0</v>
      </c>
      <c r="N42" s="32">
        <v>0</v>
      </c>
      <c r="O42" s="32">
        <v>677795</v>
      </c>
      <c r="P42" s="98">
        <f t="shared" si="27"/>
        <v>0</v>
      </c>
      <c r="Q42" s="98">
        <v>0</v>
      </c>
      <c r="R42" s="98">
        <v>0</v>
      </c>
      <c r="S42" s="98">
        <f t="shared" si="11"/>
        <v>0</v>
      </c>
      <c r="T42" s="32">
        <f t="shared" si="29"/>
        <v>0</v>
      </c>
      <c r="U42" s="32">
        <v>0</v>
      </c>
      <c r="V42" s="32">
        <v>0</v>
      </c>
      <c r="W42" s="32">
        <v>0</v>
      </c>
      <c r="X42" s="32"/>
      <c r="Y42" s="32"/>
      <c r="Z42" s="32"/>
      <c r="AA42" s="32"/>
      <c r="AB42" s="32">
        <f t="shared" si="13"/>
        <v>0</v>
      </c>
      <c r="AC42" s="32"/>
      <c r="AD42" s="32"/>
      <c r="AE42" s="32">
        <f t="shared" si="14"/>
        <v>0</v>
      </c>
      <c r="AF42" s="32"/>
      <c r="AG42" s="32"/>
    </row>
    <row r="43" spans="1:33" s="7" customFormat="1" ht="37.5" hidden="1" x14ac:dyDescent="0.3">
      <c r="A43" s="88" t="s">
        <v>260</v>
      </c>
      <c r="B43" s="92" t="s">
        <v>280</v>
      </c>
      <c r="C43" s="34" t="s">
        <v>4</v>
      </c>
      <c r="D43" s="31"/>
      <c r="E43" s="31"/>
      <c r="F43" s="31">
        <v>0</v>
      </c>
      <c r="G43" s="31"/>
      <c r="H43" s="31"/>
      <c r="I43" s="31">
        <v>0</v>
      </c>
      <c r="J43" s="31">
        <v>0</v>
      </c>
      <c r="K43" s="31">
        <v>0</v>
      </c>
      <c r="L43" s="32">
        <f t="shared" si="28"/>
        <v>886415</v>
      </c>
      <c r="M43" s="32">
        <v>0</v>
      </c>
      <c r="N43" s="32">
        <v>0</v>
      </c>
      <c r="O43" s="32">
        <v>886415</v>
      </c>
      <c r="P43" s="98">
        <f t="shared" si="27"/>
        <v>0</v>
      </c>
      <c r="Q43" s="98">
        <v>0</v>
      </c>
      <c r="R43" s="98">
        <v>0</v>
      </c>
      <c r="S43" s="98">
        <f t="shared" si="11"/>
        <v>0</v>
      </c>
      <c r="T43" s="32">
        <f t="shared" si="29"/>
        <v>0</v>
      </c>
      <c r="U43" s="32">
        <v>0</v>
      </c>
      <c r="V43" s="32">
        <v>0</v>
      </c>
      <c r="W43" s="32">
        <v>0</v>
      </c>
      <c r="X43" s="32"/>
      <c r="Y43" s="32"/>
      <c r="Z43" s="32"/>
      <c r="AA43" s="32"/>
      <c r="AB43" s="32">
        <f t="shared" ref="AB43:AB79" si="30">T43/L43*100</f>
        <v>0</v>
      </c>
      <c r="AC43" s="32"/>
      <c r="AD43" s="32"/>
      <c r="AE43" s="32">
        <f t="shared" ref="AE43:AE79" si="31">W43/O43*100</f>
        <v>0</v>
      </c>
      <c r="AF43" s="32"/>
      <c r="AG43" s="32"/>
    </row>
    <row r="44" spans="1:33" s="7" customFormat="1" ht="37.5" hidden="1" x14ac:dyDescent="0.3">
      <c r="A44" s="88" t="s">
        <v>261</v>
      </c>
      <c r="B44" s="92" t="s">
        <v>281</v>
      </c>
      <c r="C44" s="34" t="s">
        <v>4</v>
      </c>
      <c r="D44" s="31"/>
      <c r="E44" s="31"/>
      <c r="F44" s="31">
        <v>0</v>
      </c>
      <c r="G44" s="31"/>
      <c r="H44" s="31"/>
      <c r="I44" s="31">
        <v>0</v>
      </c>
      <c r="J44" s="31">
        <v>0</v>
      </c>
      <c r="K44" s="31">
        <v>0</v>
      </c>
      <c r="L44" s="32">
        <f t="shared" si="28"/>
        <v>62834272</v>
      </c>
      <c r="M44" s="32">
        <v>0</v>
      </c>
      <c r="N44" s="32">
        <v>0</v>
      </c>
      <c r="O44" s="32">
        <v>62834272</v>
      </c>
      <c r="P44" s="98">
        <f t="shared" si="27"/>
        <v>0</v>
      </c>
      <c r="Q44" s="98">
        <v>0</v>
      </c>
      <c r="R44" s="98">
        <v>0</v>
      </c>
      <c r="S44" s="98">
        <f t="shared" si="11"/>
        <v>0</v>
      </c>
      <c r="T44" s="32">
        <f t="shared" si="29"/>
        <v>0</v>
      </c>
      <c r="U44" s="32">
        <v>0</v>
      </c>
      <c r="V44" s="32">
        <v>0</v>
      </c>
      <c r="W44" s="32">
        <v>0</v>
      </c>
      <c r="X44" s="32"/>
      <c r="Y44" s="32"/>
      <c r="Z44" s="32"/>
      <c r="AA44" s="32"/>
      <c r="AB44" s="32">
        <f t="shared" si="30"/>
        <v>0</v>
      </c>
      <c r="AC44" s="32"/>
      <c r="AD44" s="32"/>
      <c r="AE44" s="32">
        <f t="shared" si="31"/>
        <v>0</v>
      </c>
      <c r="AF44" s="32"/>
      <c r="AG44" s="32"/>
    </row>
    <row r="45" spans="1:33" s="115" customFormat="1" ht="44.25" hidden="1" customHeight="1" x14ac:dyDescent="0.3">
      <c r="A45" s="110" t="s">
        <v>262</v>
      </c>
      <c r="B45" s="111" t="s">
        <v>164</v>
      </c>
      <c r="C45" s="112" t="s">
        <v>4</v>
      </c>
      <c r="D45" s="113">
        <v>240000</v>
      </c>
      <c r="E45" s="113">
        <v>350000</v>
      </c>
      <c r="F45" s="113">
        <f t="shared" si="10"/>
        <v>590000</v>
      </c>
      <c r="G45" s="113">
        <v>700000</v>
      </c>
      <c r="H45" s="113">
        <v>500100</v>
      </c>
      <c r="I45" s="113">
        <v>0</v>
      </c>
      <c r="J45" s="113">
        <v>0</v>
      </c>
      <c r="K45" s="113">
        <v>590000</v>
      </c>
      <c r="L45" s="114">
        <f t="shared" si="28"/>
        <v>1341069</v>
      </c>
      <c r="M45" s="114">
        <v>0</v>
      </c>
      <c r="N45" s="114">
        <v>0</v>
      </c>
      <c r="O45" s="114">
        <v>1341069</v>
      </c>
      <c r="P45" s="114">
        <f t="shared" si="27"/>
        <v>212780.87</v>
      </c>
      <c r="Q45" s="114">
        <v>0</v>
      </c>
      <c r="R45" s="114">
        <v>0</v>
      </c>
      <c r="S45" s="114">
        <f t="shared" si="11"/>
        <v>212780.87</v>
      </c>
      <c r="T45" s="114">
        <f t="shared" si="29"/>
        <v>212780.87</v>
      </c>
      <c r="U45" s="114">
        <v>0</v>
      </c>
      <c r="V45" s="114">
        <v>0</v>
      </c>
      <c r="W45" s="114">
        <v>212780.87</v>
      </c>
      <c r="X45" s="114">
        <f>T45/F45*100</f>
        <v>36.064554237288135</v>
      </c>
      <c r="Y45" s="114"/>
      <c r="Z45" s="114"/>
      <c r="AA45" s="114">
        <f>W45/K45*100</f>
        <v>36.064554237288135</v>
      </c>
      <c r="AB45" s="114">
        <f t="shared" si="30"/>
        <v>15.866511715653706</v>
      </c>
      <c r="AC45" s="114"/>
      <c r="AD45" s="114"/>
      <c r="AE45" s="114">
        <f t="shared" si="31"/>
        <v>15.866511715653706</v>
      </c>
      <c r="AF45" s="114">
        <f>T45/F45*100</f>
        <v>36.064554237288135</v>
      </c>
      <c r="AG45" s="114"/>
    </row>
    <row r="46" spans="1:33" s="7" customFormat="1" ht="44.25" hidden="1" customHeight="1" x14ac:dyDescent="0.3">
      <c r="A46" s="88" t="s">
        <v>263</v>
      </c>
      <c r="B46" s="92" t="s">
        <v>242</v>
      </c>
      <c r="C46" s="34" t="s">
        <v>4</v>
      </c>
      <c r="D46" s="31">
        <v>0</v>
      </c>
      <c r="E46" s="31"/>
      <c r="F46" s="31">
        <f t="shared" si="10"/>
        <v>0</v>
      </c>
      <c r="G46" s="31"/>
      <c r="H46" s="31"/>
      <c r="I46" s="31">
        <v>0</v>
      </c>
      <c r="J46" s="31">
        <v>0</v>
      </c>
      <c r="K46" s="31">
        <v>0</v>
      </c>
      <c r="L46" s="32">
        <f t="shared" si="28"/>
        <v>3665278</v>
      </c>
      <c r="M46" s="32">
        <v>0</v>
      </c>
      <c r="N46" s="32">
        <v>0</v>
      </c>
      <c r="O46" s="32">
        <v>3665278</v>
      </c>
      <c r="P46" s="98">
        <f t="shared" si="27"/>
        <v>0</v>
      </c>
      <c r="Q46" s="98">
        <v>0</v>
      </c>
      <c r="R46" s="98">
        <v>0</v>
      </c>
      <c r="S46" s="98">
        <f t="shared" si="11"/>
        <v>0</v>
      </c>
      <c r="T46" s="32">
        <f t="shared" si="29"/>
        <v>0</v>
      </c>
      <c r="U46" s="32">
        <v>0</v>
      </c>
      <c r="V46" s="32">
        <v>0</v>
      </c>
      <c r="W46" s="32">
        <v>0</v>
      </c>
      <c r="X46" s="32"/>
      <c r="Y46" s="32"/>
      <c r="Z46" s="32"/>
      <c r="AA46" s="32"/>
      <c r="AB46" s="32">
        <f t="shared" si="30"/>
        <v>0</v>
      </c>
      <c r="AC46" s="32"/>
      <c r="AD46" s="32"/>
      <c r="AE46" s="32">
        <f t="shared" si="31"/>
        <v>0</v>
      </c>
      <c r="AF46" s="32"/>
      <c r="AG46" s="32"/>
    </row>
    <row r="47" spans="1:33" s="7" customFormat="1" ht="44.25" hidden="1" customHeight="1" x14ac:dyDescent="0.3">
      <c r="A47" s="88" t="s">
        <v>264</v>
      </c>
      <c r="B47" s="92" t="s">
        <v>243</v>
      </c>
      <c r="C47" s="34" t="s">
        <v>4</v>
      </c>
      <c r="D47" s="31">
        <v>0</v>
      </c>
      <c r="E47" s="31"/>
      <c r="F47" s="31">
        <f t="shared" si="10"/>
        <v>0</v>
      </c>
      <c r="G47" s="31"/>
      <c r="H47" s="31"/>
      <c r="I47" s="31">
        <v>0</v>
      </c>
      <c r="J47" s="31">
        <v>0</v>
      </c>
      <c r="K47" s="31">
        <v>0</v>
      </c>
      <c r="L47" s="32">
        <f t="shared" si="28"/>
        <v>1369146</v>
      </c>
      <c r="M47" s="32">
        <v>0</v>
      </c>
      <c r="N47" s="32">
        <v>0</v>
      </c>
      <c r="O47" s="32">
        <v>1369146</v>
      </c>
      <c r="P47" s="98">
        <f t="shared" si="27"/>
        <v>0</v>
      </c>
      <c r="Q47" s="98">
        <v>0</v>
      </c>
      <c r="R47" s="98">
        <v>0</v>
      </c>
      <c r="S47" s="98">
        <f t="shared" si="11"/>
        <v>0</v>
      </c>
      <c r="T47" s="32">
        <f t="shared" si="29"/>
        <v>0</v>
      </c>
      <c r="U47" s="32">
        <v>0</v>
      </c>
      <c r="V47" s="32">
        <v>0</v>
      </c>
      <c r="W47" s="32">
        <v>0</v>
      </c>
      <c r="X47" s="32"/>
      <c r="Y47" s="32"/>
      <c r="Z47" s="32"/>
      <c r="AA47" s="32"/>
      <c r="AB47" s="32">
        <f t="shared" si="30"/>
        <v>0</v>
      </c>
      <c r="AC47" s="32"/>
      <c r="AD47" s="32"/>
      <c r="AE47" s="32">
        <f t="shared" si="31"/>
        <v>0</v>
      </c>
      <c r="AF47" s="32"/>
      <c r="AG47" s="32"/>
    </row>
    <row r="48" spans="1:33" s="7" customFormat="1" ht="44.25" hidden="1" customHeight="1" x14ac:dyDescent="0.3">
      <c r="A48" s="88" t="s">
        <v>265</v>
      </c>
      <c r="B48" s="92" t="s">
        <v>244</v>
      </c>
      <c r="C48" s="34" t="s">
        <v>4</v>
      </c>
      <c r="D48" s="31">
        <v>0</v>
      </c>
      <c r="E48" s="31"/>
      <c r="F48" s="31">
        <f t="shared" si="10"/>
        <v>0</v>
      </c>
      <c r="G48" s="31"/>
      <c r="H48" s="31"/>
      <c r="I48" s="31">
        <v>0</v>
      </c>
      <c r="J48" s="31">
        <v>0</v>
      </c>
      <c r="K48" s="31">
        <v>0</v>
      </c>
      <c r="L48" s="32">
        <f t="shared" si="28"/>
        <v>653000</v>
      </c>
      <c r="M48" s="32">
        <v>0</v>
      </c>
      <c r="N48" s="32">
        <v>0</v>
      </c>
      <c r="O48" s="32">
        <v>653000</v>
      </c>
      <c r="P48" s="98">
        <f t="shared" si="27"/>
        <v>0</v>
      </c>
      <c r="Q48" s="98">
        <v>0</v>
      </c>
      <c r="R48" s="98">
        <v>0</v>
      </c>
      <c r="S48" s="98">
        <f t="shared" si="11"/>
        <v>0</v>
      </c>
      <c r="T48" s="32">
        <f t="shared" si="29"/>
        <v>0</v>
      </c>
      <c r="U48" s="32">
        <v>0</v>
      </c>
      <c r="V48" s="32">
        <v>0</v>
      </c>
      <c r="W48" s="32">
        <v>0</v>
      </c>
      <c r="X48" s="32"/>
      <c r="Y48" s="32"/>
      <c r="Z48" s="32"/>
      <c r="AA48" s="32"/>
      <c r="AB48" s="32">
        <f t="shared" si="30"/>
        <v>0</v>
      </c>
      <c r="AC48" s="32"/>
      <c r="AD48" s="32"/>
      <c r="AE48" s="32">
        <f t="shared" si="31"/>
        <v>0</v>
      </c>
      <c r="AF48" s="32"/>
      <c r="AG48" s="32"/>
    </row>
    <row r="49" spans="1:33" s="7" customFormat="1" ht="57" hidden="1" customHeight="1" x14ac:dyDescent="0.3">
      <c r="A49" s="88" t="s">
        <v>266</v>
      </c>
      <c r="B49" s="92" t="s">
        <v>245</v>
      </c>
      <c r="C49" s="34" t="s">
        <v>4</v>
      </c>
      <c r="D49" s="31">
        <v>0</v>
      </c>
      <c r="E49" s="31"/>
      <c r="F49" s="31">
        <v>3826781</v>
      </c>
      <c r="G49" s="31"/>
      <c r="H49" s="31"/>
      <c r="I49" s="31">
        <v>0</v>
      </c>
      <c r="J49" s="31">
        <v>0</v>
      </c>
      <c r="K49" s="31">
        <v>0</v>
      </c>
      <c r="L49" s="32">
        <f t="shared" si="28"/>
        <v>3826781</v>
      </c>
      <c r="M49" s="32">
        <v>0</v>
      </c>
      <c r="N49" s="32">
        <v>0</v>
      </c>
      <c r="O49" s="32">
        <v>3826781</v>
      </c>
      <c r="P49" s="98">
        <f t="shared" si="27"/>
        <v>3826780.5</v>
      </c>
      <c r="Q49" s="98">
        <v>0</v>
      </c>
      <c r="R49" s="98">
        <v>0</v>
      </c>
      <c r="S49" s="98">
        <f t="shared" si="11"/>
        <v>3826780.5</v>
      </c>
      <c r="T49" s="32">
        <f t="shared" si="29"/>
        <v>3826780.5</v>
      </c>
      <c r="U49" s="32">
        <v>0</v>
      </c>
      <c r="V49" s="32">
        <v>0</v>
      </c>
      <c r="W49" s="32">
        <v>3826780.5</v>
      </c>
      <c r="X49" s="32"/>
      <c r="Y49" s="32"/>
      <c r="Z49" s="32"/>
      <c r="AA49" s="32"/>
      <c r="AB49" s="32">
        <f t="shared" si="30"/>
        <v>99.999986934188286</v>
      </c>
      <c r="AC49" s="32"/>
      <c r="AD49" s="32"/>
      <c r="AE49" s="32">
        <f t="shared" si="31"/>
        <v>99.999986934188286</v>
      </c>
      <c r="AF49" s="32"/>
      <c r="AG49" s="32"/>
    </row>
    <row r="50" spans="1:33" s="7" customFormat="1" ht="29.25" hidden="1" customHeight="1" x14ac:dyDescent="0.3">
      <c r="A50" s="88" t="s">
        <v>267</v>
      </c>
      <c r="B50" s="92" t="s">
        <v>246</v>
      </c>
      <c r="C50" s="34" t="s">
        <v>4</v>
      </c>
      <c r="D50" s="31">
        <v>567000</v>
      </c>
      <c r="E50" s="31"/>
      <c r="F50" s="31">
        <f t="shared" si="10"/>
        <v>567000</v>
      </c>
      <c r="G50" s="31"/>
      <c r="H50" s="31"/>
      <c r="I50" s="31">
        <v>0</v>
      </c>
      <c r="J50" s="31">
        <v>0</v>
      </c>
      <c r="K50" s="31">
        <v>567000</v>
      </c>
      <c r="L50" s="32">
        <f t="shared" si="28"/>
        <v>567000</v>
      </c>
      <c r="M50" s="32">
        <v>0</v>
      </c>
      <c r="N50" s="32">
        <v>0</v>
      </c>
      <c r="O50" s="32">
        <v>567000</v>
      </c>
      <c r="P50" s="98">
        <f t="shared" si="27"/>
        <v>522236.93</v>
      </c>
      <c r="Q50" s="98">
        <v>0</v>
      </c>
      <c r="R50" s="98">
        <v>0</v>
      </c>
      <c r="S50" s="98">
        <f t="shared" si="11"/>
        <v>522236.93</v>
      </c>
      <c r="T50" s="32">
        <f t="shared" si="29"/>
        <v>522236.93</v>
      </c>
      <c r="U50" s="32">
        <v>0</v>
      </c>
      <c r="V50" s="32">
        <v>0</v>
      </c>
      <c r="W50" s="32">
        <v>522236.93</v>
      </c>
      <c r="X50" s="32">
        <f>T50/F50*100</f>
        <v>92.105278659611983</v>
      </c>
      <c r="Y50" s="32"/>
      <c r="Z50" s="32"/>
      <c r="AA50" s="32">
        <f>W50/K50*100</f>
        <v>92.105278659611983</v>
      </c>
      <c r="AB50" s="32">
        <f t="shared" si="30"/>
        <v>92.105278659611983</v>
      </c>
      <c r="AC50" s="32"/>
      <c r="AD50" s="32"/>
      <c r="AE50" s="32">
        <f t="shared" si="31"/>
        <v>92.105278659611983</v>
      </c>
      <c r="AF50" s="32">
        <f>T50/F50*100</f>
        <v>92.105278659611983</v>
      </c>
      <c r="AG50" s="32"/>
    </row>
    <row r="51" spans="1:33" s="7" customFormat="1" ht="31.5" hidden="1" customHeight="1" x14ac:dyDescent="0.3">
      <c r="A51" s="88" t="s">
        <v>268</v>
      </c>
      <c r="B51" s="92" t="s">
        <v>247</v>
      </c>
      <c r="C51" s="34" t="s">
        <v>4</v>
      </c>
      <c r="D51" s="31">
        <v>378998</v>
      </c>
      <c r="E51" s="31"/>
      <c r="F51" s="31">
        <f t="shared" si="10"/>
        <v>378998</v>
      </c>
      <c r="G51" s="31"/>
      <c r="H51" s="31"/>
      <c r="I51" s="31">
        <v>0</v>
      </c>
      <c r="J51" s="31">
        <v>0</v>
      </c>
      <c r="K51" s="31">
        <v>378998</v>
      </c>
      <c r="L51" s="32">
        <f t="shared" si="28"/>
        <v>378998</v>
      </c>
      <c r="M51" s="32">
        <v>0</v>
      </c>
      <c r="N51" s="32">
        <v>0</v>
      </c>
      <c r="O51" s="32">
        <v>378998</v>
      </c>
      <c r="P51" s="98">
        <f t="shared" si="27"/>
        <v>378998</v>
      </c>
      <c r="Q51" s="98">
        <v>0</v>
      </c>
      <c r="R51" s="98">
        <v>0</v>
      </c>
      <c r="S51" s="98">
        <f t="shared" si="11"/>
        <v>378998</v>
      </c>
      <c r="T51" s="32">
        <f t="shared" si="29"/>
        <v>378998</v>
      </c>
      <c r="U51" s="32">
        <v>0</v>
      </c>
      <c r="V51" s="32">
        <v>0</v>
      </c>
      <c r="W51" s="32">
        <v>378998</v>
      </c>
      <c r="X51" s="32">
        <f>T51/F51*100</f>
        <v>100</v>
      </c>
      <c r="Y51" s="32"/>
      <c r="Z51" s="32"/>
      <c r="AA51" s="32">
        <f>W51/K51*100</f>
        <v>100</v>
      </c>
      <c r="AB51" s="32">
        <f t="shared" si="30"/>
        <v>100</v>
      </c>
      <c r="AC51" s="32"/>
      <c r="AD51" s="32"/>
      <c r="AE51" s="32">
        <f t="shared" si="31"/>
        <v>100</v>
      </c>
      <c r="AF51" s="32">
        <f>T51/F51*100</f>
        <v>100</v>
      </c>
      <c r="AG51" s="32"/>
    </row>
    <row r="52" spans="1:33" s="7" customFormat="1" ht="44.25" hidden="1" customHeight="1" x14ac:dyDescent="0.3">
      <c r="A52" s="88" t="s">
        <v>269</v>
      </c>
      <c r="B52" s="92" t="s">
        <v>248</v>
      </c>
      <c r="C52" s="34" t="s">
        <v>4</v>
      </c>
      <c r="D52" s="31">
        <v>0</v>
      </c>
      <c r="E52" s="31"/>
      <c r="F52" s="31">
        <f t="shared" si="10"/>
        <v>0</v>
      </c>
      <c r="G52" s="31"/>
      <c r="H52" s="31"/>
      <c r="I52" s="31">
        <v>0</v>
      </c>
      <c r="J52" s="31">
        <v>0</v>
      </c>
      <c r="K52" s="31">
        <v>0</v>
      </c>
      <c r="L52" s="32">
        <f t="shared" si="28"/>
        <v>48579</v>
      </c>
      <c r="M52" s="32">
        <v>0</v>
      </c>
      <c r="N52" s="32">
        <v>0</v>
      </c>
      <c r="O52" s="32">
        <v>48579</v>
      </c>
      <c r="P52" s="98">
        <f t="shared" si="27"/>
        <v>0</v>
      </c>
      <c r="Q52" s="98">
        <v>0</v>
      </c>
      <c r="R52" s="98">
        <v>0</v>
      </c>
      <c r="S52" s="98">
        <f t="shared" si="11"/>
        <v>0</v>
      </c>
      <c r="T52" s="32">
        <f t="shared" si="29"/>
        <v>0</v>
      </c>
      <c r="U52" s="32">
        <v>0</v>
      </c>
      <c r="V52" s="32">
        <v>0</v>
      </c>
      <c r="W52" s="32">
        <v>0</v>
      </c>
      <c r="X52" s="32"/>
      <c r="Y52" s="32"/>
      <c r="Z52" s="32"/>
      <c r="AA52" s="32"/>
      <c r="AB52" s="32">
        <f t="shared" si="30"/>
        <v>0</v>
      </c>
      <c r="AC52" s="32"/>
      <c r="AD52" s="32"/>
      <c r="AE52" s="32">
        <f t="shared" si="31"/>
        <v>0</v>
      </c>
      <c r="AF52" s="32"/>
      <c r="AG52" s="32"/>
    </row>
    <row r="53" spans="1:33" s="7" customFormat="1" ht="44.25" hidden="1" customHeight="1" x14ac:dyDescent="0.3">
      <c r="A53" s="88" t="s">
        <v>270</v>
      </c>
      <c r="B53" s="92" t="s">
        <v>249</v>
      </c>
      <c r="C53" s="34" t="s">
        <v>4</v>
      </c>
      <c r="D53" s="31">
        <v>1240345</v>
      </c>
      <c r="E53" s="31"/>
      <c r="F53" s="31">
        <f t="shared" si="10"/>
        <v>1240345</v>
      </c>
      <c r="G53" s="31"/>
      <c r="H53" s="31"/>
      <c r="I53" s="31">
        <v>0</v>
      </c>
      <c r="J53" s="31">
        <v>0</v>
      </c>
      <c r="K53" s="31">
        <v>1240345</v>
      </c>
      <c r="L53" s="32">
        <f t="shared" si="28"/>
        <v>1240345</v>
      </c>
      <c r="M53" s="32">
        <v>0</v>
      </c>
      <c r="N53" s="32">
        <v>0</v>
      </c>
      <c r="O53" s="32">
        <v>1240345</v>
      </c>
      <c r="P53" s="98">
        <f t="shared" si="27"/>
        <v>1195388.5900000001</v>
      </c>
      <c r="Q53" s="98">
        <v>0</v>
      </c>
      <c r="R53" s="98">
        <v>0</v>
      </c>
      <c r="S53" s="98">
        <f t="shared" si="11"/>
        <v>1195388.5900000001</v>
      </c>
      <c r="T53" s="32">
        <f t="shared" si="29"/>
        <v>1195388.5900000001</v>
      </c>
      <c r="U53" s="32">
        <v>0</v>
      </c>
      <c r="V53" s="32">
        <v>0</v>
      </c>
      <c r="W53" s="32">
        <v>1195388.5900000001</v>
      </c>
      <c r="X53" s="32">
        <f>T53/F53*100</f>
        <v>96.375491496317565</v>
      </c>
      <c r="Y53" s="32"/>
      <c r="Z53" s="32"/>
      <c r="AA53" s="32">
        <f>W53/K53*100</f>
        <v>96.375491496317565</v>
      </c>
      <c r="AB53" s="32">
        <f t="shared" si="30"/>
        <v>96.375491496317565</v>
      </c>
      <c r="AC53" s="32"/>
      <c r="AD53" s="32"/>
      <c r="AE53" s="32">
        <f t="shared" si="31"/>
        <v>96.375491496317565</v>
      </c>
      <c r="AF53" s="32">
        <f>T53/F53*100</f>
        <v>96.375491496317565</v>
      </c>
      <c r="AG53" s="32"/>
    </row>
    <row r="54" spans="1:33" s="7" customFormat="1" ht="30.75" hidden="1" customHeight="1" x14ac:dyDescent="0.3">
      <c r="A54" s="88" t="s">
        <v>271</v>
      </c>
      <c r="B54" s="92" t="s">
        <v>250</v>
      </c>
      <c r="C54" s="34" t="s">
        <v>4</v>
      </c>
      <c r="D54" s="31">
        <v>0</v>
      </c>
      <c r="E54" s="31"/>
      <c r="F54" s="31">
        <f t="shared" si="10"/>
        <v>0</v>
      </c>
      <c r="G54" s="31"/>
      <c r="H54" s="31"/>
      <c r="I54" s="31">
        <v>0</v>
      </c>
      <c r="J54" s="31">
        <v>0</v>
      </c>
      <c r="K54" s="31">
        <v>0</v>
      </c>
      <c r="L54" s="32">
        <f t="shared" si="28"/>
        <v>74683</v>
      </c>
      <c r="M54" s="32">
        <v>0</v>
      </c>
      <c r="N54" s="32">
        <v>0</v>
      </c>
      <c r="O54" s="32">
        <v>74683</v>
      </c>
      <c r="P54" s="98">
        <f t="shared" ref="P54:P59" si="32">Q54+R54+S54</f>
        <v>0</v>
      </c>
      <c r="Q54" s="98">
        <v>0</v>
      </c>
      <c r="R54" s="98">
        <v>0</v>
      </c>
      <c r="S54" s="98">
        <f t="shared" si="11"/>
        <v>0</v>
      </c>
      <c r="T54" s="32">
        <f t="shared" si="29"/>
        <v>0</v>
      </c>
      <c r="U54" s="32">
        <v>0</v>
      </c>
      <c r="V54" s="32">
        <v>0</v>
      </c>
      <c r="W54" s="32">
        <v>0</v>
      </c>
      <c r="X54" s="32"/>
      <c r="Y54" s="32"/>
      <c r="Z54" s="32"/>
      <c r="AA54" s="32"/>
      <c r="AB54" s="32">
        <f t="shared" si="30"/>
        <v>0</v>
      </c>
      <c r="AC54" s="32"/>
      <c r="AD54" s="32"/>
      <c r="AE54" s="32">
        <f t="shared" si="31"/>
        <v>0</v>
      </c>
      <c r="AF54" s="32"/>
      <c r="AG54" s="32"/>
    </row>
    <row r="55" spans="1:33" s="7" customFormat="1" ht="44.25" hidden="1" customHeight="1" x14ac:dyDescent="0.3">
      <c r="A55" s="88" t="s">
        <v>272</v>
      </c>
      <c r="B55" s="92" t="s">
        <v>251</v>
      </c>
      <c r="C55" s="34" t="s">
        <v>4</v>
      </c>
      <c r="D55" s="31">
        <v>0</v>
      </c>
      <c r="E55" s="31"/>
      <c r="F55" s="31">
        <f t="shared" si="10"/>
        <v>0</v>
      </c>
      <c r="G55" s="31"/>
      <c r="H55" s="31"/>
      <c r="I55" s="31">
        <v>0</v>
      </c>
      <c r="J55" s="31">
        <v>0</v>
      </c>
      <c r="K55" s="31">
        <v>0</v>
      </c>
      <c r="L55" s="32">
        <f t="shared" si="28"/>
        <v>182958</v>
      </c>
      <c r="M55" s="32">
        <v>0</v>
      </c>
      <c r="N55" s="32">
        <v>0</v>
      </c>
      <c r="O55" s="32">
        <v>182958</v>
      </c>
      <c r="P55" s="98">
        <f t="shared" si="32"/>
        <v>0</v>
      </c>
      <c r="Q55" s="98">
        <v>0</v>
      </c>
      <c r="R55" s="98">
        <v>0</v>
      </c>
      <c r="S55" s="98">
        <f t="shared" si="11"/>
        <v>0</v>
      </c>
      <c r="T55" s="32">
        <f t="shared" si="29"/>
        <v>0</v>
      </c>
      <c r="U55" s="32">
        <v>0</v>
      </c>
      <c r="V55" s="32">
        <v>0</v>
      </c>
      <c r="W55" s="32">
        <v>0</v>
      </c>
      <c r="X55" s="32"/>
      <c r="Y55" s="32"/>
      <c r="Z55" s="32"/>
      <c r="AA55" s="32"/>
      <c r="AB55" s="32">
        <f t="shared" si="30"/>
        <v>0</v>
      </c>
      <c r="AC55" s="32"/>
      <c r="AD55" s="32"/>
      <c r="AE55" s="32">
        <f t="shared" si="31"/>
        <v>0</v>
      </c>
      <c r="AF55" s="32"/>
      <c r="AG55" s="32"/>
    </row>
    <row r="56" spans="1:33" s="7" customFormat="1" ht="36.75" hidden="1" customHeight="1" x14ac:dyDescent="0.3">
      <c r="A56" s="88" t="s">
        <v>285</v>
      </c>
      <c r="B56" s="92" t="s">
        <v>252</v>
      </c>
      <c r="C56" s="34" t="s">
        <v>4</v>
      </c>
      <c r="D56" s="32">
        <v>686510</v>
      </c>
      <c r="E56" s="31"/>
      <c r="F56" s="31">
        <f t="shared" si="10"/>
        <v>686510</v>
      </c>
      <c r="G56" s="31"/>
      <c r="H56" s="31"/>
      <c r="I56" s="31">
        <v>0</v>
      </c>
      <c r="J56" s="31">
        <v>0</v>
      </c>
      <c r="K56" s="31">
        <v>686510</v>
      </c>
      <c r="L56" s="32">
        <f t="shared" si="28"/>
        <v>686510</v>
      </c>
      <c r="M56" s="32">
        <v>0</v>
      </c>
      <c r="N56" s="32">
        <v>0</v>
      </c>
      <c r="O56" s="32">
        <v>686510</v>
      </c>
      <c r="P56" s="98">
        <f t="shared" si="32"/>
        <v>656666.56999999995</v>
      </c>
      <c r="Q56" s="98">
        <v>0</v>
      </c>
      <c r="R56" s="98">
        <v>0</v>
      </c>
      <c r="S56" s="98">
        <f t="shared" si="11"/>
        <v>656666.56999999995</v>
      </c>
      <c r="T56" s="32">
        <f t="shared" si="29"/>
        <v>656666.56999999995</v>
      </c>
      <c r="U56" s="32">
        <v>0</v>
      </c>
      <c r="V56" s="32">
        <v>0</v>
      </c>
      <c r="W56" s="32">
        <v>656666.56999999995</v>
      </c>
      <c r="X56" s="32">
        <f>T56/F56*100</f>
        <v>95.652877598286977</v>
      </c>
      <c r="Y56" s="32"/>
      <c r="Z56" s="32"/>
      <c r="AA56" s="32">
        <f>W56/K56*100</f>
        <v>95.652877598286977</v>
      </c>
      <c r="AB56" s="32">
        <f t="shared" si="30"/>
        <v>95.652877598286977</v>
      </c>
      <c r="AC56" s="32"/>
      <c r="AD56" s="32"/>
      <c r="AE56" s="32">
        <f t="shared" si="31"/>
        <v>95.652877598286977</v>
      </c>
      <c r="AF56" s="32">
        <f>T56/F56*100</f>
        <v>95.652877598286977</v>
      </c>
      <c r="AG56" s="32"/>
    </row>
    <row r="57" spans="1:33" s="7" customFormat="1" ht="44.25" hidden="1" customHeight="1" x14ac:dyDescent="0.3">
      <c r="A57" s="88" t="s">
        <v>286</v>
      </c>
      <c r="B57" s="92" t="s">
        <v>253</v>
      </c>
      <c r="C57" s="34" t="s">
        <v>4</v>
      </c>
      <c r="D57" s="31">
        <v>0</v>
      </c>
      <c r="E57" s="31"/>
      <c r="F57" s="31">
        <f t="shared" si="10"/>
        <v>0</v>
      </c>
      <c r="G57" s="31"/>
      <c r="H57" s="31"/>
      <c r="I57" s="31">
        <v>0</v>
      </c>
      <c r="J57" s="31">
        <v>0</v>
      </c>
      <c r="K57" s="31">
        <v>0</v>
      </c>
      <c r="L57" s="32">
        <f t="shared" si="28"/>
        <v>176003</v>
      </c>
      <c r="M57" s="32">
        <v>0</v>
      </c>
      <c r="N57" s="32">
        <v>0</v>
      </c>
      <c r="O57" s="32">
        <v>176003</v>
      </c>
      <c r="P57" s="98">
        <f t="shared" si="32"/>
        <v>0</v>
      </c>
      <c r="Q57" s="98">
        <v>0</v>
      </c>
      <c r="R57" s="98">
        <v>0</v>
      </c>
      <c r="S57" s="98">
        <f t="shared" si="11"/>
        <v>0</v>
      </c>
      <c r="T57" s="32">
        <f t="shared" si="29"/>
        <v>0</v>
      </c>
      <c r="U57" s="32">
        <v>0</v>
      </c>
      <c r="V57" s="32">
        <v>0</v>
      </c>
      <c r="W57" s="32">
        <v>0</v>
      </c>
      <c r="X57" s="32"/>
      <c r="Y57" s="32"/>
      <c r="Z57" s="32"/>
      <c r="AA57" s="32"/>
      <c r="AB57" s="32">
        <f t="shared" si="30"/>
        <v>0</v>
      </c>
      <c r="AC57" s="32"/>
      <c r="AD57" s="32"/>
      <c r="AE57" s="32">
        <f t="shared" si="31"/>
        <v>0</v>
      </c>
      <c r="AF57" s="32"/>
      <c r="AG57" s="32"/>
    </row>
    <row r="58" spans="1:33" s="7" customFormat="1" ht="44.25" hidden="1" customHeight="1" x14ac:dyDescent="0.3">
      <c r="A58" s="88" t="s">
        <v>287</v>
      </c>
      <c r="B58" s="92" t="s">
        <v>254</v>
      </c>
      <c r="C58" s="34" t="s">
        <v>4</v>
      </c>
      <c r="D58" s="32">
        <v>1733852</v>
      </c>
      <c r="E58" s="31"/>
      <c r="F58" s="31">
        <v>1916934</v>
      </c>
      <c r="G58" s="31"/>
      <c r="H58" s="31"/>
      <c r="I58" s="31">
        <v>0</v>
      </c>
      <c r="J58" s="31">
        <v>0</v>
      </c>
      <c r="K58" s="31">
        <v>1916934</v>
      </c>
      <c r="L58" s="32">
        <f t="shared" si="28"/>
        <v>1916934</v>
      </c>
      <c r="M58" s="32">
        <v>0</v>
      </c>
      <c r="N58" s="32">
        <v>0</v>
      </c>
      <c r="O58" s="32">
        <v>1916934</v>
      </c>
      <c r="P58" s="98">
        <f t="shared" si="32"/>
        <v>1916933.42</v>
      </c>
      <c r="Q58" s="98">
        <v>0</v>
      </c>
      <c r="R58" s="98">
        <v>0</v>
      </c>
      <c r="S58" s="98">
        <f t="shared" si="11"/>
        <v>1916933.42</v>
      </c>
      <c r="T58" s="32">
        <f t="shared" si="29"/>
        <v>1916933.42</v>
      </c>
      <c r="U58" s="32">
        <v>0</v>
      </c>
      <c r="V58" s="32">
        <v>0</v>
      </c>
      <c r="W58" s="32">
        <v>1916933.42</v>
      </c>
      <c r="X58" s="32">
        <f>T58/F58*100</f>
        <v>99.999969743350576</v>
      </c>
      <c r="Y58" s="32"/>
      <c r="Z58" s="32"/>
      <c r="AA58" s="32">
        <f>W58/K58*100</f>
        <v>99.999969743350576</v>
      </c>
      <c r="AB58" s="32">
        <f t="shared" si="30"/>
        <v>99.999969743350576</v>
      </c>
      <c r="AC58" s="32"/>
      <c r="AD58" s="32"/>
      <c r="AE58" s="32">
        <f t="shared" si="31"/>
        <v>99.999969743350576</v>
      </c>
      <c r="AF58" s="32">
        <f>T58/F58*100</f>
        <v>99.999969743350576</v>
      </c>
      <c r="AG58" s="32"/>
    </row>
    <row r="59" spans="1:33" s="7" customFormat="1" ht="68.25" hidden="1" customHeight="1" x14ac:dyDescent="0.3">
      <c r="A59" s="88" t="s">
        <v>288</v>
      </c>
      <c r="B59" s="92" t="s">
        <v>255</v>
      </c>
      <c r="C59" s="34" t="s">
        <v>4</v>
      </c>
      <c r="D59" s="31">
        <v>0</v>
      </c>
      <c r="E59" s="31"/>
      <c r="F59" s="31">
        <v>3500</v>
      </c>
      <c r="G59" s="31"/>
      <c r="H59" s="31"/>
      <c r="I59" s="31">
        <v>0</v>
      </c>
      <c r="J59" s="31">
        <v>0</v>
      </c>
      <c r="K59" s="31">
        <v>0</v>
      </c>
      <c r="L59" s="32">
        <f t="shared" si="28"/>
        <v>50003500</v>
      </c>
      <c r="M59" s="32">
        <v>0</v>
      </c>
      <c r="N59" s="32">
        <v>0</v>
      </c>
      <c r="O59" s="32">
        <v>50003500</v>
      </c>
      <c r="P59" s="98">
        <f t="shared" si="32"/>
        <v>0</v>
      </c>
      <c r="Q59" s="98">
        <v>0</v>
      </c>
      <c r="R59" s="98">
        <v>0</v>
      </c>
      <c r="S59" s="98">
        <f t="shared" si="11"/>
        <v>0</v>
      </c>
      <c r="T59" s="32">
        <f t="shared" si="29"/>
        <v>0</v>
      </c>
      <c r="U59" s="32">
        <v>0</v>
      </c>
      <c r="V59" s="32">
        <v>0</v>
      </c>
      <c r="W59" s="32">
        <v>0</v>
      </c>
      <c r="X59" s="32"/>
      <c r="Y59" s="32"/>
      <c r="Z59" s="32"/>
      <c r="AA59" s="32"/>
      <c r="AB59" s="32">
        <f t="shared" si="30"/>
        <v>0</v>
      </c>
      <c r="AC59" s="32"/>
      <c r="AD59" s="32"/>
      <c r="AE59" s="32">
        <f t="shared" si="31"/>
        <v>0</v>
      </c>
      <c r="AF59" s="32"/>
      <c r="AG59" s="32"/>
    </row>
    <row r="60" spans="1:33" s="7" customFormat="1" ht="44.25" hidden="1" customHeight="1" x14ac:dyDescent="0.3">
      <c r="A60" s="88" t="s">
        <v>289</v>
      </c>
      <c r="B60" s="92" t="s">
        <v>331</v>
      </c>
      <c r="C60" s="34" t="s">
        <v>4</v>
      </c>
      <c r="D60" s="31">
        <v>0</v>
      </c>
      <c r="E60" s="31"/>
      <c r="F60" s="31">
        <v>1226950</v>
      </c>
      <c r="G60" s="31"/>
      <c r="H60" s="31"/>
      <c r="I60" s="31">
        <v>0</v>
      </c>
      <c r="J60" s="31">
        <v>0</v>
      </c>
      <c r="K60" s="31">
        <v>1403346</v>
      </c>
      <c r="L60" s="32">
        <f t="shared" si="28"/>
        <v>2323634</v>
      </c>
      <c r="M60" s="32">
        <v>0</v>
      </c>
      <c r="N60" s="32">
        <v>0</v>
      </c>
      <c r="O60" s="32">
        <v>2323634</v>
      </c>
      <c r="P60" s="98">
        <f>Q60+R60+S60</f>
        <v>1226949.3700000001</v>
      </c>
      <c r="Q60" s="98">
        <v>0</v>
      </c>
      <c r="R60" s="98">
        <v>0</v>
      </c>
      <c r="S60" s="98">
        <f t="shared" si="11"/>
        <v>1226949.3700000001</v>
      </c>
      <c r="T60" s="32">
        <f t="shared" si="29"/>
        <v>1226949.3700000001</v>
      </c>
      <c r="U60" s="32">
        <v>0</v>
      </c>
      <c r="V60" s="32">
        <v>0</v>
      </c>
      <c r="W60" s="32">
        <v>1226949.3700000001</v>
      </c>
      <c r="X60" s="32">
        <f>T60/F60*100</f>
        <v>99.999948653164367</v>
      </c>
      <c r="Y60" s="2"/>
      <c r="Z60" s="2"/>
      <c r="AA60" s="32">
        <f>W60/K60*100</f>
        <v>87.43028233949434</v>
      </c>
      <c r="AB60" s="32">
        <f t="shared" si="30"/>
        <v>52.803039118897388</v>
      </c>
      <c r="AC60" s="32"/>
      <c r="AD60" s="32"/>
      <c r="AE60" s="32">
        <f t="shared" si="31"/>
        <v>52.803039118897388</v>
      </c>
      <c r="AF60" s="32">
        <f>T60/F60*100</f>
        <v>99.999948653164367</v>
      </c>
      <c r="AG60" s="32"/>
    </row>
    <row r="61" spans="1:33" s="7" customFormat="1" ht="44.25" hidden="1" customHeight="1" x14ac:dyDescent="0.3">
      <c r="A61" s="88" t="s">
        <v>333</v>
      </c>
      <c r="B61" s="92" t="s">
        <v>332</v>
      </c>
      <c r="C61" s="34" t="s">
        <v>4</v>
      </c>
      <c r="D61" s="31"/>
      <c r="E61" s="31"/>
      <c r="F61" s="31">
        <v>0</v>
      </c>
      <c r="G61" s="31"/>
      <c r="H61" s="31"/>
      <c r="I61" s="31"/>
      <c r="J61" s="31"/>
      <c r="K61" s="31"/>
      <c r="L61" s="32">
        <f t="shared" si="28"/>
        <v>1882249</v>
      </c>
      <c r="M61" s="32">
        <v>0</v>
      </c>
      <c r="N61" s="32">
        <v>0</v>
      </c>
      <c r="O61" s="32">
        <v>1882249</v>
      </c>
      <c r="P61" s="98"/>
      <c r="Q61" s="98"/>
      <c r="R61" s="98"/>
      <c r="S61" s="98">
        <f t="shared" si="11"/>
        <v>0</v>
      </c>
      <c r="T61" s="32">
        <f t="shared" si="29"/>
        <v>0</v>
      </c>
      <c r="U61" s="32">
        <v>0</v>
      </c>
      <c r="V61" s="32">
        <v>0</v>
      </c>
      <c r="W61" s="32">
        <v>0</v>
      </c>
      <c r="X61" s="32"/>
      <c r="Y61" s="2"/>
      <c r="Z61" s="2"/>
      <c r="AA61" s="32"/>
      <c r="AB61" s="32">
        <f t="shared" si="30"/>
        <v>0</v>
      </c>
      <c r="AC61" s="32"/>
      <c r="AD61" s="32"/>
      <c r="AE61" s="32">
        <f t="shared" si="31"/>
        <v>0</v>
      </c>
      <c r="AF61" s="32"/>
      <c r="AG61" s="32"/>
    </row>
    <row r="62" spans="1:33" s="7" customFormat="1" ht="44.25" hidden="1" customHeight="1" x14ac:dyDescent="0.3">
      <c r="A62" s="88" t="s">
        <v>335</v>
      </c>
      <c r="B62" s="92" t="s">
        <v>334</v>
      </c>
      <c r="C62" s="34" t="s">
        <v>4</v>
      </c>
      <c r="D62" s="31"/>
      <c r="E62" s="31"/>
      <c r="F62" s="31">
        <v>0</v>
      </c>
      <c r="G62" s="31"/>
      <c r="H62" s="31"/>
      <c r="I62" s="31"/>
      <c r="J62" s="31"/>
      <c r="K62" s="31"/>
      <c r="L62" s="32">
        <f t="shared" si="28"/>
        <v>1168231</v>
      </c>
      <c r="M62" s="32">
        <v>0</v>
      </c>
      <c r="N62" s="32">
        <v>0</v>
      </c>
      <c r="O62" s="32">
        <v>1168231</v>
      </c>
      <c r="P62" s="98"/>
      <c r="Q62" s="98"/>
      <c r="R62" s="98"/>
      <c r="S62" s="98">
        <f t="shared" si="11"/>
        <v>0</v>
      </c>
      <c r="T62" s="32">
        <f t="shared" si="29"/>
        <v>0</v>
      </c>
      <c r="U62" s="32">
        <v>0</v>
      </c>
      <c r="V62" s="32">
        <v>0</v>
      </c>
      <c r="W62" s="32">
        <v>0</v>
      </c>
      <c r="X62" s="32"/>
      <c r="Y62" s="2"/>
      <c r="Z62" s="2"/>
      <c r="AA62" s="32"/>
      <c r="AB62" s="32">
        <f t="shared" si="30"/>
        <v>0</v>
      </c>
      <c r="AC62" s="32"/>
      <c r="AD62" s="32"/>
      <c r="AE62" s="32">
        <f t="shared" si="31"/>
        <v>0</v>
      </c>
      <c r="AF62" s="32"/>
      <c r="AG62" s="32"/>
    </row>
    <row r="63" spans="1:33" s="7" customFormat="1" ht="44.25" hidden="1" customHeight="1" x14ac:dyDescent="0.3">
      <c r="A63" s="88" t="s">
        <v>337</v>
      </c>
      <c r="B63" s="92" t="s">
        <v>336</v>
      </c>
      <c r="C63" s="34" t="s">
        <v>4</v>
      </c>
      <c r="D63" s="31"/>
      <c r="E63" s="31"/>
      <c r="F63" s="31">
        <v>0</v>
      </c>
      <c r="G63" s="31"/>
      <c r="H63" s="31"/>
      <c r="I63" s="31"/>
      <c r="J63" s="31"/>
      <c r="K63" s="31"/>
      <c r="L63" s="32">
        <f t="shared" si="28"/>
        <v>4999995</v>
      </c>
      <c r="M63" s="32">
        <v>0</v>
      </c>
      <c r="N63" s="32">
        <v>0</v>
      </c>
      <c r="O63" s="32">
        <v>4999995</v>
      </c>
      <c r="P63" s="98"/>
      <c r="Q63" s="98"/>
      <c r="R63" s="98"/>
      <c r="S63" s="98">
        <f t="shared" si="11"/>
        <v>0</v>
      </c>
      <c r="T63" s="32">
        <f t="shared" si="29"/>
        <v>0</v>
      </c>
      <c r="U63" s="32">
        <v>0</v>
      </c>
      <c r="V63" s="32">
        <v>0</v>
      </c>
      <c r="W63" s="32">
        <v>0</v>
      </c>
      <c r="X63" s="32"/>
      <c r="Y63" s="2"/>
      <c r="Z63" s="2"/>
      <c r="AA63" s="32"/>
      <c r="AB63" s="32">
        <f t="shared" si="30"/>
        <v>0</v>
      </c>
      <c r="AC63" s="32"/>
      <c r="AD63" s="32"/>
      <c r="AE63" s="32">
        <f t="shared" si="31"/>
        <v>0</v>
      </c>
      <c r="AF63" s="32"/>
      <c r="AG63" s="32"/>
    </row>
    <row r="64" spans="1:33" s="7" customFormat="1" ht="54.6" hidden="1" customHeight="1" x14ac:dyDescent="0.3">
      <c r="A64" s="88" t="s">
        <v>338</v>
      </c>
      <c r="B64" s="92" t="s">
        <v>339</v>
      </c>
      <c r="C64" s="34" t="s">
        <v>4</v>
      </c>
      <c r="D64" s="31"/>
      <c r="E64" s="31"/>
      <c r="F64" s="31">
        <v>0</v>
      </c>
      <c r="G64" s="31"/>
      <c r="H64" s="31"/>
      <c r="I64" s="31"/>
      <c r="J64" s="31"/>
      <c r="K64" s="31"/>
      <c r="L64" s="32">
        <f t="shared" si="28"/>
        <v>806267</v>
      </c>
      <c r="M64" s="32">
        <v>0</v>
      </c>
      <c r="N64" s="32">
        <v>0</v>
      </c>
      <c r="O64" s="32">
        <v>806267</v>
      </c>
      <c r="P64" s="98"/>
      <c r="Q64" s="98"/>
      <c r="R64" s="98"/>
      <c r="S64" s="98">
        <f t="shared" si="11"/>
        <v>0</v>
      </c>
      <c r="T64" s="32">
        <f t="shared" si="29"/>
        <v>0</v>
      </c>
      <c r="U64" s="32">
        <v>0</v>
      </c>
      <c r="V64" s="32">
        <v>0</v>
      </c>
      <c r="W64" s="32">
        <v>0</v>
      </c>
      <c r="X64" s="32"/>
      <c r="Y64" s="2"/>
      <c r="Z64" s="2"/>
      <c r="AA64" s="32"/>
      <c r="AB64" s="32">
        <f t="shared" si="30"/>
        <v>0</v>
      </c>
      <c r="AC64" s="32"/>
      <c r="AD64" s="32"/>
      <c r="AE64" s="32">
        <f t="shared" si="31"/>
        <v>0</v>
      </c>
      <c r="AF64" s="32"/>
      <c r="AG64" s="32"/>
    </row>
    <row r="65" spans="1:33" s="7" customFormat="1" ht="54.6" hidden="1" customHeight="1" x14ac:dyDescent="0.3">
      <c r="A65" s="88" t="s">
        <v>341</v>
      </c>
      <c r="B65" s="92" t="s">
        <v>340</v>
      </c>
      <c r="C65" s="34" t="s">
        <v>4</v>
      </c>
      <c r="D65" s="31"/>
      <c r="E65" s="31"/>
      <c r="F65" s="31">
        <v>0</v>
      </c>
      <c r="G65" s="31"/>
      <c r="H65" s="31"/>
      <c r="I65" s="31"/>
      <c r="J65" s="31"/>
      <c r="K65" s="31"/>
      <c r="L65" s="32">
        <f t="shared" si="28"/>
        <v>7271651</v>
      </c>
      <c r="M65" s="32">
        <v>0</v>
      </c>
      <c r="N65" s="32">
        <v>0</v>
      </c>
      <c r="O65" s="32">
        <v>7271651</v>
      </c>
      <c r="P65" s="98"/>
      <c r="Q65" s="98"/>
      <c r="R65" s="98"/>
      <c r="S65" s="98">
        <f t="shared" si="11"/>
        <v>0</v>
      </c>
      <c r="T65" s="32">
        <f t="shared" si="29"/>
        <v>0</v>
      </c>
      <c r="U65" s="32">
        <v>0</v>
      </c>
      <c r="V65" s="32">
        <v>0</v>
      </c>
      <c r="W65" s="32">
        <v>0</v>
      </c>
      <c r="X65" s="32"/>
      <c r="Y65" s="2"/>
      <c r="Z65" s="2"/>
      <c r="AA65" s="32"/>
      <c r="AB65" s="32">
        <f t="shared" si="30"/>
        <v>0</v>
      </c>
      <c r="AC65" s="32"/>
      <c r="AD65" s="32"/>
      <c r="AE65" s="32">
        <f t="shared" si="31"/>
        <v>0</v>
      </c>
      <c r="AF65" s="32"/>
      <c r="AG65" s="32"/>
    </row>
    <row r="66" spans="1:33" s="7" customFormat="1" ht="44.25" hidden="1" customHeight="1" x14ac:dyDescent="0.3">
      <c r="A66" s="1" t="s">
        <v>20</v>
      </c>
      <c r="B66" s="87" t="s">
        <v>60</v>
      </c>
      <c r="C66" s="17"/>
      <c r="D66" s="2">
        <f t="shared" ref="D66:W66" si="33">SUM(D67:D69)</f>
        <v>50147554</v>
      </c>
      <c r="E66" s="2">
        <f t="shared" si="33"/>
        <v>52183347</v>
      </c>
      <c r="F66" s="2">
        <f t="shared" si="33"/>
        <v>105232304</v>
      </c>
      <c r="G66" s="2">
        <f t="shared" si="33"/>
        <v>45711263</v>
      </c>
      <c r="H66" s="2">
        <f t="shared" si="33"/>
        <v>48405367</v>
      </c>
      <c r="I66" s="2">
        <f t="shared" si="33"/>
        <v>0</v>
      </c>
      <c r="J66" s="2">
        <f t="shared" si="33"/>
        <v>0</v>
      </c>
      <c r="K66" s="2">
        <f t="shared" si="33"/>
        <v>104177070</v>
      </c>
      <c r="L66" s="2">
        <f>SUM(L67:L69)</f>
        <v>198197882</v>
      </c>
      <c r="M66" s="2">
        <f>SUM(M67:M69)</f>
        <v>0</v>
      </c>
      <c r="N66" s="2">
        <f>SUM(N67:N69)</f>
        <v>0</v>
      </c>
      <c r="O66" s="2">
        <f>SUM(O67:O69)</f>
        <v>198197882</v>
      </c>
      <c r="P66" s="96">
        <f t="shared" si="33"/>
        <v>99556015.760000005</v>
      </c>
      <c r="Q66" s="96">
        <f t="shared" si="33"/>
        <v>0</v>
      </c>
      <c r="R66" s="96">
        <f t="shared" si="33"/>
        <v>0</v>
      </c>
      <c r="S66" s="96">
        <f t="shared" si="33"/>
        <v>99556015.760000005</v>
      </c>
      <c r="T66" s="2">
        <f t="shared" si="33"/>
        <v>99556015.760000005</v>
      </c>
      <c r="U66" s="2">
        <f t="shared" si="33"/>
        <v>0</v>
      </c>
      <c r="V66" s="2">
        <f t="shared" si="33"/>
        <v>0</v>
      </c>
      <c r="W66" s="2">
        <f t="shared" si="33"/>
        <v>99556015.760000005</v>
      </c>
      <c r="X66" s="2">
        <f t="shared" ref="X66:X73" si="34">T66/F66*100</f>
        <v>94.605945109783022</v>
      </c>
      <c r="Y66" s="2"/>
      <c r="Z66" s="2"/>
      <c r="AA66" s="2">
        <f t="shared" ref="AA66:AA73" si="35">W66/K66*100</f>
        <v>95.56423093872769</v>
      </c>
      <c r="AB66" s="2">
        <f t="shared" si="30"/>
        <v>50.230615360460817</v>
      </c>
      <c r="AC66" s="32"/>
      <c r="AD66" s="2"/>
      <c r="AE66" s="2">
        <f t="shared" si="31"/>
        <v>50.230615360460817</v>
      </c>
      <c r="AF66" s="2">
        <f t="shared" ref="AF66:AF73" si="36">T66/F66*100</f>
        <v>94.605945109783022</v>
      </c>
      <c r="AG66" s="32"/>
    </row>
    <row r="67" spans="1:33" s="7" customFormat="1" ht="56.25" hidden="1" x14ac:dyDescent="0.3">
      <c r="A67" s="88" t="s">
        <v>61</v>
      </c>
      <c r="B67" s="92" t="s">
        <v>63</v>
      </c>
      <c r="C67" s="34" t="s">
        <v>4</v>
      </c>
      <c r="D67" s="31">
        <v>31322202</v>
      </c>
      <c r="E67" s="31">
        <v>39099048</v>
      </c>
      <c r="F67" s="31">
        <v>72653076</v>
      </c>
      <c r="G67" s="31">
        <v>35340468</v>
      </c>
      <c r="H67" s="31">
        <v>33225213</v>
      </c>
      <c r="I67" s="31">
        <v>0</v>
      </c>
      <c r="J67" s="31">
        <v>0</v>
      </c>
      <c r="K67" s="31">
        <v>71838584</v>
      </c>
      <c r="L67" s="32">
        <f t="shared" ref="L67:L69" si="37">M67+O67</f>
        <v>139195282</v>
      </c>
      <c r="M67" s="32">
        <v>0</v>
      </c>
      <c r="N67" s="32">
        <v>0</v>
      </c>
      <c r="O67" s="32">
        <v>139195282</v>
      </c>
      <c r="P67" s="98">
        <f t="shared" ref="P67:P68" si="38">Q67+R67+S67</f>
        <v>67640995.430000007</v>
      </c>
      <c r="Q67" s="98">
        <v>0</v>
      </c>
      <c r="R67" s="98">
        <v>0</v>
      </c>
      <c r="S67" s="98">
        <f t="shared" si="11"/>
        <v>67640995.430000007</v>
      </c>
      <c r="T67" s="32">
        <f>U67+W67</f>
        <v>67640995.430000007</v>
      </c>
      <c r="U67" s="32">
        <v>0</v>
      </c>
      <c r="V67" s="32">
        <v>0</v>
      </c>
      <c r="W67" s="32">
        <v>67640995.430000007</v>
      </c>
      <c r="X67" s="32">
        <f t="shared" si="34"/>
        <v>93.101351180230836</v>
      </c>
      <c r="Y67" s="32"/>
      <c r="Z67" s="32"/>
      <c r="AA67" s="32">
        <f t="shared" si="35"/>
        <v>94.156916330644833</v>
      </c>
      <c r="AB67" s="32">
        <f t="shared" si="30"/>
        <v>48.594316170859877</v>
      </c>
      <c r="AC67" s="32"/>
      <c r="AD67" s="32"/>
      <c r="AE67" s="32">
        <f t="shared" si="31"/>
        <v>48.594316170859877</v>
      </c>
      <c r="AF67" s="32">
        <f t="shared" si="36"/>
        <v>93.101351180230836</v>
      </c>
      <c r="AG67" s="32"/>
    </row>
    <row r="68" spans="1:33" s="7" customFormat="1" ht="37.5" hidden="1" x14ac:dyDescent="0.3">
      <c r="A68" s="88" t="s">
        <v>62</v>
      </c>
      <c r="B68" s="92" t="s">
        <v>211</v>
      </c>
      <c r="C68" s="34" t="s">
        <v>4</v>
      </c>
      <c r="D68" s="31">
        <v>145000</v>
      </c>
      <c r="E68" s="31"/>
      <c r="F68" s="31">
        <v>243000</v>
      </c>
      <c r="G68" s="31"/>
      <c r="H68" s="31"/>
      <c r="I68" s="31">
        <v>0</v>
      </c>
      <c r="J68" s="31">
        <v>0</v>
      </c>
      <c r="K68" s="31">
        <v>32095486</v>
      </c>
      <c r="L68" s="32">
        <f t="shared" si="37"/>
        <v>1687000</v>
      </c>
      <c r="M68" s="32">
        <v>0</v>
      </c>
      <c r="N68" s="32">
        <v>0</v>
      </c>
      <c r="O68" s="32">
        <v>1687000</v>
      </c>
      <c r="P68" s="98">
        <f t="shared" si="38"/>
        <v>243000</v>
      </c>
      <c r="Q68" s="98">
        <v>0</v>
      </c>
      <c r="R68" s="98">
        <v>0</v>
      </c>
      <c r="S68" s="98">
        <f t="shared" si="11"/>
        <v>243000</v>
      </c>
      <c r="T68" s="32">
        <f>U68+W68</f>
        <v>243000</v>
      </c>
      <c r="U68" s="32">
        <v>0</v>
      </c>
      <c r="V68" s="32">
        <v>0</v>
      </c>
      <c r="W68" s="32">
        <v>243000</v>
      </c>
      <c r="X68" s="32">
        <f t="shared" si="34"/>
        <v>100</v>
      </c>
      <c r="Y68" s="32"/>
      <c r="Z68" s="32"/>
      <c r="AA68" s="32">
        <f t="shared" si="35"/>
        <v>0.75711581373156334</v>
      </c>
      <c r="AB68" s="32">
        <f t="shared" si="30"/>
        <v>14.404267931238884</v>
      </c>
      <c r="AC68" s="32"/>
      <c r="AD68" s="32"/>
      <c r="AE68" s="32">
        <f t="shared" si="31"/>
        <v>14.404267931238884</v>
      </c>
      <c r="AF68" s="32">
        <f t="shared" si="36"/>
        <v>100</v>
      </c>
      <c r="AG68" s="32"/>
    </row>
    <row r="69" spans="1:33" s="7" customFormat="1" ht="45" hidden="1" customHeight="1" x14ac:dyDescent="0.3">
      <c r="A69" s="88" t="s">
        <v>232</v>
      </c>
      <c r="B69" s="92" t="s">
        <v>64</v>
      </c>
      <c r="C69" s="34" t="s">
        <v>4</v>
      </c>
      <c r="D69" s="31">
        <v>18680352</v>
      </c>
      <c r="E69" s="31">
        <v>13084299</v>
      </c>
      <c r="F69" s="31">
        <v>32336228</v>
      </c>
      <c r="G69" s="31">
        <v>10370795</v>
      </c>
      <c r="H69" s="31">
        <v>15180154</v>
      </c>
      <c r="I69" s="31">
        <v>0</v>
      </c>
      <c r="J69" s="31">
        <v>0</v>
      </c>
      <c r="K69" s="31">
        <v>243000</v>
      </c>
      <c r="L69" s="32">
        <f t="shared" si="37"/>
        <v>57315600</v>
      </c>
      <c r="M69" s="32">
        <v>0</v>
      </c>
      <c r="N69" s="32">
        <v>0</v>
      </c>
      <c r="O69" s="32">
        <v>57315600</v>
      </c>
      <c r="P69" s="98">
        <f>Q69+R69+S69</f>
        <v>31672020.329999998</v>
      </c>
      <c r="Q69" s="98">
        <v>0</v>
      </c>
      <c r="R69" s="98">
        <v>0</v>
      </c>
      <c r="S69" s="98">
        <f t="shared" si="11"/>
        <v>31672020.329999998</v>
      </c>
      <c r="T69" s="32">
        <f t="shared" ref="T69" si="39">U69+W69</f>
        <v>31672020.329999998</v>
      </c>
      <c r="U69" s="32">
        <v>0</v>
      </c>
      <c r="V69" s="32">
        <v>0</v>
      </c>
      <c r="W69" s="32">
        <v>31672020.329999998</v>
      </c>
      <c r="X69" s="32">
        <f t="shared" si="34"/>
        <v>97.94593336613039</v>
      </c>
      <c r="Y69" s="32"/>
      <c r="Z69" s="32"/>
      <c r="AA69" s="32">
        <f t="shared" si="35"/>
        <v>13033.753222222222</v>
      </c>
      <c r="AB69" s="32">
        <f t="shared" si="30"/>
        <v>55.25898765781043</v>
      </c>
      <c r="AC69" s="32"/>
      <c r="AD69" s="32"/>
      <c r="AE69" s="32">
        <f t="shared" si="31"/>
        <v>55.25898765781043</v>
      </c>
      <c r="AF69" s="32">
        <f t="shared" si="36"/>
        <v>97.94593336613039</v>
      </c>
      <c r="AG69" s="32"/>
    </row>
    <row r="70" spans="1:33" s="7" customFormat="1" ht="62.25" hidden="1" customHeight="1" x14ac:dyDescent="0.3">
      <c r="A70" s="1" t="s">
        <v>40</v>
      </c>
      <c r="B70" s="144" t="s">
        <v>33</v>
      </c>
      <c r="C70" s="144"/>
      <c r="D70" s="3">
        <f t="shared" ref="D70:K70" si="40">D71+D73</f>
        <v>65558060</v>
      </c>
      <c r="E70" s="3">
        <f t="shared" si="40"/>
        <v>104386000</v>
      </c>
      <c r="F70" s="3">
        <f t="shared" si="40"/>
        <v>175864367</v>
      </c>
      <c r="G70" s="3">
        <f t="shared" si="40"/>
        <v>139118796</v>
      </c>
      <c r="H70" s="3">
        <f t="shared" si="40"/>
        <v>114268431</v>
      </c>
      <c r="I70" s="3">
        <f t="shared" si="40"/>
        <v>5838600</v>
      </c>
      <c r="J70" s="3">
        <f t="shared" si="40"/>
        <v>0</v>
      </c>
      <c r="K70" s="3">
        <f t="shared" si="40"/>
        <v>167498460</v>
      </c>
      <c r="L70" s="3">
        <f>L71+L73</f>
        <v>475063513</v>
      </c>
      <c r="M70" s="3">
        <f>M71+M73</f>
        <v>107339400</v>
      </c>
      <c r="N70" s="3">
        <f>N71+N73</f>
        <v>0</v>
      </c>
      <c r="O70" s="3">
        <f>O71+O73</f>
        <v>367724113</v>
      </c>
      <c r="P70" s="99">
        <f>P71+P73</f>
        <v>146104262.20999998</v>
      </c>
      <c r="Q70" s="99">
        <f t="shared" ref="Q70:R70" si="41">Q71+Q73</f>
        <v>0</v>
      </c>
      <c r="R70" s="99">
        <f t="shared" si="41"/>
        <v>0</v>
      </c>
      <c r="S70" s="98">
        <f t="shared" si="11"/>
        <v>146104262.20999998</v>
      </c>
      <c r="T70" s="3">
        <f t="shared" ref="T70:W70" si="42">T71+T73</f>
        <v>146104262.20999998</v>
      </c>
      <c r="U70" s="3">
        <f t="shared" si="42"/>
        <v>0</v>
      </c>
      <c r="V70" s="3">
        <f t="shared" si="42"/>
        <v>0</v>
      </c>
      <c r="W70" s="3">
        <f t="shared" si="42"/>
        <v>146104262.20999998</v>
      </c>
      <c r="X70" s="2">
        <f t="shared" si="34"/>
        <v>83.077808598941473</v>
      </c>
      <c r="Y70" s="2">
        <f>U70/I70*100</f>
        <v>0</v>
      </c>
      <c r="Z70" s="2"/>
      <c r="AA70" s="2">
        <f t="shared" si="35"/>
        <v>87.227227169730384</v>
      </c>
      <c r="AB70" s="2">
        <f t="shared" si="30"/>
        <v>30.75467978741613</v>
      </c>
      <c r="AC70" s="2">
        <f>U70/M70*100</f>
        <v>0</v>
      </c>
      <c r="AD70" s="2"/>
      <c r="AE70" s="2">
        <f t="shared" si="31"/>
        <v>39.732031989427895</v>
      </c>
      <c r="AF70" s="2">
        <f t="shared" si="36"/>
        <v>83.077808598941473</v>
      </c>
      <c r="AG70" s="32"/>
    </row>
    <row r="71" spans="1:33" s="8" customFormat="1" ht="31.5" hidden="1" customHeight="1" x14ac:dyDescent="0.3">
      <c r="A71" s="1" t="s">
        <v>21</v>
      </c>
      <c r="B71" s="87" t="s">
        <v>65</v>
      </c>
      <c r="C71" s="17"/>
      <c r="D71" s="2">
        <f>D72</f>
        <v>33240560</v>
      </c>
      <c r="E71" s="2">
        <f t="shared" ref="E71:K71" si="43">E72</f>
        <v>49860850</v>
      </c>
      <c r="F71" s="2">
        <f t="shared" si="43"/>
        <v>91293967</v>
      </c>
      <c r="G71" s="2">
        <f t="shared" si="43"/>
        <v>49860840</v>
      </c>
      <c r="H71" s="2">
        <f t="shared" si="43"/>
        <v>18289750</v>
      </c>
      <c r="I71" s="2">
        <f t="shared" si="43"/>
        <v>0</v>
      </c>
      <c r="J71" s="2">
        <f t="shared" si="43"/>
        <v>0</v>
      </c>
      <c r="K71" s="2">
        <f t="shared" si="43"/>
        <v>86494410</v>
      </c>
      <c r="L71" s="2">
        <f>L72</f>
        <v>160280810</v>
      </c>
      <c r="M71" s="2">
        <f>M72</f>
        <v>0</v>
      </c>
      <c r="N71" s="2">
        <f>N72</f>
        <v>0</v>
      </c>
      <c r="O71" s="2">
        <f>O72</f>
        <v>160280810</v>
      </c>
      <c r="P71" s="96">
        <f t="shared" ref="P71:R71" si="44">P72</f>
        <v>77011646</v>
      </c>
      <c r="Q71" s="96">
        <f t="shared" si="44"/>
        <v>0</v>
      </c>
      <c r="R71" s="96">
        <f t="shared" si="44"/>
        <v>0</v>
      </c>
      <c r="S71" s="98">
        <f t="shared" si="11"/>
        <v>77011646</v>
      </c>
      <c r="T71" s="2">
        <f t="shared" ref="T71:W71" si="45">T72</f>
        <v>77011646</v>
      </c>
      <c r="U71" s="2">
        <f t="shared" si="45"/>
        <v>0</v>
      </c>
      <c r="V71" s="2">
        <f t="shared" si="45"/>
        <v>0</v>
      </c>
      <c r="W71" s="2">
        <f t="shared" si="45"/>
        <v>77011646</v>
      </c>
      <c r="X71" s="2">
        <f t="shared" si="34"/>
        <v>84.355679275060965</v>
      </c>
      <c r="Y71" s="2"/>
      <c r="Z71" s="2"/>
      <c r="AA71" s="2">
        <f t="shared" si="35"/>
        <v>89.036558547540821</v>
      </c>
      <c r="AB71" s="2">
        <f t="shared" si="30"/>
        <v>48.047951591959134</v>
      </c>
      <c r="AC71" s="2"/>
      <c r="AD71" s="2"/>
      <c r="AE71" s="2">
        <f t="shared" si="31"/>
        <v>48.047951591959134</v>
      </c>
      <c r="AF71" s="2">
        <f t="shared" si="36"/>
        <v>84.355679275060965</v>
      </c>
      <c r="AG71" s="32"/>
    </row>
    <row r="72" spans="1:33" s="7" customFormat="1" ht="37.5" hidden="1" customHeight="1" x14ac:dyDescent="0.3">
      <c r="A72" s="88" t="s">
        <v>41</v>
      </c>
      <c r="B72" s="92" t="s">
        <v>66</v>
      </c>
      <c r="C72" s="34" t="s">
        <v>4</v>
      </c>
      <c r="D72" s="31">
        <v>33240560</v>
      </c>
      <c r="E72" s="31">
        <v>49860850</v>
      </c>
      <c r="F72" s="31">
        <v>91293967</v>
      </c>
      <c r="G72" s="31">
        <v>49860840</v>
      </c>
      <c r="H72" s="31">
        <v>18289750</v>
      </c>
      <c r="I72" s="31">
        <v>0</v>
      </c>
      <c r="J72" s="31">
        <v>0</v>
      </c>
      <c r="K72" s="31">
        <v>86494410</v>
      </c>
      <c r="L72" s="32">
        <f>M72+O72</f>
        <v>160280810</v>
      </c>
      <c r="M72" s="32">
        <v>0</v>
      </c>
      <c r="N72" s="32">
        <v>0</v>
      </c>
      <c r="O72" s="32">
        <v>160280810</v>
      </c>
      <c r="P72" s="98">
        <f t="shared" ref="P72:P84" si="46">Q72+R72+S72</f>
        <v>77011646</v>
      </c>
      <c r="Q72" s="98">
        <v>0</v>
      </c>
      <c r="R72" s="98">
        <v>0</v>
      </c>
      <c r="S72" s="98">
        <f t="shared" si="11"/>
        <v>77011646</v>
      </c>
      <c r="T72" s="32">
        <f>U72+W72</f>
        <v>77011646</v>
      </c>
      <c r="U72" s="32">
        <v>0</v>
      </c>
      <c r="V72" s="32">
        <v>0</v>
      </c>
      <c r="W72" s="32">
        <v>77011646</v>
      </c>
      <c r="X72" s="32">
        <f t="shared" si="34"/>
        <v>84.355679275060965</v>
      </c>
      <c r="Y72" s="2"/>
      <c r="Z72" s="2"/>
      <c r="AA72" s="32">
        <f t="shared" si="35"/>
        <v>89.036558547540821</v>
      </c>
      <c r="AB72" s="32">
        <f t="shared" si="30"/>
        <v>48.047951591959134</v>
      </c>
      <c r="AC72" s="2"/>
      <c r="AD72" s="2"/>
      <c r="AE72" s="32">
        <f t="shared" si="31"/>
        <v>48.047951591959134</v>
      </c>
      <c r="AF72" s="32">
        <f t="shared" si="36"/>
        <v>84.355679275060965</v>
      </c>
      <c r="AG72" s="32"/>
    </row>
    <row r="73" spans="1:33" s="8" customFormat="1" ht="37.5" hidden="1" x14ac:dyDescent="0.3">
      <c r="A73" s="1" t="s">
        <v>22</v>
      </c>
      <c r="B73" s="87" t="s">
        <v>67</v>
      </c>
      <c r="C73" s="17"/>
      <c r="D73" s="2">
        <f t="shared" ref="D73:W73" si="47">SUM(D74:D86)</f>
        <v>32317500</v>
      </c>
      <c r="E73" s="2">
        <f t="shared" si="47"/>
        <v>54525150</v>
      </c>
      <c r="F73" s="2">
        <f t="shared" si="47"/>
        <v>84570400</v>
      </c>
      <c r="G73" s="2">
        <f t="shared" si="47"/>
        <v>89257956</v>
      </c>
      <c r="H73" s="2">
        <f t="shared" si="47"/>
        <v>95978681</v>
      </c>
      <c r="I73" s="2">
        <f t="shared" si="47"/>
        <v>5838600</v>
      </c>
      <c r="J73" s="2">
        <f t="shared" si="47"/>
        <v>0</v>
      </c>
      <c r="K73" s="2">
        <f t="shared" si="47"/>
        <v>81004050</v>
      </c>
      <c r="L73" s="2">
        <f>SUM(L74:L86)</f>
        <v>314782703</v>
      </c>
      <c r="M73" s="2">
        <f>SUM(M74:M86)</f>
        <v>107339400</v>
      </c>
      <c r="N73" s="2">
        <f>SUM(N74:N86)</f>
        <v>0</v>
      </c>
      <c r="O73" s="2">
        <f>SUM(O74:O86)</f>
        <v>207443303</v>
      </c>
      <c r="P73" s="96">
        <f t="shared" si="47"/>
        <v>69092616.209999993</v>
      </c>
      <c r="Q73" s="96">
        <f t="shared" si="47"/>
        <v>0</v>
      </c>
      <c r="R73" s="96">
        <f t="shared" si="47"/>
        <v>0</v>
      </c>
      <c r="S73" s="96">
        <f t="shared" si="47"/>
        <v>69092616.209999993</v>
      </c>
      <c r="T73" s="2">
        <f t="shared" si="47"/>
        <v>69092616.209999993</v>
      </c>
      <c r="U73" s="2">
        <f t="shared" si="47"/>
        <v>0</v>
      </c>
      <c r="V73" s="2">
        <f t="shared" si="47"/>
        <v>0</v>
      </c>
      <c r="W73" s="2">
        <f t="shared" si="47"/>
        <v>69092616.209999993</v>
      </c>
      <c r="X73" s="2">
        <f t="shared" si="34"/>
        <v>81.698343876817418</v>
      </c>
      <c r="Y73" s="2">
        <f>U73/I73*100</f>
        <v>0</v>
      </c>
      <c r="Z73" s="2"/>
      <c r="AA73" s="2">
        <f t="shared" si="35"/>
        <v>85.295261422114066</v>
      </c>
      <c r="AB73" s="2">
        <f t="shared" si="30"/>
        <v>21.949305203723345</v>
      </c>
      <c r="AC73" s="2">
        <f t="shared" ref="AC73:AC78" si="48">U73/M73*100</f>
        <v>0</v>
      </c>
      <c r="AD73" s="2"/>
      <c r="AE73" s="2">
        <f t="shared" si="31"/>
        <v>33.306747053675672</v>
      </c>
      <c r="AF73" s="2">
        <f t="shared" si="36"/>
        <v>81.698343876817418</v>
      </c>
      <c r="AG73" s="32"/>
    </row>
    <row r="74" spans="1:33" s="7" customFormat="1" ht="97.5" hidden="1" customHeight="1" x14ac:dyDescent="0.3">
      <c r="A74" s="88" t="s">
        <v>134</v>
      </c>
      <c r="B74" s="92" t="s">
        <v>172</v>
      </c>
      <c r="C74" s="34" t="s">
        <v>4</v>
      </c>
      <c r="D74" s="31">
        <v>0</v>
      </c>
      <c r="E74" s="31">
        <v>0</v>
      </c>
      <c r="F74" s="31">
        <f t="shared" si="10"/>
        <v>0</v>
      </c>
      <c r="G74" s="31">
        <f>9990722+525828</f>
        <v>10516550</v>
      </c>
      <c r="H74" s="31">
        <v>0</v>
      </c>
      <c r="I74" s="31">
        <v>0</v>
      </c>
      <c r="J74" s="31">
        <v>0</v>
      </c>
      <c r="K74" s="31">
        <v>0</v>
      </c>
      <c r="L74" s="32">
        <f t="shared" ref="L74:L86" si="49">M74+O74</f>
        <v>10516550</v>
      </c>
      <c r="M74" s="32">
        <v>9990722</v>
      </c>
      <c r="N74" s="32">
        <v>0</v>
      </c>
      <c r="O74" s="32">
        <v>525828</v>
      </c>
      <c r="P74" s="98">
        <f t="shared" si="46"/>
        <v>0</v>
      </c>
      <c r="Q74" s="98">
        <v>0</v>
      </c>
      <c r="R74" s="98">
        <v>0</v>
      </c>
      <c r="S74" s="98">
        <f t="shared" si="11"/>
        <v>0</v>
      </c>
      <c r="T74" s="32">
        <f>U74+W74</f>
        <v>0</v>
      </c>
      <c r="U74" s="32">
        <v>0</v>
      </c>
      <c r="V74" s="32">
        <v>0</v>
      </c>
      <c r="W74" s="32">
        <v>0</v>
      </c>
      <c r="X74" s="32"/>
      <c r="Y74" s="32"/>
      <c r="Z74" s="32"/>
      <c r="AA74" s="32"/>
      <c r="AB74" s="32">
        <f t="shared" si="30"/>
        <v>0</v>
      </c>
      <c r="AC74" s="32">
        <f t="shared" si="48"/>
        <v>0</v>
      </c>
      <c r="AD74" s="32"/>
      <c r="AE74" s="32">
        <f t="shared" si="31"/>
        <v>0</v>
      </c>
      <c r="AF74" s="32"/>
      <c r="AG74" s="32"/>
    </row>
    <row r="75" spans="1:33" s="7" customFormat="1" ht="99" hidden="1" customHeight="1" x14ac:dyDescent="0.3">
      <c r="A75" s="88" t="s">
        <v>83</v>
      </c>
      <c r="B75" s="92" t="s">
        <v>306</v>
      </c>
      <c r="C75" s="34" t="s">
        <v>4</v>
      </c>
      <c r="D75" s="31">
        <v>0</v>
      </c>
      <c r="E75" s="31">
        <v>0</v>
      </c>
      <c r="F75" s="31">
        <f t="shared" si="10"/>
        <v>0</v>
      </c>
      <c r="G75" s="31">
        <f>6489978+341578</f>
        <v>6831556</v>
      </c>
      <c r="H75" s="31">
        <v>0</v>
      </c>
      <c r="I75" s="31">
        <v>0</v>
      </c>
      <c r="J75" s="31">
        <v>0</v>
      </c>
      <c r="K75" s="31">
        <v>0</v>
      </c>
      <c r="L75" s="32">
        <f t="shared" si="49"/>
        <v>6831556</v>
      </c>
      <c r="M75" s="32">
        <v>6489978</v>
      </c>
      <c r="N75" s="32">
        <v>0</v>
      </c>
      <c r="O75" s="32">
        <v>341578</v>
      </c>
      <c r="P75" s="98">
        <f t="shared" si="46"/>
        <v>0</v>
      </c>
      <c r="Q75" s="98">
        <v>0</v>
      </c>
      <c r="R75" s="98">
        <v>0</v>
      </c>
      <c r="S75" s="98">
        <f t="shared" si="11"/>
        <v>0</v>
      </c>
      <c r="T75" s="32">
        <f t="shared" ref="T75:T86" si="50">U75+W75</f>
        <v>0</v>
      </c>
      <c r="U75" s="32">
        <v>0</v>
      </c>
      <c r="V75" s="32">
        <v>0</v>
      </c>
      <c r="W75" s="32">
        <v>0</v>
      </c>
      <c r="X75" s="32"/>
      <c r="Y75" s="32"/>
      <c r="Z75" s="32"/>
      <c r="AA75" s="32"/>
      <c r="AB75" s="32">
        <f t="shared" si="30"/>
        <v>0</v>
      </c>
      <c r="AC75" s="32">
        <f t="shared" si="48"/>
        <v>0</v>
      </c>
      <c r="AD75" s="32"/>
      <c r="AE75" s="32">
        <f t="shared" si="31"/>
        <v>0</v>
      </c>
      <c r="AF75" s="32"/>
      <c r="AG75" s="32"/>
    </row>
    <row r="76" spans="1:33" s="7" customFormat="1" ht="60.75" hidden="1" customHeight="1" x14ac:dyDescent="0.3">
      <c r="A76" s="88" t="s">
        <v>84</v>
      </c>
      <c r="B76" s="92" t="s">
        <v>132</v>
      </c>
      <c r="C76" s="34" t="s">
        <v>3</v>
      </c>
      <c r="D76" s="31">
        <v>0</v>
      </c>
      <c r="E76" s="31">
        <v>0</v>
      </c>
      <c r="F76" s="31">
        <f t="shared" si="10"/>
        <v>0</v>
      </c>
      <c r="G76" s="31">
        <f>10187500+536200</f>
        <v>10723700</v>
      </c>
      <c r="H76" s="31">
        <f>2546900+134000</f>
        <v>2680900</v>
      </c>
      <c r="I76" s="31">
        <v>0</v>
      </c>
      <c r="J76" s="31">
        <v>0</v>
      </c>
      <c r="K76" s="31">
        <v>0</v>
      </c>
      <c r="L76" s="32">
        <f t="shared" si="49"/>
        <v>13553546</v>
      </c>
      <c r="M76" s="32">
        <v>12734400</v>
      </c>
      <c r="N76" s="32">
        <v>0</v>
      </c>
      <c r="O76" s="32">
        <v>819146</v>
      </c>
      <c r="P76" s="98">
        <f t="shared" si="46"/>
        <v>0</v>
      </c>
      <c r="Q76" s="98">
        <v>0</v>
      </c>
      <c r="R76" s="98">
        <v>0</v>
      </c>
      <c r="S76" s="98">
        <f t="shared" si="11"/>
        <v>0</v>
      </c>
      <c r="T76" s="32">
        <f t="shared" si="50"/>
        <v>0</v>
      </c>
      <c r="U76" s="32">
        <v>0</v>
      </c>
      <c r="V76" s="32">
        <v>0</v>
      </c>
      <c r="W76" s="32">
        <v>0</v>
      </c>
      <c r="X76" s="32"/>
      <c r="Y76" s="32"/>
      <c r="Z76" s="32"/>
      <c r="AA76" s="32"/>
      <c r="AB76" s="32">
        <f t="shared" si="30"/>
        <v>0</v>
      </c>
      <c r="AC76" s="32">
        <f t="shared" si="48"/>
        <v>0</v>
      </c>
      <c r="AD76" s="32"/>
      <c r="AE76" s="32">
        <f t="shared" si="31"/>
        <v>0</v>
      </c>
      <c r="AF76" s="32"/>
      <c r="AG76" s="32"/>
    </row>
    <row r="77" spans="1:33" s="115" customFormat="1" ht="93.75" hidden="1" x14ac:dyDescent="0.3">
      <c r="A77" s="110" t="s">
        <v>85</v>
      </c>
      <c r="B77" s="111" t="s">
        <v>129</v>
      </c>
      <c r="C77" s="112" t="s">
        <v>3</v>
      </c>
      <c r="D77" s="113">
        <v>0</v>
      </c>
      <c r="E77" s="113">
        <f>5838600+307300</f>
        <v>6145900</v>
      </c>
      <c r="F77" s="113">
        <f t="shared" si="10"/>
        <v>6145900</v>
      </c>
      <c r="G77" s="113">
        <f>17515700+921900</f>
        <v>18437600</v>
      </c>
      <c r="H77" s="113">
        <f>35031400+1843700</f>
        <v>36875100</v>
      </c>
      <c r="I77" s="113">
        <v>5838600</v>
      </c>
      <c r="J77" s="113">
        <v>0</v>
      </c>
      <c r="K77" s="113">
        <v>307300</v>
      </c>
      <c r="L77" s="114">
        <f t="shared" si="49"/>
        <v>61645647</v>
      </c>
      <c r="M77" s="114">
        <v>58385700</v>
      </c>
      <c r="N77" s="114">
        <v>0</v>
      </c>
      <c r="O77" s="114">
        <v>3259947</v>
      </c>
      <c r="P77" s="114">
        <f t="shared" si="46"/>
        <v>0</v>
      </c>
      <c r="Q77" s="114">
        <v>0</v>
      </c>
      <c r="R77" s="114">
        <v>0</v>
      </c>
      <c r="S77" s="114">
        <f t="shared" si="11"/>
        <v>0</v>
      </c>
      <c r="T77" s="114">
        <f t="shared" si="50"/>
        <v>0</v>
      </c>
      <c r="U77" s="114">
        <v>0</v>
      </c>
      <c r="V77" s="114">
        <v>0</v>
      </c>
      <c r="W77" s="114">
        <v>0</v>
      </c>
      <c r="X77" s="114">
        <f>T77/F77*100</f>
        <v>0</v>
      </c>
      <c r="Y77" s="114">
        <f>U77/I77*100</f>
        <v>0</v>
      </c>
      <c r="Z77" s="114"/>
      <c r="AA77" s="114">
        <f>W77/K77*100</f>
        <v>0</v>
      </c>
      <c r="AB77" s="114">
        <f t="shared" si="30"/>
        <v>0</v>
      </c>
      <c r="AC77" s="114">
        <f t="shared" si="48"/>
        <v>0</v>
      </c>
      <c r="AD77" s="114"/>
      <c r="AE77" s="114">
        <f t="shared" si="31"/>
        <v>0</v>
      </c>
      <c r="AF77" s="114">
        <f>T77/F77*100</f>
        <v>0</v>
      </c>
      <c r="AG77" s="114"/>
    </row>
    <row r="78" spans="1:33" s="7" customFormat="1" ht="55.5" hidden="1" customHeight="1" x14ac:dyDescent="0.3">
      <c r="A78" s="88" t="s">
        <v>135</v>
      </c>
      <c r="B78" s="92" t="s">
        <v>68</v>
      </c>
      <c r="C78" s="34" t="s">
        <v>3</v>
      </c>
      <c r="D78" s="31">
        <v>0</v>
      </c>
      <c r="E78" s="31">
        <v>0</v>
      </c>
      <c r="F78" s="31">
        <f t="shared" si="10"/>
        <v>0</v>
      </c>
      <c r="G78" s="31">
        <f>5921600+311700</f>
        <v>6233300</v>
      </c>
      <c r="H78" s="31">
        <f>13817000+727200</f>
        <v>14544200</v>
      </c>
      <c r="I78" s="31">
        <v>0</v>
      </c>
      <c r="J78" s="31">
        <v>0</v>
      </c>
      <c r="K78" s="31">
        <v>0</v>
      </c>
      <c r="L78" s="32">
        <f t="shared" si="49"/>
        <v>20777500</v>
      </c>
      <c r="M78" s="32">
        <v>19738600</v>
      </c>
      <c r="N78" s="32">
        <v>0</v>
      </c>
      <c r="O78" s="32">
        <v>1038900</v>
      </c>
      <c r="P78" s="98">
        <f t="shared" si="46"/>
        <v>0</v>
      </c>
      <c r="Q78" s="98">
        <v>0</v>
      </c>
      <c r="R78" s="98">
        <v>0</v>
      </c>
      <c r="S78" s="98">
        <f t="shared" si="11"/>
        <v>0</v>
      </c>
      <c r="T78" s="32">
        <f t="shared" si="50"/>
        <v>0</v>
      </c>
      <c r="U78" s="32">
        <v>0</v>
      </c>
      <c r="V78" s="32">
        <v>0</v>
      </c>
      <c r="W78" s="32">
        <v>0</v>
      </c>
      <c r="X78" s="32"/>
      <c r="Y78" s="32"/>
      <c r="Z78" s="32"/>
      <c r="AA78" s="32"/>
      <c r="AB78" s="32">
        <f t="shared" si="30"/>
        <v>0</v>
      </c>
      <c r="AC78" s="32">
        <f t="shared" si="48"/>
        <v>0</v>
      </c>
      <c r="AD78" s="32"/>
      <c r="AE78" s="32">
        <f t="shared" si="31"/>
        <v>0</v>
      </c>
      <c r="AF78" s="32"/>
      <c r="AG78" s="32"/>
    </row>
    <row r="79" spans="1:33" s="115" customFormat="1" ht="35.25" hidden="1" customHeight="1" x14ac:dyDescent="0.3">
      <c r="A79" s="110" t="s">
        <v>136</v>
      </c>
      <c r="B79" s="111" t="s">
        <v>46</v>
      </c>
      <c r="C79" s="112" t="s">
        <v>4</v>
      </c>
      <c r="D79" s="113">
        <v>136000</v>
      </c>
      <c r="E79" s="113">
        <v>107000</v>
      </c>
      <c r="F79" s="113">
        <f t="shared" si="10"/>
        <v>243000</v>
      </c>
      <c r="G79" s="113">
        <v>113000</v>
      </c>
      <c r="H79" s="113">
        <v>169100</v>
      </c>
      <c r="I79" s="113">
        <v>0</v>
      </c>
      <c r="J79" s="113">
        <v>0</v>
      </c>
      <c r="K79" s="113">
        <v>243000</v>
      </c>
      <c r="L79" s="114">
        <f t="shared" si="49"/>
        <v>525100</v>
      </c>
      <c r="M79" s="114">
        <v>0</v>
      </c>
      <c r="N79" s="114">
        <v>0</v>
      </c>
      <c r="O79" s="114">
        <v>525100</v>
      </c>
      <c r="P79" s="114">
        <f t="shared" si="46"/>
        <v>149165.79</v>
      </c>
      <c r="Q79" s="114">
        <v>0</v>
      </c>
      <c r="R79" s="114">
        <v>0</v>
      </c>
      <c r="S79" s="114">
        <f t="shared" si="11"/>
        <v>149165.79</v>
      </c>
      <c r="T79" s="114">
        <f t="shared" si="50"/>
        <v>149165.79</v>
      </c>
      <c r="U79" s="114">
        <v>0</v>
      </c>
      <c r="V79" s="114">
        <v>0</v>
      </c>
      <c r="W79" s="114">
        <v>149165.79</v>
      </c>
      <c r="X79" s="114">
        <f>T79/F79*100</f>
        <v>61.385098765432097</v>
      </c>
      <c r="Y79" s="114"/>
      <c r="Z79" s="114"/>
      <c r="AA79" s="114">
        <f>W79/K79*100</f>
        <v>61.385098765432097</v>
      </c>
      <c r="AB79" s="114">
        <f t="shared" si="30"/>
        <v>28.407120548466956</v>
      </c>
      <c r="AC79" s="114"/>
      <c r="AD79" s="114"/>
      <c r="AE79" s="114">
        <f t="shared" si="31"/>
        <v>28.407120548466956</v>
      </c>
      <c r="AF79" s="114">
        <f>T79/F79*100</f>
        <v>61.385098765432097</v>
      </c>
      <c r="AG79" s="114"/>
    </row>
    <row r="80" spans="1:33" s="115" customFormat="1" ht="45" hidden="1" customHeight="1" x14ac:dyDescent="0.3">
      <c r="A80" s="110" t="s">
        <v>86</v>
      </c>
      <c r="B80" s="111" t="s">
        <v>133</v>
      </c>
      <c r="C80" s="112" t="s">
        <v>4</v>
      </c>
      <c r="D80" s="113">
        <v>2181500</v>
      </c>
      <c r="E80" s="113">
        <v>3272250</v>
      </c>
      <c r="F80" s="113">
        <v>3181500</v>
      </c>
      <c r="G80" s="113">
        <v>3272250</v>
      </c>
      <c r="H80" s="113">
        <v>1710000</v>
      </c>
      <c r="I80" s="113">
        <v>0</v>
      </c>
      <c r="J80" s="113">
        <v>0</v>
      </c>
      <c r="K80" s="113">
        <v>5453750</v>
      </c>
      <c r="L80" s="114">
        <f t="shared" si="49"/>
        <v>3314814</v>
      </c>
      <c r="M80" s="114">
        <v>0</v>
      </c>
      <c r="N80" s="114">
        <v>0</v>
      </c>
      <c r="O80" s="114">
        <v>3314814</v>
      </c>
      <c r="P80" s="114">
        <f t="shared" si="46"/>
        <v>990390.4</v>
      </c>
      <c r="Q80" s="114">
        <v>0</v>
      </c>
      <c r="R80" s="114">
        <v>0</v>
      </c>
      <c r="S80" s="114">
        <f t="shared" si="11"/>
        <v>990390.4</v>
      </c>
      <c r="T80" s="114">
        <f t="shared" si="50"/>
        <v>990390.4</v>
      </c>
      <c r="U80" s="114">
        <v>0</v>
      </c>
      <c r="V80" s="114">
        <v>0</v>
      </c>
      <c r="W80" s="114">
        <v>990390.4</v>
      </c>
      <c r="X80" s="114">
        <f>T80/F80*100</f>
        <v>31.12966839541097</v>
      </c>
      <c r="Y80" s="114"/>
      <c r="Z80" s="114"/>
      <c r="AA80" s="114">
        <f>W80/K80*100</f>
        <v>18.159805638322254</v>
      </c>
      <c r="AB80" s="114">
        <f t="shared" ref="AB80:AB87" si="51">T80/L80*100</f>
        <v>29.877706562117819</v>
      </c>
      <c r="AC80" s="114"/>
      <c r="AD80" s="114"/>
      <c r="AE80" s="114">
        <f t="shared" ref="AE80:AE87" si="52">W80/O80*100</f>
        <v>29.877706562117819</v>
      </c>
      <c r="AF80" s="114">
        <f>T80/F80*100</f>
        <v>31.12966839541097</v>
      </c>
      <c r="AG80" s="114"/>
    </row>
    <row r="81" spans="1:33" s="7" customFormat="1" ht="45" hidden="1" customHeight="1" x14ac:dyDescent="0.3">
      <c r="A81" s="88" t="s">
        <v>87</v>
      </c>
      <c r="B81" s="92" t="s">
        <v>290</v>
      </c>
      <c r="C81" s="34" t="s">
        <v>4</v>
      </c>
      <c r="D81" s="31"/>
      <c r="E81" s="31"/>
      <c r="F81" s="31">
        <v>0</v>
      </c>
      <c r="G81" s="31"/>
      <c r="H81" s="31"/>
      <c r="I81" s="31">
        <v>0</v>
      </c>
      <c r="J81" s="31">
        <v>0</v>
      </c>
      <c r="K81" s="31">
        <v>0</v>
      </c>
      <c r="L81" s="32">
        <f t="shared" si="49"/>
        <v>6285797</v>
      </c>
      <c r="M81" s="32">
        <v>0</v>
      </c>
      <c r="N81" s="32">
        <v>0</v>
      </c>
      <c r="O81" s="32">
        <v>6285797</v>
      </c>
      <c r="P81" s="98">
        <f t="shared" si="46"/>
        <v>0</v>
      </c>
      <c r="Q81" s="98">
        <v>0</v>
      </c>
      <c r="R81" s="98">
        <v>0</v>
      </c>
      <c r="S81" s="98">
        <f t="shared" si="11"/>
        <v>0</v>
      </c>
      <c r="T81" s="32">
        <f t="shared" si="50"/>
        <v>0</v>
      </c>
      <c r="U81" s="32">
        <v>0</v>
      </c>
      <c r="V81" s="32">
        <v>0</v>
      </c>
      <c r="W81" s="32">
        <v>0</v>
      </c>
      <c r="X81" s="32"/>
      <c r="Y81" s="32"/>
      <c r="Z81" s="32"/>
      <c r="AA81" s="32"/>
      <c r="AB81" s="32">
        <f t="shared" si="51"/>
        <v>0</v>
      </c>
      <c r="AC81" s="32"/>
      <c r="AD81" s="32"/>
      <c r="AE81" s="32">
        <f t="shared" si="52"/>
        <v>0</v>
      </c>
      <c r="AF81" s="32"/>
      <c r="AG81" s="32"/>
    </row>
    <row r="82" spans="1:33" s="7" customFormat="1" ht="45" hidden="1" customHeight="1" x14ac:dyDescent="0.3">
      <c r="A82" s="88" t="s">
        <v>294</v>
      </c>
      <c r="B82" s="92" t="s">
        <v>291</v>
      </c>
      <c r="C82" s="34" t="s">
        <v>4</v>
      </c>
      <c r="D82" s="31"/>
      <c r="E82" s="31"/>
      <c r="F82" s="31">
        <v>0</v>
      </c>
      <c r="G82" s="31"/>
      <c r="H82" s="31"/>
      <c r="I82" s="31">
        <v>0</v>
      </c>
      <c r="J82" s="31">
        <v>0</v>
      </c>
      <c r="K82" s="31">
        <v>0</v>
      </c>
      <c r="L82" s="32">
        <f t="shared" si="49"/>
        <v>12745284</v>
      </c>
      <c r="M82" s="32">
        <v>0</v>
      </c>
      <c r="N82" s="32">
        <v>0</v>
      </c>
      <c r="O82" s="32">
        <v>12745284</v>
      </c>
      <c r="P82" s="98">
        <f t="shared" si="46"/>
        <v>0</v>
      </c>
      <c r="Q82" s="98">
        <v>0</v>
      </c>
      <c r="R82" s="98">
        <v>0</v>
      </c>
      <c r="S82" s="98">
        <f t="shared" si="11"/>
        <v>0</v>
      </c>
      <c r="T82" s="32">
        <f t="shared" si="50"/>
        <v>0</v>
      </c>
      <c r="U82" s="32">
        <v>0</v>
      </c>
      <c r="V82" s="32">
        <v>0</v>
      </c>
      <c r="W82" s="32">
        <v>0</v>
      </c>
      <c r="X82" s="32"/>
      <c r="Y82" s="32"/>
      <c r="Z82" s="32"/>
      <c r="AA82" s="32"/>
      <c r="AB82" s="32">
        <f t="shared" si="51"/>
        <v>0</v>
      </c>
      <c r="AC82" s="32"/>
      <c r="AD82" s="32"/>
      <c r="AE82" s="32">
        <f t="shared" si="52"/>
        <v>0</v>
      </c>
      <c r="AF82" s="32"/>
      <c r="AG82" s="32"/>
    </row>
    <row r="83" spans="1:33" s="7" customFormat="1" ht="45" hidden="1" customHeight="1" x14ac:dyDescent="0.3">
      <c r="A83" s="88" t="s">
        <v>295</v>
      </c>
      <c r="B83" s="92" t="s">
        <v>292</v>
      </c>
      <c r="C83" s="34" t="s">
        <v>4</v>
      </c>
      <c r="D83" s="31"/>
      <c r="E83" s="31"/>
      <c r="F83" s="31">
        <v>0</v>
      </c>
      <c r="G83" s="31"/>
      <c r="H83" s="31"/>
      <c r="I83" s="31">
        <v>0</v>
      </c>
      <c r="J83" s="31">
        <v>0</v>
      </c>
      <c r="K83" s="31">
        <v>0</v>
      </c>
      <c r="L83" s="32">
        <f t="shared" si="49"/>
        <v>9412768</v>
      </c>
      <c r="M83" s="32">
        <v>0</v>
      </c>
      <c r="N83" s="32">
        <v>0</v>
      </c>
      <c r="O83" s="32">
        <v>9412768</v>
      </c>
      <c r="P83" s="98">
        <f t="shared" si="46"/>
        <v>0</v>
      </c>
      <c r="Q83" s="98">
        <v>0</v>
      </c>
      <c r="R83" s="98">
        <v>0</v>
      </c>
      <c r="S83" s="98">
        <f t="shared" si="11"/>
        <v>0</v>
      </c>
      <c r="T83" s="32">
        <f t="shared" si="50"/>
        <v>0</v>
      </c>
      <c r="U83" s="32">
        <v>0</v>
      </c>
      <c r="V83" s="32">
        <v>0</v>
      </c>
      <c r="W83" s="32">
        <v>0</v>
      </c>
      <c r="X83" s="32"/>
      <c r="Y83" s="32"/>
      <c r="Z83" s="32"/>
      <c r="AA83" s="32"/>
      <c r="AB83" s="32">
        <f t="shared" si="51"/>
        <v>0</v>
      </c>
      <c r="AC83" s="32"/>
      <c r="AD83" s="32"/>
      <c r="AE83" s="32">
        <f t="shared" si="52"/>
        <v>0</v>
      </c>
      <c r="AF83" s="32"/>
      <c r="AG83" s="32"/>
    </row>
    <row r="84" spans="1:33" s="7" customFormat="1" ht="45" hidden="1" customHeight="1" x14ac:dyDescent="0.3">
      <c r="A84" s="88" t="s">
        <v>296</v>
      </c>
      <c r="B84" s="92" t="s">
        <v>293</v>
      </c>
      <c r="C84" s="34" t="s">
        <v>4</v>
      </c>
      <c r="D84" s="31"/>
      <c r="E84" s="31"/>
      <c r="F84" s="31">
        <v>0</v>
      </c>
      <c r="G84" s="31"/>
      <c r="H84" s="31"/>
      <c r="I84" s="31">
        <v>0</v>
      </c>
      <c r="J84" s="31">
        <v>0</v>
      </c>
      <c r="K84" s="31">
        <v>0</v>
      </c>
      <c r="L84" s="32">
        <f t="shared" si="49"/>
        <v>20044760</v>
      </c>
      <c r="M84" s="32">
        <v>0</v>
      </c>
      <c r="N84" s="32">
        <v>0</v>
      </c>
      <c r="O84" s="32">
        <v>20044760</v>
      </c>
      <c r="P84" s="98">
        <f t="shared" si="46"/>
        <v>0</v>
      </c>
      <c r="Q84" s="98">
        <v>0</v>
      </c>
      <c r="R84" s="98">
        <v>0</v>
      </c>
      <c r="S84" s="98">
        <f t="shared" si="11"/>
        <v>0</v>
      </c>
      <c r="T84" s="32">
        <f t="shared" si="50"/>
        <v>0</v>
      </c>
      <c r="U84" s="32">
        <v>0</v>
      </c>
      <c r="V84" s="32">
        <v>0</v>
      </c>
      <c r="W84" s="32">
        <v>0</v>
      </c>
      <c r="X84" s="32"/>
      <c r="Y84" s="32"/>
      <c r="Z84" s="32"/>
      <c r="AA84" s="32"/>
      <c r="AB84" s="32">
        <f t="shared" si="51"/>
        <v>0</v>
      </c>
      <c r="AC84" s="32"/>
      <c r="AD84" s="32"/>
      <c r="AE84" s="32">
        <f t="shared" si="52"/>
        <v>0</v>
      </c>
      <c r="AF84" s="32"/>
      <c r="AG84" s="32"/>
    </row>
    <row r="85" spans="1:33" s="7" customFormat="1" ht="45" hidden="1" customHeight="1" x14ac:dyDescent="0.3">
      <c r="A85" s="88" t="s">
        <v>297</v>
      </c>
      <c r="B85" s="92" t="s">
        <v>307</v>
      </c>
      <c r="C85" s="34" t="s">
        <v>4</v>
      </c>
      <c r="D85" s="31"/>
      <c r="E85" s="31"/>
      <c r="F85" s="31">
        <v>0</v>
      </c>
      <c r="G85" s="31"/>
      <c r="H85" s="31"/>
      <c r="I85" s="31">
        <v>0</v>
      </c>
      <c r="J85" s="31">
        <v>0</v>
      </c>
      <c r="K85" s="31">
        <v>0</v>
      </c>
      <c r="L85" s="32">
        <f t="shared" si="49"/>
        <v>1000000</v>
      </c>
      <c r="M85" s="32">
        <v>0</v>
      </c>
      <c r="N85" s="32">
        <v>0</v>
      </c>
      <c r="O85" s="32">
        <v>1000000</v>
      </c>
      <c r="P85" s="98"/>
      <c r="Q85" s="98"/>
      <c r="R85" s="98"/>
      <c r="S85" s="98">
        <f t="shared" si="11"/>
        <v>0</v>
      </c>
      <c r="T85" s="32">
        <f t="shared" si="50"/>
        <v>0</v>
      </c>
      <c r="U85" s="32">
        <v>0</v>
      </c>
      <c r="V85" s="32">
        <v>0</v>
      </c>
      <c r="W85" s="32">
        <v>0</v>
      </c>
      <c r="X85" s="32"/>
      <c r="Y85" s="32"/>
      <c r="Z85" s="32"/>
      <c r="AA85" s="32"/>
      <c r="AB85" s="32">
        <f t="shared" si="51"/>
        <v>0</v>
      </c>
      <c r="AC85" s="32"/>
      <c r="AD85" s="32"/>
      <c r="AE85" s="32">
        <f t="shared" si="52"/>
        <v>0</v>
      </c>
      <c r="AF85" s="32"/>
      <c r="AG85" s="32"/>
    </row>
    <row r="86" spans="1:33" s="7" customFormat="1" ht="26.25" hidden="1" customHeight="1" x14ac:dyDescent="0.3">
      <c r="A86" s="88" t="s">
        <v>308</v>
      </c>
      <c r="B86" s="92" t="s">
        <v>47</v>
      </c>
      <c r="C86" s="34" t="s">
        <v>4</v>
      </c>
      <c r="D86" s="31">
        <v>30000000</v>
      </c>
      <c r="E86" s="31">
        <v>45000000</v>
      </c>
      <c r="F86" s="31">
        <f t="shared" si="10"/>
        <v>75000000</v>
      </c>
      <c r="G86" s="31">
        <v>33130000</v>
      </c>
      <c r="H86" s="31">
        <v>39999381</v>
      </c>
      <c r="I86" s="31">
        <v>0</v>
      </c>
      <c r="J86" s="31">
        <v>0</v>
      </c>
      <c r="K86" s="31">
        <v>75000000</v>
      </c>
      <c r="L86" s="32">
        <f t="shared" si="49"/>
        <v>148129381</v>
      </c>
      <c r="M86" s="32">
        <v>0</v>
      </c>
      <c r="N86" s="32">
        <v>0</v>
      </c>
      <c r="O86" s="32">
        <v>148129381</v>
      </c>
      <c r="P86" s="98">
        <f>Q86+R86+S86</f>
        <v>67953060.019999996</v>
      </c>
      <c r="Q86" s="98">
        <v>0</v>
      </c>
      <c r="R86" s="98">
        <v>0</v>
      </c>
      <c r="S86" s="98">
        <f t="shared" si="11"/>
        <v>67953060.019999996</v>
      </c>
      <c r="T86" s="32">
        <f t="shared" si="50"/>
        <v>67953060.019999996</v>
      </c>
      <c r="U86" s="32">
        <v>0</v>
      </c>
      <c r="V86" s="32">
        <v>0</v>
      </c>
      <c r="W86" s="32">
        <v>67953060.019999996</v>
      </c>
      <c r="X86" s="32">
        <f>T86/F86*100</f>
        <v>90.604080026666651</v>
      </c>
      <c r="Y86" s="32"/>
      <c r="Z86" s="32"/>
      <c r="AA86" s="32">
        <f>W86/K86*100</f>
        <v>90.604080026666651</v>
      </c>
      <c r="AB86" s="32">
        <f t="shared" si="51"/>
        <v>45.874126767599193</v>
      </c>
      <c r="AC86" s="32"/>
      <c r="AD86" s="32"/>
      <c r="AE86" s="32">
        <f t="shared" si="52"/>
        <v>45.874126767599193</v>
      </c>
      <c r="AF86" s="32">
        <f>T86/F86*100</f>
        <v>90.604080026666651</v>
      </c>
      <c r="AG86" s="32"/>
    </row>
    <row r="87" spans="1:33" s="15" customFormat="1" ht="45.75" hidden="1" customHeight="1" x14ac:dyDescent="0.25">
      <c r="A87" s="157" t="s">
        <v>137</v>
      </c>
      <c r="B87" s="158"/>
      <c r="C87" s="159"/>
      <c r="D87" s="43">
        <f t="shared" ref="D87:W87" si="53">D70+D7</f>
        <v>167282310</v>
      </c>
      <c r="E87" s="43">
        <f t="shared" si="53"/>
        <v>205265664</v>
      </c>
      <c r="F87" s="43">
        <f t="shared" si="53"/>
        <v>452671631</v>
      </c>
      <c r="G87" s="43">
        <f t="shared" si="53"/>
        <v>248054086</v>
      </c>
      <c r="H87" s="43">
        <f t="shared" si="53"/>
        <v>276930960</v>
      </c>
      <c r="I87" s="43">
        <f t="shared" si="53"/>
        <v>31014641</v>
      </c>
      <c r="J87" s="43">
        <f t="shared" si="53"/>
        <v>0</v>
      </c>
      <c r="K87" s="43">
        <f t="shared" si="53"/>
        <v>399164283</v>
      </c>
      <c r="L87" s="43">
        <f>L70+L7</f>
        <v>1223179683</v>
      </c>
      <c r="M87" s="43">
        <f>M70+M7</f>
        <v>184732897</v>
      </c>
      <c r="N87" s="43">
        <f>N70+N7</f>
        <v>0</v>
      </c>
      <c r="O87" s="43">
        <f>O70+O7</f>
        <v>1038446786</v>
      </c>
      <c r="P87" s="100">
        <f t="shared" si="53"/>
        <v>393153289.81999999</v>
      </c>
      <c r="Q87" s="100">
        <f t="shared" si="53"/>
        <v>13111175.01</v>
      </c>
      <c r="R87" s="100">
        <f t="shared" si="53"/>
        <v>0</v>
      </c>
      <c r="S87" s="100">
        <f t="shared" si="53"/>
        <v>380042114.81</v>
      </c>
      <c r="T87" s="43">
        <f t="shared" si="53"/>
        <v>402736553.46000004</v>
      </c>
      <c r="U87" s="43">
        <f t="shared" si="53"/>
        <v>22694438.649999999</v>
      </c>
      <c r="V87" s="43">
        <f t="shared" si="53"/>
        <v>0</v>
      </c>
      <c r="W87" s="43">
        <f t="shared" si="53"/>
        <v>380042114.81</v>
      </c>
      <c r="X87" s="2">
        <f>T87/F87*100</f>
        <v>88.968807824407278</v>
      </c>
      <c r="Y87" s="32">
        <f>U87/I87*100</f>
        <v>73.173307567867695</v>
      </c>
      <c r="Z87" s="32"/>
      <c r="AA87" s="32">
        <f>W87/K87*100</f>
        <v>95.209449090413727</v>
      </c>
      <c r="AB87" s="2">
        <f t="shared" si="51"/>
        <v>32.925379570746195</v>
      </c>
      <c r="AC87" s="2">
        <f>U87/M87*100</f>
        <v>12.285001219896422</v>
      </c>
      <c r="AD87" s="2"/>
      <c r="AE87" s="2">
        <f t="shared" si="52"/>
        <v>36.597167994894249</v>
      </c>
      <c r="AF87" s="2">
        <f>T87/F87*100</f>
        <v>88.968807824407278</v>
      </c>
      <c r="AG87" s="2">
        <f t="shared" si="6"/>
        <v>173.09233255364808</v>
      </c>
    </row>
    <row r="88" spans="1:33" s="8" customFormat="1" ht="35.25" hidden="1" customHeight="1" x14ac:dyDescent="0.3">
      <c r="A88" s="152" t="s">
        <v>14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1"/>
    </row>
    <row r="89" spans="1:33" s="8" customFormat="1" ht="45.75" hidden="1" customHeight="1" x14ac:dyDescent="0.3">
      <c r="A89" s="1" t="s">
        <v>88</v>
      </c>
      <c r="B89" s="148" t="s">
        <v>27</v>
      </c>
      <c r="C89" s="149"/>
      <c r="D89" s="30">
        <f t="shared" ref="D89:W89" si="54">SUM(D90:D97)</f>
        <v>39064866</v>
      </c>
      <c r="E89" s="30">
        <f t="shared" si="54"/>
        <v>17600400</v>
      </c>
      <c r="F89" s="30">
        <f t="shared" si="54"/>
        <v>80620305</v>
      </c>
      <c r="G89" s="30">
        <f t="shared" si="54"/>
        <v>21243247</v>
      </c>
      <c r="H89" s="30">
        <f t="shared" si="54"/>
        <v>19974680</v>
      </c>
      <c r="I89" s="30">
        <f t="shared" si="54"/>
        <v>1598951</v>
      </c>
      <c r="J89" s="30">
        <f t="shared" si="54"/>
        <v>0</v>
      </c>
      <c r="K89" s="30">
        <f t="shared" si="54"/>
        <v>79579492</v>
      </c>
      <c r="L89" s="30">
        <f>SUM(L90:L97)</f>
        <v>117502480</v>
      </c>
      <c r="M89" s="30">
        <f>SUM(M90:M97)</f>
        <v>1598951</v>
      </c>
      <c r="N89" s="30">
        <f>SUM(N90:N97)</f>
        <v>0</v>
      </c>
      <c r="O89" s="30">
        <f>SUM(O90:O97)</f>
        <v>115903529</v>
      </c>
      <c r="P89" s="97">
        <f t="shared" si="54"/>
        <v>52825857.49000001</v>
      </c>
      <c r="Q89" s="97">
        <f t="shared" si="54"/>
        <v>0</v>
      </c>
      <c r="R89" s="97">
        <f t="shared" si="54"/>
        <v>0</v>
      </c>
      <c r="S89" s="97">
        <f t="shared" si="54"/>
        <v>52825857.49000001</v>
      </c>
      <c r="T89" s="30">
        <f t="shared" si="54"/>
        <v>52825857.49000001</v>
      </c>
      <c r="U89" s="30">
        <f t="shared" si="54"/>
        <v>0</v>
      </c>
      <c r="V89" s="30">
        <f t="shared" si="54"/>
        <v>0</v>
      </c>
      <c r="W89" s="30">
        <f t="shared" si="54"/>
        <v>52825857.49000001</v>
      </c>
      <c r="X89" s="2">
        <f t="shared" ref="X89:X97" si="55">T89/F89*100</f>
        <v>65.524259043673936</v>
      </c>
      <c r="Y89" s="2">
        <f>U89/I89*100</f>
        <v>0</v>
      </c>
      <c r="Z89" s="2"/>
      <c r="AA89" s="2">
        <f t="shared" ref="AA89:AA97" si="56">W89/K89*100</f>
        <v>66.381244919231207</v>
      </c>
      <c r="AB89" s="2">
        <f t="shared" ref="AB89:AB97" si="57">T89/L89*100</f>
        <v>44.957227702768492</v>
      </c>
      <c r="AC89" s="2">
        <f>T89/L89*100</f>
        <v>44.957227702768492</v>
      </c>
      <c r="AD89" s="2">
        <f>U89/M89*100</f>
        <v>0</v>
      </c>
      <c r="AE89" s="2">
        <f t="shared" ref="AE89:AE97" si="58">W89/O89*100</f>
        <v>45.577436636981098</v>
      </c>
      <c r="AF89" s="2">
        <f t="shared" ref="AF89:AF97" si="59">T89/F89*100</f>
        <v>65.524259043673936</v>
      </c>
      <c r="AG89" s="2"/>
    </row>
    <row r="90" spans="1:33" s="8" customFormat="1" ht="42" hidden="1" customHeight="1" x14ac:dyDescent="0.3">
      <c r="A90" s="88" t="s">
        <v>89</v>
      </c>
      <c r="B90" s="92" t="s">
        <v>64</v>
      </c>
      <c r="C90" s="69" t="s">
        <v>6</v>
      </c>
      <c r="D90" s="33">
        <v>24910070</v>
      </c>
      <c r="E90" s="33">
        <v>15670400</v>
      </c>
      <c r="F90" s="31">
        <v>40662675</v>
      </c>
      <c r="G90" s="33">
        <v>14524430</v>
      </c>
      <c r="H90" s="33">
        <v>12539650</v>
      </c>
      <c r="I90" s="33">
        <v>0</v>
      </c>
      <c r="J90" s="33">
        <v>0</v>
      </c>
      <c r="K90" s="33">
        <v>40628728</v>
      </c>
      <c r="L90" s="31">
        <f t="shared" ref="L90:L96" si="60">M90+O90</f>
        <v>67903752</v>
      </c>
      <c r="M90" s="31">
        <v>0</v>
      </c>
      <c r="N90" s="31">
        <v>0</v>
      </c>
      <c r="O90" s="32">
        <v>67903752</v>
      </c>
      <c r="P90" s="98">
        <f>Q90+R90+S90</f>
        <v>35446222.020000003</v>
      </c>
      <c r="Q90" s="101">
        <v>0</v>
      </c>
      <c r="R90" s="101">
        <v>0</v>
      </c>
      <c r="S90" s="101">
        <f>W90</f>
        <v>35446222.020000003</v>
      </c>
      <c r="T90" s="31">
        <f>U90+W90</f>
        <v>35446222.020000003</v>
      </c>
      <c r="U90" s="31">
        <v>0</v>
      </c>
      <c r="V90" s="31">
        <v>0</v>
      </c>
      <c r="W90" s="31">
        <v>35446222.020000003</v>
      </c>
      <c r="X90" s="32">
        <f t="shared" si="55"/>
        <v>87.171397405606015</v>
      </c>
      <c r="Y90" s="32"/>
      <c r="Z90" s="32"/>
      <c r="AA90" s="32">
        <f t="shared" si="56"/>
        <v>87.244232750776746</v>
      </c>
      <c r="AB90" s="32">
        <f t="shared" si="57"/>
        <v>52.200682548440035</v>
      </c>
      <c r="AC90" s="32">
        <f t="shared" ref="AC90:AC97" si="61">T90/L90*100</f>
        <v>52.200682548440035</v>
      </c>
      <c r="AD90" s="2"/>
      <c r="AE90" s="32">
        <f t="shared" si="58"/>
        <v>52.200682548440035</v>
      </c>
      <c r="AF90" s="32">
        <f t="shared" si="59"/>
        <v>87.171397405606015</v>
      </c>
      <c r="AG90" s="32"/>
    </row>
    <row r="91" spans="1:33" s="122" customFormat="1" ht="75" hidden="1" x14ac:dyDescent="0.3">
      <c r="A91" s="110" t="s">
        <v>90</v>
      </c>
      <c r="B91" s="111" t="s">
        <v>69</v>
      </c>
      <c r="C91" s="119" t="s">
        <v>6</v>
      </c>
      <c r="D91" s="120">
        <v>100000</v>
      </c>
      <c r="E91" s="120">
        <v>600000</v>
      </c>
      <c r="F91" s="113">
        <f>I91+J91+K91</f>
        <v>697148</v>
      </c>
      <c r="G91" s="120">
        <v>1300000</v>
      </c>
      <c r="H91" s="120">
        <v>638100</v>
      </c>
      <c r="I91" s="120">
        <v>0</v>
      </c>
      <c r="J91" s="120">
        <v>0</v>
      </c>
      <c r="K91" s="120">
        <v>697148</v>
      </c>
      <c r="L91" s="113">
        <f t="shared" si="60"/>
        <v>2619092</v>
      </c>
      <c r="M91" s="113">
        <v>0</v>
      </c>
      <c r="N91" s="113">
        <v>0</v>
      </c>
      <c r="O91" s="114">
        <v>2619092</v>
      </c>
      <c r="P91" s="114">
        <f t="shared" ref="P91:P97" si="62">Q91+R91+S91</f>
        <v>471626.67</v>
      </c>
      <c r="Q91" s="113">
        <v>0</v>
      </c>
      <c r="R91" s="113">
        <v>0</v>
      </c>
      <c r="S91" s="113">
        <f t="shared" ref="S91:S97" si="63">W91</f>
        <v>471626.67</v>
      </c>
      <c r="T91" s="113">
        <f t="shared" ref="T91:T97" si="64">U91+W91</f>
        <v>471626.67</v>
      </c>
      <c r="U91" s="113">
        <v>0</v>
      </c>
      <c r="V91" s="113">
        <v>0</v>
      </c>
      <c r="W91" s="113">
        <v>471626.67</v>
      </c>
      <c r="X91" s="114">
        <f t="shared" si="55"/>
        <v>67.650867534583753</v>
      </c>
      <c r="Y91" s="114"/>
      <c r="Z91" s="114"/>
      <c r="AA91" s="114">
        <f t="shared" si="56"/>
        <v>67.650867534583753</v>
      </c>
      <c r="AB91" s="114">
        <f t="shared" si="57"/>
        <v>18.007258622453886</v>
      </c>
      <c r="AC91" s="114">
        <f t="shared" si="61"/>
        <v>18.007258622453886</v>
      </c>
      <c r="AD91" s="121"/>
      <c r="AE91" s="114">
        <f t="shared" si="58"/>
        <v>18.007258622453886</v>
      </c>
      <c r="AF91" s="114">
        <f t="shared" si="59"/>
        <v>67.650867534583753</v>
      </c>
      <c r="AG91" s="114"/>
    </row>
    <row r="92" spans="1:33" s="8" customFormat="1" ht="37.5" hidden="1" x14ac:dyDescent="0.3">
      <c r="A92" s="88" t="s">
        <v>91</v>
      </c>
      <c r="B92" s="92" t="s">
        <v>28</v>
      </c>
      <c r="C92" s="69" t="s">
        <v>6</v>
      </c>
      <c r="D92" s="33">
        <v>50760</v>
      </c>
      <c r="E92" s="33">
        <v>1000000</v>
      </c>
      <c r="F92" s="31">
        <v>1099500</v>
      </c>
      <c r="G92" s="33">
        <v>1000000</v>
      </c>
      <c r="H92" s="33">
        <v>137500</v>
      </c>
      <c r="I92" s="33">
        <v>0</v>
      </c>
      <c r="J92" s="33">
        <v>0</v>
      </c>
      <c r="K92" s="33">
        <v>1000000</v>
      </c>
      <c r="L92" s="31">
        <f t="shared" si="60"/>
        <v>2237000</v>
      </c>
      <c r="M92" s="31">
        <v>0</v>
      </c>
      <c r="N92" s="31">
        <v>0</v>
      </c>
      <c r="O92" s="32">
        <v>2237000</v>
      </c>
      <c r="P92" s="98">
        <f t="shared" si="62"/>
        <v>795137</v>
      </c>
      <c r="Q92" s="101">
        <v>0</v>
      </c>
      <c r="R92" s="101">
        <v>0</v>
      </c>
      <c r="S92" s="101">
        <f t="shared" si="63"/>
        <v>795137</v>
      </c>
      <c r="T92" s="31">
        <f t="shared" si="64"/>
        <v>795137</v>
      </c>
      <c r="U92" s="31">
        <v>0</v>
      </c>
      <c r="V92" s="31">
        <v>0</v>
      </c>
      <c r="W92" s="31">
        <v>795137</v>
      </c>
      <c r="X92" s="32">
        <f t="shared" si="55"/>
        <v>72.318053660754885</v>
      </c>
      <c r="Y92" s="32"/>
      <c r="Z92" s="32"/>
      <c r="AA92" s="32">
        <f t="shared" si="56"/>
        <v>79.5137</v>
      </c>
      <c r="AB92" s="32">
        <f t="shared" si="57"/>
        <v>35.544792132320069</v>
      </c>
      <c r="AC92" s="32">
        <f t="shared" si="61"/>
        <v>35.544792132320069</v>
      </c>
      <c r="AD92" s="2"/>
      <c r="AE92" s="32">
        <f t="shared" si="58"/>
        <v>35.544792132320069</v>
      </c>
      <c r="AF92" s="32">
        <f t="shared" si="59"/>
        <v>72.318053660754885</v>
      </c>
      <c r="AG92" s="32"/>
    </row>
    <row r="93" spans="1:33" s="8" customFormat="1" ht="42.75" hidden="1" customHeight="1" x14ac:dyDescent="0.3">
      <c r="A93" s="88" t="s">
        <v>92</v>
      </c>
      <c r="B93" s="92" t="s">
        <v>29</v>
      </c>
      <c r="C93" s="69" t="s">
        <v>6</v>
      </c>
      <c r="D93" s="33">
        <v>137360</v>
      </c>
      <c r="E93" s="33">
        <v>315000</v>
      </c>
      <c r="F93" s="31">
        <f>I93+J93+K93</f>
        <v>167732</v>
      </c>
      <c r="G93" s="33">
        <v>315000</v>
      </c>
      <c r="H93" s="33">
        <v>511200</v>
      </c>
      <c r="I93" s="33">
        <v>0</v>
      </c>
      <c r="J93" s="33">
        <v>0</v>
      </c>
      <c r="K93" s="33">
        <v>167732</v>
      </c>
      <c r="L93" s="31">
        <f t="shared" si="60"/>
        <v>337308</v>
      </c>
      <c r="M93" s="31">
        <v>0</v>
      </c>
      <c r="N93" s="31">
        <v>0</v>
      </c>
      <c r="O93" s="32">
        <v>337308</v>
      </c>
      <c r="P93" s="98">
        <f t="shared" si="62"/>
        <v>167731.20000000001</v>
      </c>
      <c r="Q93" s="101">
        <v>0</v>
      </c>
      <c r="R93" s="101">
        <v>0</v>
      </c>
      <c r="S93" s="101">
        <f t="shared" si="63"/>
        <v>167731.20000000001</v>
      </c>
      <c r="T93" s="31">
        <f t="shared" si="64"/>
        <v>167731.20000000001</v>
      </c>
      <c r="U93" s="31">
        <v>0</v>
      </c>
      <c r="V93" s="31">
        <v>0</v>
      </c>
      <c r="W93" s="31">
        <v>167731.20000000001</v>
      </c>
      <c r="X93" s="32">
        <f t="shared" si="55"/>
        <v>99.999523048672884</v>
      </c>
      <c r="Y93" s="32"/>
      <c r="Z93" s="32"/>
      <c r="AA93" s="32">
        <f t="shared" si="56"/>
        <v>99.999523048672884</v>
      </c>
      <c r="AB93" s="32">
        <f t="shared" si="57"/>
        <v>49.726422142374332</v>
      </c>
      <c r="AC93" s="32">
        <f t="shared" si="61"/>
        <v>49.726422142374332</v>
      </c>
      <c r="AD93" s="2"/>
      <c r="AE93" s="32">
        <f t="shared" si="58"/>
        <v>49.726422142374332</v>
      </c>
      <c r="AF93" s="32">
        <f t="shared" si="59"/>
        <v>99.999523048672884</v>
      </c>
      <c r="AG93" s="32"/>
    </row>
    <row r="94" spans="1:33" s="8" customFormat="1" ht="30" hidden="1" customHeight="1" x14ac:dyDescent="0.3">
      <c r="A94" s="88" t="s">
        <v>93</v>
      </c>
      <c r="B94" s="92" t="s">
        <v>275</v>
      </c>
      <c r="C94" s="69" t="s">
        <v>6</v>
      </c>
      <c r="D94" s="33"/>
      <c r="E94" s="33"/>
      <c r="F94" s="31">
        <f>I94+J94+K94</f>
        <v>2852</v>
      </c>
      <c r="G94" s="33"/>
      <c r="H94" s="33"/>
      <c r="I94" s="33">
        <v>0</v>
      </c>
      <c r="J94" s="33">
        <v>0</v>
      </c>
      <c r="K94" s="33">
        <v>2852</v>
      </c>
      <c r="L94" s="31">
        <f t="shared" si="60"/>
        <v>2852</v>
      </c>
      <c r="M94" s="31">
        <v>0</v>
      </c>
      <c r="N94" s="31">
        <v>0</v>
      </c>
      <c r="O94" s="32">
        <v>2852</v>
      </c>
      <c r="P94" s="98">
        <f t="shared" si="62"/>
        <v>2851.84</v>
      </c>
      <c r="Q94" s="101">
        <v>0</v>
      </c>
      <c r="R94" s="101">
        <v>0</v>
      </c>
      <c r="S94" s="101">
        <f t="shared" si="63"/>
        <v>2851.84</v>
      </c>
      <c r="T94" s="31">
        <f t="shared" si="64"/>
        <v>2851.84</v>
      </c>
      <c r="U94" s="31">
        <v>0</v>
      </c>
      <c r="V94" s="31">
        <v>0</v>
      </c>
      <c r="W94" s="31">
        <v>2851.84</v>
      </c>
      <c r="X94" s="32">
        <f t="shared" si="55"/>
        <v>99.994389901823283</v>
      </c>
      <c r="Y94" s="32"/>
      <c r="Z94" s="32"/>
      <c r="AA94" s="32">
        <f t="shared" si="56"/>
        <v>99.994389901823283</v>
      </c>
      <c r="AB94" s="32">
        <f t="shared" si="57"/>
        <v>99.994389901823283</v>
      </c>
      <c r="AC94" s="32">
        <f t="shared" si="61"/>
        <v>99.994389901823283</v>
      </c>
      <c r="AD94" s="2"/>
      <c r="AE94" s="32">
        <f t="shared" si="58"/>
        <v>99.994389901823283</v>
      </c>
      <c r="AF94" s="32">
        <f t="shared" si="59"/>
        <v>99.994389901823283</v>
      </c>
      <c r="AG94" s="32"/>
    </row>
    <row r="95" spans="1:33" s="8" customFormat="1" ht="37.5" hidden="1" x14ac:dyDescent="0.3">
      <c r="A95" s="88" t="s">
        <v>94</v>
      </c>
      <c r="B95" s="92" t="s">
        <v>173</v>
      </c>
      <c r="C95" s="69" t="s">
        <v>6</v>
      </c>
      <c r="D95" s="33">
        <v>15000</v>
      </c>
      <c r="E95" s="33">
        <v>15000</v>
      </c>
      <c r="F95" s="31">
        <f>I95+J95+K95</f>
        <v>30000</v>
      </c>
      <c r="G95" s="33">
        <v>15000</v>
      </c>
      <c r="H95" s="33">
        <v>15000</v>
      </c>
      <c r="I95" s="33">
        <v>0</v>
      </c>
      <c r="J95" s="33">
        <v>0</v>
      </c>
      <c r="K95" s="33">
        <v>30000</v>
      </c>
      <c r="L95" s="31">
        <f t="shared" si="60"/>
        <v>60000</v>
      </c>
      <c r="M95" s="31">
        <v>0</v>
      </c>
      <c r="N95" s="31">
        <v>0</v>
      </c>
      <c r="O95" s="32">
        <v>60000</v>
      </c>
      <c r="P95" s="98">
        <f t="shared" si="62"/>
        <v>28138</v>
      </c>
      <c r="Q95" s="101">
        <v>0</v>
      </c>
      <c r="R95" s="101">
        <v>0</v>
      </c>
      <c r="S95" s="101">
        <f t="shared" si="63"/>
        <v>28138</v>
      </c>
      <c r="T95" s="31">
        <f t="shared" si="64"/>
        <v>28138</v>
      </c>
      <c r="U95" s="31">
        <v>0</v>
      </c>
      <c r="V95" s="31">
        <v>0</v>
      </c>
      <c r="W95" s="31">
        <v>28138</v>
      </c>
      <c r="X95" s="32">
        <f t="shared" si="55"/>
        <v>93.793333333333322</v>
      </c>
      <c r="Y95" s="32"/>
      <c r="Z95" s="32"/>
      <c r="AA95" s="32">
        <f t="shared" si="56"/>
        <v>93.793333333333322</v>
      </c>
      <c r="AB95" s="32">
        <f t="shared" si="57"/>
        <v>46.896666666666661</v>
      </c>
      <c r="AC95" s="32">
        <f t="shared" si="61"/>
        <v>46.896666666666661</v>
      </c>
      <c r="AD95" s="2"/>
      <c r="AE95" s="32">
        <f t="shared" si="58"/>
        <v>46.896666666666661</v>
      </c>
      <c r="AF95" s="32">
        <f t="shared" si="59"/>
        <v>93.793333333333322</v>
      </c>
      <c r="AG95" s="32"/>
    </row>
    <row r="96" spans="1:33" s="122" customFormat="1" hidden="1" x14ac:dyDescent="0.3">
      <c r="A96" s="110" t="s">
        <v>273</v>
      </c>
      <c r="B96" s="111" t="s">
        <v>10</v>
      </c>
      <c r="C96" s="119" t="s">
        <v>6</v>
      </c>
      <c r="D96" s="120">
        <v>13225088</v>
      </c>
      <c r="E96" s="120"/>
      <c r="F96" s="113">
        <f>I96+J96+K96</f>
        <v>30367299</v>
      </c>
      <c r="G96" s="120"/>
      <c r="H96" s="120"/>
      <c r="I96" s="120">
        <v>0</v>
      </c>
      <c r="J96" s="120">
        <v>0</v>
      </c>
      <c r="K96" s="120">
        <v>30367299</v>
      </c>
      <c r="L96" s="113">
        <f t="shared" si="60"/>
        <v>30367299</v>
      </c>
      <c r="M96" s="113">
        <v>0</v>
      </c>
      <c r="N96" s="113">
        <v>0</v>
      </c>
      <c r="O96" s="114">
        <v>30367299</v>
      </c>
      <c r="P96" s="114">
        <f t="shared" si="62"/>
        <v>13225087.59</v>
      </c>
      <c r="Q96" s="113">
        <v>0</v>
      </c>
      <c r="R96" s="113">
        <v>0</v>
      </c>
      <c r="S96" s="113">
        <f t="shared" si="63"/>
        <v>13225087.59</v>
      </c>
      <c r="T96" s="113">
        <f t="shared" si="64"/>
        <v>13225087.59</v>
      </c>
      <c r="U96" s="113">
        <v>0</v>
      </c>
      <c r="V96" s="113">
        <v>0</v>
      </c>
      <c r="W96" s="113">
        <v>13225087.59</v>
      </c>
      <c r="X96" s="114">
        <f t="shared" si="55"/>
        <v>43.550424389077207</v>
      </c>
      <c r="Y96" s="114"/>
      <c r="Z96" s="114"/>
      <c r="AA96" s="114">
        <f t="shared" si="56"/>
        <v>43.550424389077207</v>
      </c>
      <c r="AB96" s="114">
        <f t="shared" si="57"/>
        <v>43.550424389077207</v>
      </c>
      <c r="AC96" s="114">
        <f t="shared" si="61"/>
        <v>43.550424389077207</v>
      </c>
      <c r="AD96" s="121"/>
      <c r="AE96" s="114">
        <f t="shared" si="58"/>
        <v>43.550424389077207</v>
      </c>
      <c r="AF96" s="114">
        <f t="shared" si="59"/>
        <v>43.550424389077207</v>
      </c>
      <c r="AG96" s="114"/>
    </row>
    <row r="97" spans="1:33" s="122" customFormat="1" ht="56.25" hidden="1" x14ac:dyDescent="0.3">
      <c r="A97" s="110" t="s">
        <v>274</v>
      </c>
      <c r="B97" s="111" t="s">
        <v>277</v>
      </c>
      <c r="C97" s="119" t="s">
        <v>3</v>
      </c>
      <c r="D97" s="120">
        <v>626588</v>
      </c>
      <c r="E97" s="120">
        <v>0</v>
      </c>
      <c r="F97" s="113">
        <v>7593099</v>
      </c>
      <c r="G97" s="120">
        <v>4088817</v>
      </c>
      <c r="H97" s="120">
        <v>6133230</v>
      </c>
      <c r="I97" s="120">
        <v>1598951</v>
      </c>
      <c r="J97" s="120">
        <v>0</v>
      </c>
      <c r="K97" s="120">
        <v>6685733</v>
      </c>
      <c r="L97" s="113">
        <f t="shared" ref="L97" si="65">M97+O97</f>
        <v>13975177</v>
      </c>
      <c r="M97" s="113">
        <v>1598951</v>
      </c>
      <c r="N97" s="113">
        <v>0</v>
      </c>
      <c r="O97" s="113">
        <v>12376226</v>
      </c>
      <c r="P97" s="114">
        <f t="shared" si="62"/>
        <v>2689063.17</v>
      </c>
      <c r="Q97" s="113">
        <v>0</v>
      </c>
      <c r="R97" s="113">
        <v>0</v>
      </c>
      <c r="S97" s="113">
        <f t="shared" si="63"/>
        <v>2689063.17</v>
      </c>
      <c r="T97" s="113">
        <f t="shared" si="64"/>
        <v>2689063.17</v>
      </c>
      <c r="U97" s="113">
        <v>0</v>
      </c>
      <c r="V97" s="113">
        <v>0</v>
      </c>
      <c r="W97" s="113">
        <v>2689063.17</v>
      </c>
      <c r="X97" s="114">
        <f t="shared" si="55"/>
        <v>35.414567490822918</v>
      </c>
      <c r="Y97" s="114">
        <f>U97/I97*100</f>
        <v>0</v>
      </c>
      <c r="Z97" s="114"/>
      <c r="AA97" s="114">
        <f t="shared" si="56"/>
        <v>40.220917736320011</v>
      </c>
      <c r="AB97" s="114">
        <f t="shared" si="57"/>
        <v>19.241710999438506</v>
      </c>
      <c r="AC97" s="114">
        <f t="shared" si="61"/>
        <v>19.241710999438506</v>
      </c>
      <c r="AD97" s="114"/>
      <c r="AE97" s="114">
        <f t="shared" si="58"/>
        <v>21.72765082020965</v>
      </c>
      <c r="AF97" s="114">
        <f t="shared" si="59"/>
        <v>35.414567490822918</v>
      </c>
      <c r="AG97" s="114"/>
    </row>
    <row r="98" spans="1:33" s="8" customFormat="1" ht="31.5" hidden="1" customHeight="1" x14ac:dyDescent="0.3">
      <c r="A98" s="152" t="s">
        <v>13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1"/>
    </row>
    <row r="99" spans="1:33" s="8" customFormat="1" ht="48" hidden="1" customHeight="1" x14ac:dyDescent="0.3">
      <c r="A99" s="1" t="s">
        <v>95</v>
      </c>
      <c r="B99" s="144" t="s">
        <v>30</v>
      </c>
      <c r="C99" s="144"/>
      <c r="D99" s="30" t="e">
        <f>D100+D102+#REF!</f>
        <v>#REF!</v>
      </c>
      <c r="E99" s="30" t="e">
        <f>E100+E102+#REF!</f>
        <v>#REF!</v>
      </c>
      <c r="F99" s="30">
        <f t="shared" ref="F99:K99" si="66">F100+F102</f>
        <v>33415906</v>
      </c>
      <c r="G99" s="30">
        <f t="shared" si="66"/>
        <v>13771650</v>
      </c>
      <c r="H99" s="30">
        <f t="shared" si="66"/>
        <v>17146050</v>
      </c>
      <c r="I99" s="30">
        <f t="shared" si="66"/>
        <v>0</v>
      </c>
      <c r="J99" s="30">
        <f t="shared" si="66"/>
        <v>0</v>
      </c>
      <c r="K99" s="30">
        <f t="shared" si="66"/>
        <v>33415906</v>
      </c>
      <c r="L99" s="30">
        <f>L100+L102</f>
        <v>59160629</v>
      </c>
      <c r="M99" s="30">
        <f>M100+M102</f>
        <v>0</v>
      </c>
      <c r="N99" s="30">
        <f>N100+N102</f>
        <v>0</v>
      </c>
      <c r="O99" s="30">
        <f>O100+O102</f>
        <v>59160629</v>
      </c>
      <c r="P99" s="97">
        <f t="shared" ref="P99:W99" si="67">P100+P102</f>
        <v>31518618.809999999</v>
      </c>
      <c r="Q99" s="97">
        <f t="shared" si="67"/>
        <v>0</v>
      </c>
      <c r="R99" s="97">
        <f t="shared" si="67"/>
        <v>0</v>
      </c>
      <c r="S99" s="97">
        <f t="shared" si="67"/>
        <v>31518618.809999999</v>
      </c>
      <c r="T99" s="30">
        <f t="shared" si="67"/>
        <v>31518618.809999999</v>
      </c>
      <c r="U99" s="30">
        <f t="shared" si="67"/>
        <v>0</v>
      </c>
      <c r="V99" s="30">
        <f t="shared" si="67"/>
        <v>0</v>
      </c>
      <c r="W99" s="30">
        <f t="shared" si="67"/>
        <v>31518618.809999999</v>
      </c>
      <c r="X99" s="2">
        <f>T99/F99*100</f>
        <v>94.322203354294814</v>
      </c>
      <c r="Y99" s="2"/>
      <c r="Z99" s="2"/>
      <c r="AA99" s="2">
        <f>W99/K99*100</f>
        <v>94.322203354294814</v>
      </c>
      <c r="AB99" s="2">
        <f>T99/L99*100</f>
        <v>53.276341619018282</v>
      </c>
      <c r="AC99" s="2"/>
      <c r="AD99" s="2"/>
      <c r="AE99" s="2">
        <f>W99/O99*100</f>
        <v>53.276341619018282</v>
      </c>
      <c r="AF99" s="2">
        <f>T99/F99*100</f>
        <v>94.322203354294814</v>
      </c>
      <c r="AG99" s="2"/>
    </row>
    <row r="100" spans="1:33" s="8" customFormat="1" ht="48.75" hidden="1" customHeight="1" x14ac:dyDescent="0.3">
      <c r="A100" s="1" t="s">
        <v>96</v>
      </c>
      <c r="B100" s="79" t="s">
        <v>70</v>
      </c>
      <c r="C100" s="69"/>
      <c r="D100" s="3">
        <f>D101</f>
        <v>19403390</v>
      </c>
      <c r="E100" s="3">
        <f t="shared" ref="E100:K100" si="68">E101</f>
        <v>15358800</v>
      </c>
      <c r="F100" s="30">
        <f t="shared" si="68"/>
        <v>33415906</v>
      </c>
      <c r="G100" s="30">
        <f t="shared" si="68"/>
        <v>13771650</v>
      </c>
      <c r="H100" s="30">
        <f t="shared" si="68"/>
        <v>13546050</v>
      </c>
      <c r="I100" s="30">
        <f t="shared" si="68"/>
        <v>0</v>
      </c>
      <c r="J100" s="30">
        <f t="shared" si="68"/>
        <v>0</v>
      </c>
      <c r="K100" s="30">
        <f t="shared" si="68"/>
        <v>33415906</v>
      </c>
      <c r="L100" s="30">
        <f>L101</f>
        <v>57660629</v>
      </c>
      <c r="M100" s="30">
        <f t="shared" ref="M100:O100" si="69">M101</f>
        <v>0</v>
      </c>
      <c r="N100" s="30">
        <f t="shared" si="69"/>
        <v>0</v>
      </c>
      <c r="O100" s="30">
        <f t="shared" si="69"/>
        <v>57660629</v>
      </c>
      <c r="P100" s="97">
        <f>P101</f>
        <v>31518618.809999999</v>
      </c>
      <c r="Q100" s="97">
        <f t="shared" ref="Q100:S100" si="70">Q101</f>
        <v>0</v>
      </c>
      <c r="R100" s="97">
        <f t="shared" si="70"/>
        <v>0</v>
      </c>
      <c r="S100" s="97">
        <f t="shared" si="70"/>
        <v>31518618.809999999</v>
      </c>
      <c r="T100" s="30">
        <f t="shared" ref="T100:W100" si="71">T101</f>
        <v>31518618.809999999</v>
      </c>
      <c r="U100" s="30">
        <f t="shared" si="71"/>
        <v>0</v>
      </c>
      <c r="V100" s="30">
        <f t="shared" si="71"/>
        <v>0</v>
      </c>
      <c r="W100" s="30">
        <f t="shared" si="71"/>
        <v>31518618.809999999</v>
      </c>
      <c r="X100" s="2">
        <f>T100/F100*100</f>
        <v>94.322203354294814</v>
      </c>
      <c r="Y100" s="2"/>
      <c r="Z100" s="2"/>
      <c r="AA100" s="2">
        <f>W100/K100*100</f>
        <v>94.322203354294814</v>
      </c>
      <c r="AB100" s="2">
        <f>T100/L100*100</f>
        <v>54.662287520311303</v>
      </c>
      <c r="AC100" s="2"/>
      <c r="AD100" s="2"/>
      <c r="AE100" s="2">
        <f>W100/O100*100</f>
        <v>54.662287520311303</v>
      </c>
      <c r="AF100" s="2">
        <f>T100/F100*100</f>
        <v>94.322203354294814</v>
      </c>
      <c r="AG100" s="2"/>
    </row>
    <row r="101" spans="1:33" s="8" customFormat="1" ht="51.75" hidden="1" customHeight="1" x14ac:dyDescent="0.3">
      <c r="A101" s="88" t="s">
        <v>97</v>
      </c>
      <c r="B101" s="89" t="s">
        <v>64</v>
      </c>
      <c r="C101" s="69" t="s">
        <v>5</v>
      </c>
      <c r="D101" s="33">
        <v>19403390</v>
      </c>
      <c r="E101" s="33">
        <v>15358800</v>
      </c>
      <c r="F101" s="31">
        <v>33415906</v>
      </c>
      <c r="G101" s="33">
        <v>13771650</v>
      </c>
      <c r="H101" s="33">
        <v>13546050</v>
      </c>
      <c r="I101" s="33">
        <v>0</v>
      </c>
      <c r="J101" s="33">
        <v>0</v>
      </c>
      <c r="K101" s="31">
        <v>33415906</v>
      </c>
      <c r="L101" s="31">
        <f>M101+O101</f>
        <v>57660629</v>
      </c>
      <c r="M101" s="31">
        <v>0</v>
      </c>
      <c r="N101" s="31">
        <v>0</v>
      </c>
      <c r="O101" s="31">
        <v>57660629</v>
      </c>
      <c r="P101" s="98">
        <f t="shared" ref="P101:P119" si="72">Q101+R101+S101</f>
        <v>31518618.809999999</v>
      </c>
      <c r="Q101" s="101">
        <v>0</v>
      </c>
      <c r="R101" s="101">
        <v>0</v>
      </c>
      <c r="S101" s="101">
        <f>W101</f>
        <v>31518618.809999999</v>
      </c>
      <c r="T101" s="31">
        <f t="shared" ref="T101:T103" si="73">U101+W101</f>
        <v>31518618.809999999</v>
      </c>
      <c r="U101" s="31">
        <v>0</v>
      </c>
      <c r="V101" s="31">
        <v>0</v>
      </c>
      <c r="W101" s="31">
        <v>31518618.809999999</v>
      </c>
      <c r="X101" s="32">
        <f>T101/F101*100</f>
        <v>94.322203354294814</v>
      </c>
      <c r="Y101" s="2"/>
      <c r="Z101" s="2"/>
      <c r="AA101" s="32">
        <f>W101/K101*100</f>
        <v>94.322203354294814</v>
      </c>
      <c r="AB101" s="32">
        <f>T101/L101*100</f>
        <v>54.662287520311303</v>
      </c>
      <c r="AC101" s="2"/>
      <c r="AD101" s="2"/>
      <c r="AE101" s="32">
        <f>W101/O101*100</f>
        <v>54.662287520311303</v>
      </c>
      <c r="AF101" s="32">
        <f>T101/F101*100</f>
        <v>94.322203354294814</v>
      </c>
      <c r="AG101" s="32"/>
    </row>
    <row r="102" spans="1:33" s="8" customFormat="1" ht="77.25" hidden="1" customHeight="1" x14ac:dyDescent="0.3">
      <c r="A102" s="1" t="s">
        <v>98</v>
      </c>
      <c r="B102" s="79" t="s">
        <v>71</v>
      </c>
      <c r="C102" s="70"/>
      <c r="D102" s="3">
        <f>D103</f>
        <v>0</v>
      </c>
      <c r="E102" s="3">
        <f t="shared" ref="E102:K102" si="74">E103</f>
        <v>0</v>
      </c>
      <c r="F102" s="30">
        <f t="shared" si="74"/>
        <v>0</v>
      </c>
      <c r="G102" s="30">
        <f t="shared" si="74"/>
        <v>0</v>
      </c>
      <c r="H102" s="30">
        <f t="shared" si="74"/>
        <v>3600000</v>
      </c>
      <c r="I102" s="30">
        <f t="shared" si="74"/>
        <v>0</v>
      </c>
      <c r="J102" s="30">
        <f t="shared" si="74"/>
        <v>0</v>
      </c>
      <c r="K102" s="30">
        <f t="shared" si="74"/>
        <v>0</v>
      </c>
      <c r="L102" s="30">
        <f>L103</f>
        <v>1500000</v>
      </c>
      <c r="M102" s="30">
        <f>M103</f>
        <v>0</v>
      </c>
      <c r="N102" s="30">
        <f>N103</f>
        <v>0</v>
      </c>
      <c r="O102" s="30">
        <f>O103</f>
        <v>1500000</v>
      </c>
      <c r="P102" s="97">
        <f t="shared" ref="P102:W102" si="75">P103</f>
        <v>0</v>
      </c>
      <c r="Q102" s="97">
        <f t="shared" si="75"/>
        <v>0</v>
      </c>
      <c r="R102" s="97">
        <f t="shared" si="75"/>
        <v>0</v>
      </c>
      <c r="S102" s="97">
        <f t="shared" si="75"/>
        <v>0</v>
      </c>
      <c r="T102" s="30">
        <f t="shared" si="75"/>
        <v>0</v>
      </c>
      <c r="U102" s="30">
        <f t="shared" si="75"/>
        <v>0</v>
      </c>
      <c r="V102" s="30">
        <f t="shared" si="75"/>
        <v>0</v>
      </c>
      <c r="W102" s="30">
        <f t="shared" si="75"/>
        <v>0</v>
      </c>
      <c r="X102" s="2"/>
      <c r="Y102" s="2"/>
      <c r="Z102" s="2"/>
      <c r="AA102" s="32"/>
      <c r="AB102" s="2">
        <f>T102/L102*100</f>
        <v>0</v>
      </c>
      <c r="AC102" s="2"/>
      <c r="AD102" s="2"/>
      <c r="AE102" s="2">
        <f>W102/O102*100</f>
        <v>0</v>
      </c>
      <c r="AF102" s="2"/>
      <c r="AG102" s="32"/>
    </row>
    <row r="103" spans="1:33" s="8" customFormat="1" ht="43.5" hidden="1" customHeight="1" x14ac:dyDescent="0.3">
      <c r="A103" s="88" t="s">
        <v>99</v>
      </c>
      <c r="B103" s="89" t="s">
        <v>72</v>
      </c>
      <c r="C103" s="69" t="s">
        <v>5</v>
      </c>
      <c r="D103" s="33">
        <v>0</v>
      </c>
      <c r="E103" s="33">
        <v>0</v>
      </c>
      <c r="F103" s="31">
        <f t="shared" ref="F103" si="76">D103+E103</f>
        <v>0</v>
      </c>
      <c r="G103" s="33">
        <v>0</v>
      </c>
      <c r="H103" s="33">
        <v>3600000</v>
      </c>
      <c r="I103" s="33">
        <v>0</v>
      </c>
      <c r="J103" s="33">
        <v>0</v>
      </c>
      <c r="K103" s="33">
        <v>0</v>
      </c>
      <c r="L103" s="31">
        <f>M103+O103</f>
        <v>1500000</v>
      </c>
      <c r="M103" s="31">
        <v>0</v>
      </c>
      <c r="N103" s="31">
        <v>0</v>
      </c>
      <c r="O103" s="31">
        <v>1500000</v>
      </c>
      <c r="P103" s="98">
        <f t="shared" si="72"/>
        <v>0</v>
      </c>
      <c r="Q103" s="101">
        <v>0</v>
      </c>
      <c r="R103" s="101">
        <v>0</v>
      </c>
      <c r="S103" s="101">
        <f t="shared" ref="S103" si="77">W103</f>
        <v>0</v>
      </c>
      <c r="T103" s="31">
        <f t="shared" si="73"/>
        <v>0</v>
      </c>
      <c r="U103" s="32">
        <v>0</v>
      </c>
      <c r="V103" s="32">
        <v>0</v>
      </c>
      <c r="W103" s="32">
        <v>0</v>
      </c>
      <c r="X103" s="2"/>
      <c r="Y103" s="2"/>
      <c r="Z103" s="2"/>
      <c r="AA103" s="32"/>
      <c r="AB103" s="32">
        <f>T103/L103*100</f>
        <v>0</v>
      </c>
      <c r="AC103" s="2"/>
      <c r="AD103" s="2"/>
      <c r="AE103" s="32">
        <f>W103/O103*100</f>
        <v>0</v>
      </c>
      <c r="AF103" s="32"/>
      <c r="AG103" s="32"/>
    </row>
    <row r="104" spans="1:33" s="9" customFormat="1" ht="35.25" hidden="1" customHeight="1" x14ac:dyDescent="0.3">
      <c r="A104" s="152" t="s">
        <v>15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1"/>
    </row>
    <row r="105" spans="1:33" s="7" customFormat="1" ht="47.25" hidden="1" customHeight="1" x14ac:dyDescent="0.3">
      <c r="A105" s="1" t="s">
        <v>44</v>
      </c>
      <c r="B105" s="144" t="s">
        <v>31</v>
      </c>
      <c r="C105" s="144"/>
      <c r="D105" s="3">
        <f t="shared" ref="D105:S105" si="78">D106+D116</f>
        <v>101497157</v>
      </c>
      <c r="E105" s="3">
        <f t="shared" si="78"/>
        <v>149428118</v>
      </c>
      <c r="F105" s="3">
        <f t="shared" si="78"/>
        <v>250753964</v>
      </c>
      <c r="G105" s="3">
        <f t="shared" si="78"/>
        <v>112423307</v>
      </c>
      <c r="H105" s="3">
        <f t="shared" si="78"/>
        <v>162800213</v>
      </c>
      <c r="I105" s="3">
        <f t="shared" si="78"/>
        <v>6081118</v>
      </c>
      <c r="J105" s="3">
        <f t="shared" si="78"/>
        <v>0</v>
      </c>
      <c r="K105" s="3">
        <f t="shared" si="78"/>
        <v>242303186</v>
      </c>
      <c r="L105" s="3">
        <f>L106+L116</f>
        <v>514230413</v>
      </c>
      <c r="M105" s="3">
        <f>M106+M116</f>
        <v>54661897</v>
      </c>
      <c r="N105" s="3">
        <f>N106+N116</f>
        <v>0</v>
      </c>
      <c r="O105" s="3">
        <f>O106+O116</f>
        <v>459568516</v>
      </c>
      <c r="P105" s="99">
        <f t="shared" si="78"/>
        <v>228352050.25999999</v>
      </c>
      <c r="Q105" s="99">
        <f t="shared" si="78"/>
        <v>5348000</v>
      </c>
      <c r="R105" s="99">
        <f t="shared" si="78"/>
        <v>0</v>
      </c>
      <c r="S105" s="99">
        <f t="shared" si="78"/>
        <v>223004050.25999999</v>
      </c>
      <c r="T105" s="3">
        <f>T106+T116</f>
        <v>230162884.36999997</v>
      </c>
      <c r="U105" s="3">
        <f>U106+U116</f>
        <v>7158834.1099999994</v>
      </c>
      <c r="V105" s="3">
        <f>V106+V116</f>
        <v>0</v>
      </c>
      <c r="W105" s="3">
        <f>W106+W116</f>
        <v>223004050.25999999</v>
      </c>
      <c r="X105" s="2">
        <f>T105/F105*100</f>
        <v>91.788333352129968</v>
      </c>
      <c r="Y105" s="2">
        <f>U105/I105*100</f>
        <v>117.72233510351219</v>
      </c>
      <c r="Z105" s="2"/>
      <c r="AA105" s="2">
        <f>W105/K105*100</f>
        <v>92.03512918728191</v>
      </c>
      <c r="AB105" s="2">
        <f>T105/L105*100</f>
        <v>44.758707099262907</v>
      </c>
      <c r="AC105" s="2">
        <f>U105/M105*100</f>
        <v>13.096570925813275</v>
      </c>
      <c r="AD105" s="2"/>
      <c r="AE105" s="2">
        <f>W105/O105*100</f>
        <v>48.524657911944516</v>
      </c>
      <c r="AF105" s="2">
        <f>T105/F105*100</f>
        <v>91.788333352129968</v>
      </c>
      <c r="AG105" s="2">
        <f t="shared" si="6"/>
        <v>133.86002449513836</v>
      </c>
    </row>
    <row r="106" spans="1:33" s="7" customFormat="1" ht="78.75" hidden="1" customHeight="1" x14ac:dyDescent="0.3">
      <c r="A106" s="1" t="s">
        <v>23</v>
      </c>
      <c r="B106" s="79" t="s">
        <v>73</v>
      </c>
      <c r="C106" s="79"/>
      <c r="D106" s="3">
        <f t="shared" ref="D106:P106" si="79">SUM(D107:D115)</f>
        <v>95630167</v>
      </c>
      <c r="E106" s="3">
        <f t="shared" si="79"/>
        <v>145461918</v>
      </c>
      <c r="F106" s="3">
        <f t="shared" si="79"/>
        <v>239740826</v>
      </c>
      <c r="G106" s="3">
        <f t="shared" si="79"/>
        <v>107629827</v>
      </c>
      <c r="H106" s="3">
        <f t="shared" si="79"/>
        <v>120287693</v>
      </c>
      <c r="I106" s="3">
        <f t="shared" si="79"/>
        <v>6081118</v>
      </c>
      <c r="J106" s="3">
        <f t="shared" si="79"/>
        <v>0</v>
      </c>
      <c r="K106" s="3">
        <f t="shared" si="79"/>
        <v>232424741</v>
      </c>
      <c r="L106" s="3">
        <f>SUM(L107:L115)</f>
        <v>454931784</v>
      </c>
      <c r="M106" s="3">
        <f>SUM(M107:M115)</f>
        <v>18481897</v>
      </c>
      <c r="N106" s="3">
        <f>SUM(N107:N115)</f>
        <v>0</v>
      </c>
      <c r="O106" s="3">
        <f>SUM(O107:O115)</f>
        <v>436449887</v>
      </c>
      <c r="P106" s="99">
        <f t="shared" si="79"/>
        <v>218546733.95999998</v>
      </c>
      <c r="Q106" s="99">
        <f t="shared" ref="Q106:S106" si="80">SUM(Q107:Q115)</f>
        <v>5348000</v>
      </c>
      <c r="R106" s="99">
        <f t="shared" si="80"/>
        <v>0</v>
      </c>
      <c r="S106" s="99">
        <f t="shared" si="80"/>
        <v>213198733.95999998</v>
      </c>
      <c r="T106" s="3">
        <f>SUM(T107:T115)</f>
        <v>219279610.67999998</v>
      </c>
      <c r="U106" s="3">
        <f>SUM(U107:U115)</f>
        <v>6080876.7199999997</v>
      </c>
      <c r="V106" s="3">
        <f>SUM(V107:V115)</f>
        <v>0</v>
      </c>
      <c r="W106" s="3">
        <f>SUM(W107:W115)</f>
        <v>213198733.95999998</v>
      </c>
      <c r="X106" s="2">
        <f>T106/F106*100</f>
        <v>91.465277040465338</v>
      </c>
      <c r="Y106" s="2">
        <f>U106/I106*100</f>
        <v>99.996032308532733</v>
      </c>
      <c r="Z106" s="2"/>
      <c r="AA106" s="2">
        <f>W106/K106*100</f>
        <v>91.728072081620596</v>
      </c>
      <c r="AB106" s="2">
        <f>T106/L106*100</f>
        <v>48.200547508898609</v>
      </c>
      <c r="AC106" s="2">
        <f>U106/M106*100</f>
        <v>32.901799636693134</v>
      </c>
      <c r="AD106" s="2"/>
      <c r="AE106" s="2">
        <f>W106/O106*100</f>
        <v>48.848387938750911</v>
      </c>
      <c r="AF106" s="2">
        <f>T106/F106*100</f>
        <v>91.465277040465338</v>
      </c>
      <c r="AG106" s="2">
        <f t="shared" si="6"/>
        <v>113.7037531787584</v>
      </c>
    </row>
    <row r="107" spans="1:33" s="7" customFormat="1" ht="82.5" hidden="1" customHeight="1" x14ac:dyDescent="0.3">
      <c r="A107" s="81" t="s">
        <v>100</v>
      </c>
      <c r="B107" s="91" t="s">
        <v>174</v>
      </c>
      <c r="C107" s="34" t="s">
        <v>7</v>
      </c>
      <c r="D107" s="31">
        <v>54400</v>
      </c>
      <c r="E107" s="31">
        <v>69300</v>
      </c>
      <c r="F107" s="33">
        <f t="shared" ref="F107:F115" si="81">D107+E107</f>
        <v>123700</v>
      </c>
      <c r="G107" s="31">
        <v>159870</v>
      </c>
      <c r="H107" s="31">
        <v>15600</v>
      </c>
      <c r="I107" s="31">
        <v>0</v>
      </c>
      <c r="J107" s="31">
        <v>0</v>
      </c>
      <c r="K107" s="31">
        <v>123700</v>
      </c>
      <c r="L107" s="31">
        <f t="shared" ref="L107:L115" si="82">M107+O107</f>
        <v>299170</v>
      </c>
      <c r="M107" s="31">
        <v>0</v>
      </c>
      <c r="N107" s="31">
        <v>0</v>
      </c>
      <c r="O107" s="31">
        <v>299170</v>
      </c>
      <c r="P107" s="98">
        <f t="shared" si="72"/>
        <v>114621</v>
      </c>
      <c r="Q107" s="101">
        <v>0</v>
      </c>
      <c r="R107" s="101">
        <v>0</v>
      </c>
      <c r="S107" s="101">
        <f t="shared" ref="S107:S114" si="83">W107</f>
        <v>114621</v>
      </c>
      <c r="T107" s="32">
        <f t="shared" ref="T107:T115" si="84">SUM(U107:W107)</f>
        <v>114621</v>
      </c>
      <c r="U107" s="32">
        <v>0</v>
      </c>
      <c r="V107" s="32">
        <v>0</v>
      </c>
      <c r="W107" s="32">
        <v>114621</v>
      </c>
      <c r="X107" s="32">
        <f>T107/F107*100</f>
        <v>92.660468876313658</v>
      </c>
      <c r="Y107" s="2"/>
      <c r="Z107" s="2"/>
      <c r="AA107" s="32">
        <f>W107/K107*100</f>
        <v>92.660468876313658</v>
      </c>
      <c r="AB107" s="32">
        <f t="shared" ref="AB107:AB119" si="85">T107/L107*100</f>
        <v>38.31299929805796</v>
      </c>
      <c r="AC107" s="2"/>
      <c r="AD107" s="2"/>
      <c r="AE107" s="32">
        <f>W107/O107*100</f>
        <v>38.31299929805796</v>
      </c>
      <c r="AF107" s="32">
        <f>T107/F107*100</f>
        <v>92.660468876313658</v>
      </c>
      <c r="AG107" s="32"/>
    </row>
    <row r="108" spans="1:33" s="7" customFormat="1" ht="37.5" hidden="1" x14ac:dyDescent="0.3">
      <c r="A108" s="88" t="s">
        <v>101</v>
      </c>
      <c r="B108" s="89" t="s">
        <v>75</v>
      </c>
      <c r="C108" s="34" t="s">
        <v>8</v>
      </c>
      <c r="D108" s="31">
        <v>0</v>
      </c>
      <c r="E108" s="31">
        <v>222520</v>
      </c>
      <c r="F108" s="33">
        <f t="shared" si="81"/>
        <v>222520</v>
      </c>
      <c r="G108" s="31">
        <v>104820</v>
      </c>
      <c r="H108" s="31">
        <v>0</v>
      </c>
      <c r="I108" s="31">
        <v>0</v>
      </c>
      <c r="J108" s="31">
        <v>0</v>
      </c>
      <c r="K108" s="31">
        <v>222520</v>
      </c>
      <c r="L108" s="31">
        <f t="shared" si="82"/>
        <v>327340</v>
      </c>
      <c r="M108" s="31">
        <v>0</v>
      </c>
      <c r="N108" s="31">
        <v>0</v>
      </c>
      <c r="O108" s="31">
        <v>327340</v>
      </c>
      <c r="P108" s="98">
        <f t="shared" si="72"/>
        <v>216695.45</v>
      </c>
      <c r="Q108" s="101">
        <v>0</v>
      </c>
      <c r="R108" s="101">
        <v>0</v>
      </c>
      <c r="S108" s="101">
        <f t="shared" si="83"/>
        <v>216695.45</v>
      </c>
      <c r="T108" s="32">
        <f t="shared" si="84"/>
        <v>216695.45</v>
      </c>
      <c r="U108" s="32">
        <v>0</v>
      </c>
      <c r="V108" s="32">
        <v>0</v>
      </c>
      <c r="W108" s="31">
        <v>216695.45</v>
      </c>
      <c r="X108" s="32">
        <f>T108/F108*100</f>
        <v>97.382460003595185</v>
      </c>
      <c r="Y108" s="2"/>
      <c r="Z108" s="2"/>
      <c r="AA108" s="32">
        <f>W108/K108*100</f>
        <v>97.382460003595185</v>
      </c>
      <c r="AB108" s="32">
        <f t="shared" si="85"/>
        <v>66.198891061281856</v>
      </c>
      <c r="AC108" s="2"/>
      <c r="AD108" s="2"/>
      <c r="AE108" s="32">
        <f>W108/O108*100</f>
        <v>66.198891061281856</v>
      </c>
      <c r="AF108" s="32">
        <f>T108/F108*100</f>
        <v>97.382460003595185</v>
      </c>
      <c r="AG108" s="32"/>
    </row>
    <row r="109" spans="1:33" s="7" customFormat="1" ht="77.25" hidden="1" customHeight="1" x14ac:dyDescent="0.3">
      <c r="A109" s="88" t="s">
        <v>102</v>
      </c>
      <c r="B109" s="89" t="s">
        <v>42</v>
      </c>
      <c r="C109" s="34" t="s">
        <v>8</v>
      </c>
      <c r="D109" s="31">
        <v>0</v>
      </c>
      <c r="E109" s="31">
        <v>0</v>
      </c>
      <c r="F109" s="33">
        <f t="shared" si="81"/>
        <v>0</v>
      </c>
      <c r="G109" s="31">
        <v>887349</v>
      </c>
      <c r="H109" s="31">
        <v>328648</v>
      </c>
      <c r="I109" s="31">
        <v>0</v>
      </c>
      <c r="J109" s="31">
        <v>0</v>
      </c>
      <c r="K109" s="31">
        <v>0</v>
      </c>
      <c r="L109" s="31">
        <f t="shared" si="82"/>
        <v>1215997</v>
      </c>
      <c r="M109" s="31">
        <v>1215997</v>
      </c>
      <c r="N109" s="31">
        <v>0</v>
      </c>
      <c r="O109" s="31">
        <v>0</v>
      </c>
      <c r="P109" s="98">
        <f t="shared" si="72"/>
        <v>0</v>
      </c>
      <c r="Q109" s="101">
        <v>0</v>
      </c>
      <c r="R109" s="101">
        <v>0</v>
      </c>
      <c r="S109" s="101">
        <f t="shared" si="83"/>
        <v>0</v>
      </c>
      <c r="T109" s="32">
        <f t="shared" si="84"/>
        <v>0</v>
      </c>
      <c r="U109" s="32">
        <v>0</v>
      </c>
      <c r="V109" s="32">
        <v>0</v>
      </c>
      <c r="W109" s="31">
        <v>0</v>
      </c>
      <c r="X109" s="32"/>
      <c r="Y109" s="2"/>
      <c r="Z109" s="2"/>
      <c r="AA109" s="2"/>
      <c r="AB109" s="32">
        <f t="shared" si="85"/>
        <v>0</v>
      </c>
      <c r="AC109" s="32">
        <f>U109/M109*100</f>
        <v>0</v>
      </c>
      <c r="AD109" s="2"/>
      <c r="AE109" s="32"/>
      <c r="AF109" s="32"/>
      <c r="AG109" s="32"/>
    </row>
    <row r="110" spans="1:33" s="7" customFormat="1" ht="75" hidden="1" x14ac:dyDescent="0.3">
      <c r="A110" s="88" t="s">
        <v>103</v>
      </c>
      <c r="B110" s="89" t="s">
        <v>42</v>
      </c>
      <c r="C110" s="34" t="s">
        <v>8</v>
      </c>
      <c r="D110" s="31">
        <v>0</v>
      </c>
      <c r="E110" s="31">
        <v>0</v>
      </c>
      <c r="F110" s="33">
        <f t="shared" si="81"/>
        <v>0</v>
      </c>
      <c r="G110" s="31">
        <v>380293</v>
      </c>
      <c r="H110" s="31">
        <v>140849</v>
      </c>
      <c r="I110" s="31">
        <v>0</v>
      </c>
      <c r="J110" s="31">
        <v>0</v>
      </c>
      <c r="K110" s="31">
        <v>0</v>
      </c>
      <c r="L110" s="31">
        <f t="shared" si="82"/>
        <v>521142</v>
      </c>
      <c r="M110" s="31">
        <v>0</v>
      </c>
      <c r="N110" s="31">
        <v>0</v>
      </c>
      <c r="O110" s="31">
        <v>521142</v>
      </c>
      <c r="P110" s="98">
        <f t="shared" si="72"/>
        <v>0</v>
      </c>
      <c r="Q110" s="101">
        <v>0</v>
      </c>
      <c r="R110" s="101">
        <v>0</v>
      </c>
      <c r="S110" s="101">
        <f t="shared" si="83"/>
        <v>0</v>
      </c>
      <c r="T110" s="32">
        <f t="shared" si="84"/>
        <v>0</v>
      </c>
      <c r="U110" s="31">
        <v>0</v>
      </c>
      <c r="V110" s="31">
        <v>0</v>
      </c>
      <c r="W110" s="32">
        <v>0</v>
      </c>
      <c r="X110" s="32"/>
      <c r="Y110" s="2"/>
      <c r="Z110" s="2"/>
      <c r="AA110" s="2"/>
      <c r="AB110" s="32">
        <f t="shared" si="85"/>
        <v>0</v>
      </c>
      <c r="AC110" s="32"/>
      <c r="AD110" s="2"/>
      <c r="AE110" s="32">
        <f>W110/O110*100</f>
        <v>0</v>
      </c>
      <c r="AF110" s="32"/>
      <c r="AG110" s="32"/>
    </row>
    <row r="111" spans="1:33" s="7" customFormat="1" ht="45.75" hidden="1" customHeight="1" x14ac:dyDescent="0.3">
      <c r="A111" s="88" t="s">
        <v>104</v>
      </c>
      <c r="B111" s="89" t="s">
        <v>63</v>
      </c>
      <c r="C111" s="34" t="s">
        <v>8</v>
      </c>
      <c r="D111" s="31">
        <v>93503854</v>
      </c>
      <c r="E111" s="31">
        <v>140888016</v>
      </c>
      <c r="F111" s="33">
        <v>233040611</v>
      </c>
      <c r="G111" s="31">
        <v>105090384</v>
      </c>
      <c r="H111" s="31">
        <v>117582402</v>
      </c>
      <c r="I111" s="31">
        <v>0</v>
      </c>
      <c r="J111" s="31">
        <v>0</v>
      </c>
      <c r="K111" s="31">
        <v>231805644</v>
      </c>
      <c r="L111" s="31">
        <f t="shared" si="82"/>
        <v>434444414</v>
      </c>
      <c r="M111" s="31">
        <v>0</v>
      </c>
      <c r="N111" s="31">
        <v>0</v>
      </c>
      <c r="O111" s="31">
        <v>434444414</v>
      </c>
      <c r="P111" s="98">
        <f t="shared" si="72"/>
        <v>212594580.50999999</v>
      </c>
      <c r="Q111" s="101">
        <v>0</v>
      </c>
      <c r="R111" s="101">
        <v>0</v>
      </c>
      <c r="S111" s="101">
        <f t="shared" si="83"/>
        <v>212594580.50999999</v>
      </c>
      <c r="T111" s="32">
        <f t="shared" si="84"/>
        <v>212594580.50999999</v>
      </c>
      <c r="U111" s="32">
        <v>0</v>
      </c>
      <c r="V111" s="32">
        <v>0</v>
      </c>
      <c r="W111" s="32">
        <v>212594580.50999999</v>
      </c>
      <c r="X111" s="32">
        <f>T111/F111*100</f>
        <v>91.226408821078834</v>
      </c>
      <c r="Y111" s="2"/>
      <c r="Z111" s="2"/>
      <c r="AA111" s="32">
        <f>W111/K111*100</f>
        <v>91.712426341957396</v>
      </c>
      <c r="AB111" s="32">
        <f t="shared" si="85"/>
        <v>48.934817357324796</v>
      </c>
      <c r="AC111" s="32"/>
      <c r="AD111" s="2"/>
      <c r="AE111" s="32">
        <f>W111/O111*100</f>
        <v>48.934817357324796</v>
      </c>
      <c r="AF111" s="32">
        <f>T111/F111*100</f>
        <v>91.226408821078834</v>
      </c>
      <c r="AG111" s="32"/>
    </row>
    <row r="112" spans="1:33" s="7" customFormat="1" ht="190.5" hidden="1" customHeight="1" x14ac:dyDescent="0.3">
      <c r="A112" s="88" t="s">
        <v>105</v>
      </c>
      <c r="B112" s="89" t="s">
        <v>175</v>
      </c>
      <c r="C112" s="34" t="s">
        <v>8</v>
      </c>
      <c r="D112" s="31">
        <v>1588246</v>
      </c>
      <c r="E112" s="31">
        <v>3594872</v>
      </c>
      <c r="F112" s="33">
        <f t="shared" si="81"/>
        <v>5183118</v>
      </c>
      <c r="G112" s="31">
        <v>919711</v>
      </c>
      <c r="H112" s="31">
        <v>2146271</v>
      </c>
      <c r="I112" s="31">
        <v>5183118</v>
      </c>
      <c r="J112" s="31">
        <v>0</v>
      </c>
      <c r="K112" s="31">
        <v>0</v>
      </c>
      <c r="L112" s="31">
        <f t="shared" si="82"/>
        <v>16297900</v>
      </c>
      <c r="M112" s="31">
        <v>16297900</v>
      </c>
      <c r="N112" s="31">
        <v>0</v>
      </c>
      <c r="O112" s="31">
        <v>0</v>
      </c>
      <c r="P112" s="98">
        <f t="shared" si="72"/>
        <v>4450000</v>
      </c>
      <c r="Q112" s="101">
        <v>4450000</v>
      </c>
      <c r="R112" s="101">
        <v>0</v>
      </c>
      <c r="S112" s="101">
        <f t="shared" si="83"/>
        <v>0</v>
      </c>
      <c r="T112" s="32">
        <f>SUM(U112:V112)</f>
        <v>5182876.72</v>
      </c>
      <c r="U112" s="32">
        <v>5182876.72</v>
      </c>
      <c r="V112" s="32">
        <v>0</v>
      </c>
      <c r="W112" s="32">
        <v>0</v>
      </c>
      <c r="X112" s="32">
        <f>T112/F112*100</f>
        <v>99.995344886996591</v>
      </c>
      <c r="Y112" s="32">
        <f>U112/I112*100</f>
        <v>99.995344886996591</v>
      </c>
      <c r="Z112" s="2"/>
      <c r="AA112" s="2"/>
      <c r="AB112" s="32">
        <f t="shared" si="85"/>
        <v>31.800886740009449</v>
      </c>
      <c r="AC112" s="32">
        <f>U112/M112*100</f>
        <v>31.800886740009449</v>
      </c>
      <c r="AD112" s="2"/>
      <c r="AE112" s="32"/>
      <c r="AF112" s="32">
        <f>T112/F112*100</f>
        <v>99.995344886996591</v>
      </c>
      <c r="AG112" s="32">
        <f t="shared" ref="AG112:AG143" si="86">U112/Q112*100</f>
        <v>116.46913977528088</v>
      </c>
    </row>
    <row r="113" spans="1:33" s="7" customFormat="1" ht="57.75" hidden="1" customHeight="1" x14ac:dyDescent="0.3">
      <c r="A113" s="88" t="s">
        <v>130</v>
      </c>
      <c r="B113" s="89" t="s">
        <v>226</v>
      </c>
      <c r="C113" s="34" t="s">
        <v>8</v>
      </c>
      <c r="D113" s="31">
        <v>400000</v>
      </c>
      <c r="E113" s="31">
        <v>498000</v>
      </c>
      <c r="F113" s="33">
        <f t="shared" si="81"/>
        <v>898000</v>
      </c>
      <c r="G113" s="31">
        <v>0</v>
      </c>
      <c r="H113" s="31">
        <v>0</v>
      </c>
      <c r="I113" s="31">
        <v>898000</v>
      </c>
      <c r="J113" s="31">
        <v>0</v>
      </c>
      <c r="K113" s="31">
        <v>0</v>
      </c>
      <c r="L113" s="31">
        <f t="shared" si="82"/>
        <v>898000</v>
      </c>
      <c r="M113" s="31">
        <v>898000</v>
      </c>
      <c r="N113" s="31">
        <v>0</v>
      </c>
      <c r="O113" s="31">
        <v>0</v>
      </c>
      <c r="P113" s="98">
        <f t="shared" si="72"/>
        <v>898000</v>
      </c>
      <c r="Q113" s="101">
        <v>898000</v>
      </c>
      <c r="R113" s="101">
        <v>0</v>
      </c>
      <c r="S113" s="101">
        <f t="shared" si="83"/>
        <v>0</v>
      </c>
      <c r="T113" s="32">
        <f t="shared" si="84"/>
        <v>898000</v>
      </c>
      <c r="U113" s="32">
        <v>898000</v>
      </c>
      <c r="V113" s="32">
        <v>0</v>
      </c>
      <c r="W113" s="32">
        <v>0</v>
      </c>
      <c r="X113" s="32">
        <f>T113/F113*100</f>
        <v>100</v>
      </c>
      <c r="Y113" s="32">
        <f>U113/I113*100</f>
        <v>100</v>
      </c>
      <c r="Z113" s="2"/>
      <c r="AA113" s="2"/>
      <c r="AB113" s="32">
        <f t="shared" si="85"/>
        <v>100</v>
      </c>
      <c r="AC113" s="32">
        <f>U113/M113*100</f>
        <v>100</v>
      </c>
      <c r="AD113" s="2"/>
      <c r="AE113" s="32"/>
      <c r="AF113" s="32">
        <f>T113/F113*100</f>
        <v>100</v>
      </c>
      <c r="AG113" s="32">
        <f t="shared" si="86"/>
        <v>100</v>
      </c>
    </row>
    <row r="114" spans="1:33" s="7" customFormat="1" ht="93.75" hidden="1" x14ac:dyDescent="0.3">
      <c r="A114" s="88" t="s">
        <v>227</v>
      </c>
      <c r="B114" s="89" t="s">
        <v>327</v>
      </c>
      <c r="C114" s="34" t="s">
        <v>8</v>
      </c>
      <c r="D114" s="31"/>
      <c r="E114" s="31"/>
      <c r="F114" s="33">
        <f>I114+J114+K114</f>
        <v>0</v>
      </c>
      <c r="G114" s="31"/>
      <c r="H114" s="31"/>
      <c r="I114" s="31">
        <v>0</v>
      </c>
      <c r="J114" s="31">
        <v>0</v>
      </c>
      <c r="K114" s="31">
        <v>0</v>
      </c>
      <c r="L114" s="31">
        <f t="shared" si="82"/>
        <v>70000</v>
      </c>
      <c r="M114" s="31">
        <v>70000</v>
      </c>
      <c r="N114" s="31">
        <v>0</v>
      </c>
      <c r="O114" s="31">
        <v>0</v>
      </c>
      <c r="P114" s="98"/>
      <c r="Q114" s="101"/>
      <c r="R114" s="101"/>
      <c r="S114" s="101">
        <f t="shared" si="83"/>
        <v>0</v>
      </c>
      <c r="T114" s="32">
        <f t="shared" si="84"/>
        <v>0</v>
      </c>
      <c r="U114" s="32">
        <v>0</v>
      </c>
      <c r="V114" s="32">
        <v>0</v>
      </c>
      <c r="W114" s="32">
        <v>0</v>
      </c>
      <c r="X114" s="32"/>
      <c r="Y114" s="32"/>
      <c r="Z114" s="2"/>
      <c r="AA114" s="2"/>
      <c r="AB114" s="32"/>
      <c r="AC114" s="32"/>
      <c r="AD114" s="2"/>
      <c r="AE114" s="32"/>
      <c r="AF114" s="32"/>
      <c r="AG114" s="32"/>
    </row>
    <row r="115" spans="1:33" s="7" customFormat="1" ht="172.15" hidden="1" customHeight="1" x14ac:dyDescent="0.3">
      <c r="A115" s="88" t="s">
        <v>326</v>
      </c>
      <c r="B115" s="89" t="s">
        <v>176</v>
      </c>
      <c r="C115" s="34" t="s">
        <v>8</v>
      </c>
      <c r="D115" s="31">
        <v>83667</v>
      </c>
      <c r="E115" s="31">
        <v>189210</v>
      </c>
      <c r="F115" s="33">
        <f t="shared" si="81"/>
        <v>272877</v>
      </c>
      <c r="G115" s="31">
        <v>87400</v>
      </c>
      <c r="H115" s="31">
        <v>73923</v>
      </c>
      <c r="I115" s="31">
        <v>0</v>
      </c>
      <c r="J115" s="31">
        <v>0</v>
      </c>
      <c r="K115" s="31">
        <v>272877</v>
      </c>
      <c r="L115" s="31">
        <f t="shared" si="82"/>
        <v>857821</v>
      </c>
      <c r="M115" s="31">
        <v>0</v>
      </c>
      <c r="N115" s="31">
        <v>0</v>
      </c>
      <c r="O115" s="31">
        <v>857821</v>
      </c>
      <c r="P115" s="98">
        <f t="shared" si="72"/>
        <v>272837</v>
      </c>
      <c r="Q115" s="101">
        <v>0</v>
      </c>
      <c r="R115" s="101">
        <v>0</v>
      </c>
      <c r="S115" s="101">
        <f>W115</f>
        <v>272837</v>
      </c>
      <c r="T115" s="32">
        <f t="shared" si="84"/>
        <v>272837</v>
      </c>
      <c r="U115" s="32">
        <v>0</v>
      </c>
      <c r="V115" s="32">
        <v>0</v>
      </c>
      <c r="W115" s="32">
        <v>272837</v>
      </c>
      <c r="X115" s="32">
        <f>T115/F115*100</f>
        <v>99.985341380915216</v>
      </c>
      <c r="Y115" s="32"/>
      <c r="Z115" s="32"/>
      <c r="AA115" s="32">
        <f>W115/K115*100</f>
        <v>99.985341380915216</v>
      </c>
      <c r="AB115" s="32">
        <f t="shared" si="85"/>
        <v>31.805819629036826</v>
      </c>
      <c r="AC115" s="32"/>
      <c r="AD115" s="2"/>
      <c r="AE115" s="32">
        <f>W115/O115*100</f>
        <v>31.805819629036826</v>
      </c>
      <c r="AF115" s="32">
        <f>T115/F115*100</f>
        <v>99.985341380915216</v>
      </c>
      <c r="AG115" s="32"/>
    </row>
    <row r="116" spans="1:33" s="8" customFormat="1" ht="75" hidden="1" x14ac:dyDescent="0.3">
      <c r="A116" s="1" t="s">
        <v>24</v>
      </c>
      <c r="B116" s="79" t="s">
        <v>76</v>
      </c>
      <c r="C116" s="17"/>
      <c r="D116" s="30">
        <f t="shared" ref="D116:E116" si="87">SUM(D117:D119)</f>
        <v>5866990</v>
      </c>
      <c r="E116" s="30">
        <f t="shared" si="87"/>
        <v>3966200</v>
      </c>
      <c r="F116" s="30">
        <f t="shared" ref="F116:K116" si="88">SUM(F117:F119)</f>
        <v>11013138</v>
      </c>
      <c r="G116" s="30">
        <f t="shared" si="88"/>
        <v>4793480</v>
      </c>
      <c r="H116" s="30">
        <f t="shared" si="88"/>
        <v>42512520</v>
      </c>
      <c r="I116" s="30">
        <f t="shared" si="88"/>
        <v>0</v>
      </c>
      <c r="J116" s="30">
        <f t="shared" si="88"/>
        <v>0</v>
      </c>
      <c r="K116" s="30">
        <f t="shared" si="88"/>
        <v>9878445</v>
      </c>
      <c r="L116" s="30">
        <f>SUM(L117:L119)</f>
        <v>59298629</v>
      </c>
      <c r="M116" s="30">
        <f>SUM(M117:M119)</f>
        <v>36180000</v>
      </c>
      <c r="N116" s="30">
        <f>SUM(N117:N119)</f>
        <v>0</v>
      </c>
      <c r="O116" s="30">
        <f>SUM(O117:O119)</f>
        <v>23118629</v>
      </c>
      <c r="P116" s="97">
        <f t="shared" ref="P116:W116" si="89">SUM(P117:P119)</f>
        <v>9805316.2999999989</v>
      </c>
      <c r="Q116" s="97">
        <f t="shared" si="89"/>
        <v>0</v>
      </c>
      <c r="R116" s="97">
        <f t="shared" si="89"/>
        <v>0</v>
      </c>
      <c r="S116" s="97">
        <f t="shared" si="89"/>
        <v>9805316.2999999989</v>
      </c>
      <c r="T116" s="30">
        <f t="shared" si="89"/>
        <v>10883273.689999999</v>
      </c>
      <c r="U116" s="30">
        <f t="shared" si="89"/>
        <v>1077957.3899999999</v>
      </c>
      <c r="V116" s="30">
        <f t="shared" si="89"/>
        <v>0</v>
      </c>
      <c r="W116" s="30">
        <f t="shared" si="89"/>
        <v>9805316.2999999989</v>
      </c>
      <c r="X116" s="2">
        <f>T116/F116*100</f>
        <v>98.820823728895419</v>
      </c>
      <c r="Y116" s="2"/>
      <c r="Z116" s="2"/>
      <c r="AA116" s="2">
        <f>W116/K116*100</f>
        <v>99.25971445910767</v>
      </c>
      <c r="AB116" s="2">
        <f t="shared" si="85"/>
        <v>18.353331052561099</v>
      </c>
      <c r="AC116" s="2">
        <f>U116/M116*100</f>
        <v>2.9794289386401323</v>
      </c>
      <c r="AD116" s="2"/>
      <c r="AE116" s="32">
        <f>W116/O116*100</f>
        <v>42.413052694430966</v>
      </c>
      <c r="AF116" s="2">
        <f>T116/F116*100</f>
        <v>98.820823728895419</v>
      </c>
      <c r="AG116" s="2"/>
    </row>
    <row r="117" spans="1:33" s="7" customFormat="1" ht="45.75" hidden="1" customHeight="1" x14ac:dyDescent="0.3">
      <c r="A117" s="88" t="s">
        <v>106</v>
      </c>
      <c r="B117" s="89" t="s">
        <v>77</v>
      </c>
      <c r="C117" s="34" t="s">
        <v>8</v>
      </c>
      <c r="D117" s="31">
        <v>5766990</v>
      </c>
      <c r="E117" s="31">
        <v>3966200</v>
      </c>
      <c r="F117" s="33">
        <v>9778445</v>
      </c>
      <c r="G117" s="31">
        <v>4793480</v>
      </c>
      <c r="H117" s="31">
        <v>4528320</v>
      </c>
      <c r="I117" s="31">
        <v>0</v>
      </c>
      <c r="J117" s="31">
        <v>0</v>
      </c>
      <c r="K117" s="31">
        <v>9778445</v>
      </c>
      <c r="L117" s="31">
        <f t="shared" ref="L117:L119" si="90">M117+O117</f>
        <v>18122100</v>
      </c>
      <c r="M117" s="31">
        <v>0</v>
      </c>
      <c r="N117" s="31">
        <v>0</v>
      </c>
      <c r="O117" s="31">
        <v>18122100</v>
      </c>
      <c r="P117" s="98">
        <f t="shared" si="72"/>
        <v>9648581.6999999993</v>
      </c>
      <c r="Q117" s="101">
        <v>0</v>
      </c>
      <c r="R117" s="101">
        <v>0</v>
      </c>
      <c r="S117" s="101">
        <f>W117</f>
        <v>9648581.6999999993</v>
      </c>
      <c r="T117" s="32">
        <f>U117+W117</f>
        <v>9648581.6999999993</v>
      </c>
      <c r="U117" s="32">
        <v>0</v>
      </c>
      <c r="V117" s="32">
        <v>0</v>
      </c>
      <c r="W117" s="32">
        <v>9648581.6999999993</v>
      </c>
      <c r="X117" s="32">
        <f>T117/F117*100</f>
        <v>98.671943238418777</v>
      </c>
      <c r="Y117" s="32"/>
      <c r="Z117" s="32"/>
      <c r="AA117" s="32">
        <f>W117/K117*100</f>
        <v>98.671943238418777</v>
      </c>
      <c r="AB117" s="32">
        <f t="shared" si="85"/>
        <v>53.242072938566722</v>
      </c>
      <c r="AC117" s="32"/>
      <c r="AD117" s="2"/>
      <c r="AE117" s="32">
        <f>W117/O117*100</f>
        <v>53.242072938566722</v>
      </c>
      <c r="AF117" s="32">
        <f>T117/F117*100</f>
        <v>98.671943238418777</v>
      </c>
      <c r="AG117" s="32"/>
    </row>
    <row r="118" spans="1:33" s="7" customFormat="1" ht="33.75" hidden="1" customHeight="1" x14ac:dyDescent="0.3">
      <c r="A118" s="88" t="s">
        <v>298</v>
      </c>
      <c r="B118" s="89" t="s">
        <v>300</v>
      </c>
      <c r="C118" s="34" t="s">
        <v>8</v>
      </c>
      <c r="D118" s="31"/>
      <c r="E118" s="31"/>
      <c r="F118" s="33">
        <v>0</v>
      </c>
      <c r="G118" s="31"/>
      <c r="H118" s="31"/>
      <c r="I118" s="31">
        <v>0</v>
      </c>
      <c r="J118" s="31">
        <v>0</v>
      </c>
      <c r="K118" s="31">
        <v>0</v>
      </c>
      <c r="L118" s="31">
        <f t="shared" si="90"/>
        <v>2973832</v>
      </c>
      <c r="M118" s="31">
        <v>0</v>
      </c>
      <c r="N118" s="31">
        <v>0</v>
      </c>
      <c r="O118" s="31">
        <v>2973832</v>
      </c>
      <c r="P118" s="98">
        <f t="shared" si="72"/>
        <v>0</v>
      </c>
      <c r="Q118" s="101">
        <v>0</v>
      </c>
      <c r="R118" s="101">
        <v>0</v>
      </c>
      <c r="S118" s="101">
        <f>W118</f>
        <v>0</v>
      </c>
      <c r="T118" s="32">
        <f>U118+W118</f>
        <v>0</v>
      </c>
      <c r="U118" s="32">
        <v>0</v>
      </c>
      <c r="V118" s="32">
        <v>0</v>
      </c>
      <c r="W118" s="32">
        <v>0</v>
      </c>
      <c r="X118" s="32"/>
      <c r="Y118" s="32"/>
      <c r="Z118" s="32"/>
      <c r="AA118" s="32"/>
      <c r="AB118" s="32">
        <f t="shared" si="85"/>
        <v>0</v>
      </c>
      <c r="AC118" s="32"/>
      <c r="AD118" s="2"/>
      <c r="AE118" s="32">
        <f>W118/O118*100</f>
        <v>0</v>
      </c>
      <c r="AF118" s="32"/>
      <c r="AG118" s="32"/>
    </row>
    <row r="119" spans="1:33" s="7" customFormat="1" ht="45" hidden="1" customHeight="1" x14ac:dyDescent="0.3">
      <c r="A119" s="88" t="s">
        <v>299</v>
      </c>
      <c r="B119" s="92" t="s">
        <v>43</v>
      </c>
      <c r="C119" s="34" t="s">
        <v>3</v>
      </c>
      <c r="D119" s="31">
        <v>100000</v>
      </c>
      <c r="E119" s="31">
        <v>0</v>
      </c>
      <c r="F119" s="33">
        <v>1234693</v>
      </c>
      <c r="G119" s="31">
        <v>0</v>
      </c>
      <c r="H119" s="31">
        <v>37984200</v>
      </c>
      <c r="I119" s="31">
        <v>0</v>
      </c>
      <c r="J119" s="31">
        <v>0</v>
      </c>
      <c r="K119" s="31">
        <v>100000</v>
      </c>
      <c r="L119" s="31">
        <f t="shared" si="90"/>
        <v>38202697</v>
      </c>
      <c r="M119" s="31">
        <v>36180000</v>
      </c>
      <c r="N119" s="31">
        <v>0</v>
      </c>
      <c r="O119" s="31">
        <v>2022697</v>
      </c>
      <c r="P119" s="98">
        <f t="shared" si="72"/>
        <v>156734.6</v>
      </c>
      <c r="Q119" s="101">
        <v>0</v>
      </c>
      <c r="R119" s="101">
        <v>0</v>
      </c>
      <c r="S119" s="101">
        <f>W119</f>
        <v>156734.6</v>
      </c>
      <c r="T119" s="32">
        <f t="shared" ref="T119" si="91">U119+W119</f>
        <v>1234691.99</v>
      </c>
      <c r="U119" s="32">
        <v>1077957.3899999999</v>
      </c>
      <c r="V119" s="32">
        <v>0</v>
      </c>
      <c r="W119" s="32">
        <v>156734.6</v>
      </c>
      <c r="X119" s="32">
        <f>T119/F119*100</f>
        <v>99.999918198288967</v>
      </c>
      <c r="Y119" s="32"/>
      <c r="Z119" s="32"/>
      <c r="AA119" s="32">
        <f>W119/K119*100</f>
        <v>156.7346</v>
      </c>
      <c r="AB119" s="32">
        <f t="shared" si="85"/>
        <v>3.2319498018687005</v>
      </c>
      <c r="AC119" s="32">
        <f>U119/M119*100</f>
        <v>2.9794289386401323</v>
      </c>
      <c r="AD119" s="2"/>
      <c r="AE119" s="32">
        <f>W119/O119*100</f>
        <v>7.7487928246296898</v>
      </c>
      <c r="AF119" s="32">
        <f>T119/F119*100</f>
        <v>99.999918198288967</v>
      </c>
      <c r="AG119" s="32"/>
    </row>
    <row r="120" spans="1:33" s="8" customFormat="1" ht="36.75" customHeight="1" x14ac:dyDescent="0.3">
      <c r="A120" s="152" t="s">
        <v>12</v>
      </c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1"/>
    </row>
    <row r="121" spans="1:33" s="7" customFormat="1" ht="46.5" customHeight="1" x14ac:dyDescent="0.3">
      <c r="A121" s="1" t="s">
        <v>107</v>
      </c>
      <c r="B121" s="144" t="s">
        <v>32</v>
      </c>
      <c r="C121" s="144"/>
      <c r="D121" s="3">
        <f>D122+D154</f>
        <v>95013924</v>
      </c>
      <c r="E121" s="3">
        <f t="shared" ref="E121:W121" si="92">E122+E154</f>
        <v>146843425</v>
      </c>
      <c r="F121" s="3">
        <f t="shared" si="92"/>
        <v>245489954</v>
      </c>
      <c r="G121" s="3">
        <f t="shared" si="92"/>
        <v>104698508</v>
      </c>
      <c r="H121" s="3">
        <f t="shared" si="92"/>
        <v>114558989</v>
      </c>
      <c r="I121" s="3">
        <f t="shared" si="92"/>
        <v>18005718</v>
      </c>
      <c r="J121" s="3">
        <f t="shared" si="92"/>
        <v>37300</v>
      </c>
      <c r="K121" s="3">
        <f t="shared" si="92"/>
        <v>222190392</v>
      </c>
      <c r="L121" s="3">
        <f>L122+L154</f>
        <v>452828630</v>
      </c>
      <c r="M121" s="3">
        <f>M122+M154</f>
        <v>43414288</v>
      </c>
      <c r="N121" s="3">
        <f>N122+N154</f>
        <v>32000</v>
      </c>
      <c r="O121" s="3">
        <f>O122+O154</f>
        <v>409382342</v>
      </c>
      <c r="P121" s="99">
        <f t="shared" si="92"/>
        <v>219299573.19999999</v>
      </c>
      <c r="Q121" s="99">
        <f t="shared" si="92"/>
        <v>15611800</v>
      </c>
      <c r="R121" s="99">
        <f t="shared" si="92"/>
        <v>0</v>
      </c>
      <c r="S121" s="99">
        <f t="shared" si="92"/>
        <v>203687773.19999999</v>
      </c>
      <c r="T121" s="3">
        <f t="shared" si="92"/>
        <v>234028152.68000001</v>
      </c>
      <c r="U121" s="3">
        <f t="shared" si="92"/>
        <v>17892339.620000001</v>
      </c>
      <c r="V121" s="3">
        <f t="shared" si="92"/>
        <v>0</v>
      </c>
      <c r="W121" s="3">
        <f t="shared" si="92"/>
        <v>216135813.06</v>
      </c>
      <c r="X121" s="2">
        <f t="shared" ref="X121:X149" si="93">T121/F121*100</f>
        <v>95.331050768782177</v>
      </c>
      <c r="Y121" s="2">
        <f t="shared" ref="Y121:AA123" si="94">U121/I121*100</f>
        <v>99.370320139413494</v>
      </c>
      <c r="Z121" s="2">
        <f t="shared" si="94"/>
        <v>0</v>
      </c>
      <c r="AA121" s="2">
        <f t="shared" si="94"/>
        <v>97.275049165942335</v>
      </c>
      <c r="AB121" s="2">
        <f t="shared" ref="AB121:AE123" si="95">T121/L121*100</f>
        <v>51.681394941834846</v>
      </c>
      <c r="AC121" s="2">
        <f t="shared" si="95"/>
        <v>41.213020975951515</v>
      </c>
      <c r="AD121" s="2">
        <f t="shared" si="95"/>
        <v>0</v>
      </c>
      <c r="AE121" s="2">
        <f t="shared" si="95"/>
        <v>52.795587617210906</v>
      </c>
      <c r="AF121" s="2">
        <f t="shared" ref="AF121:AF149" si="96">T121/F121*100</f>
        <v>95.331050768782177</v>
      </c>
      <c r="AG121" s="2">
        <f t="shared" si="86"/>
        <v>114.60779423256768</v>
      </c>
    </row>
    <row r="122" spans="1:33" s="7" customFormat="1" ht="58.5" customHeight="1" x14ac:dyDescent="0.3">
      <c r="A122" s="1" t="s">
        <v>108</v>
      </c>
      <c r="B122" s="79" t="s">
        <v>78</v>
      </c>
      <c r="C122" s="79"/>
      <c r="D122" s="3">
        <f>D123+D128+D132+D136+D140+D144+D148+D150</f>
        <v>86669924</v>
      </c>
      <c r="E122" s="3">
        <f t="shared" ref="E122" si="97">E123+E128+E132+E136+E140+E144+E148+E150</f>
        <v>141133325</v>
      </c>
      <c r="F122" s="3">
        <f>F123+F128+F132+F136+F140+F144+F148+F150+F152</f>
        <v>231440234</v>
      </c>
      <c r="G122" s="3">
        <f t="shared" ref="G122:K122" si="98">G123+G128+G132+G136+G140+G144+G148+G150+G152</f>
        <v>100112308</v>
      </c>
      <c r="H122" s="3">
        <f t="shared" si="98"/>
        <v>110353689</v>
      </c>
      <c r="I122" s="3">
        <f t="shared" si="98"/>
        <v>18005718</v>
      </c>
      <c r="J122" s="3">
        <f t="shared" si="98"/>
        <v>37300</v>
      </c>
      <c r="K122" s="3">
        <f t="shared" si="98"/>
        <v>208164292</v>
      </c>
      <c r="L122" s="3">
        <f>L123+L128+L132+L136+L140+L144+L148+L150+L152</f>
        <v>430188930</v>
      </c>
      <c r="M122" s="3">
        <f>M123+M128+M132+M136+M140+M144+M148+M150+M152</f>
        <v>43414288</v>
      </c>
      <c r="N122" s="3">
        <f>N123+N128+N132+N136+N140+N144+N148+N150+N152</f>
        <v>32000</v>
      </c>
      <c r="O122" s="3">
        <f>O123+O128+O132+O136+O140+O144+O148+O150+O152</f>
        <v>386742642</v>
      </c>
      <c r="P122" s="99">
        <f t="shared" ref="P122:W122" si="99">P123+P128+P132+P136+P140+P144+P148+P150+P152</f>
        <v>219299573.19999999</v>
      </c>
      <c r="Q122" s="99">
        <f t="shared" si="99"/>
        <v>15611800</v>
      </c>
      <c r="R122" s="99">
        <f t="shared" si="99"/>
        <v>0</v>
      </c>
      <c r="S122" s="99">
        <f t="shared" si="99"/>
        <v>203687773.19999999</v>
      </c>
      <c r="T122" s="3">
        <f t="shared" si="99"/>
        <v>221580112.81999999</v>
      </c>
      <c r="U122" s="3">
        <f t="shared" si="99"/>
        <v>17892339.620000001</v>
      </c>
      <c r="V122" s="3">
        <f t="shared" si="99"/>
        <v>0</v>
      </c>
      <c r="W122" s="3">
        <f t="shared" si="99"/>
        <v>203687773.19999999</v>
      </c>
      <c r="X122" s="2">
        <f t="shared" si="93"/>
        <v>95.739668505520086</v>
      </c>
      <c r="Y122" s="2">
        <f t="shared" si="94"/>
        <v>99.370320139413494</v>
      </c>
      <c r="Z122" s="2">
        <f t="shared" si="94"/>
        <v>0</v>
      </c>
      <c r="AA122" s="2">
        <f t="shared" si="94"/>
        <v>97.849526084906046</v>
      </c>
      <c r="AB122" s="2">
        <f t="shared" si="95"/>
        <v>51.507627781123979</v>
      </c>
      <c r="AC122" s="2">
        <f t="shared" si="95"/>
        <v>41.213020975951515</v>
      </c>
      <c r="AD122" s="2">
        <f t="shared" si="95"/>
        <v>0</v>
      </c>
      <c r="AE122" s="2">
        <f t="shared" si="95"/>
        <v>52.667523846517028</v>
      </c>
      <c r="AF122" s="2">
        <f t="shared" si="96"/>
        <v>95.739668505520086</v>
      </c>
      <c r="AG122" s="2">
        <f t="shared" si="86"/>
        <v>114.60779423256768</v>
      </c>
    </row>
    <row r="123" spans="1:33" s="7" customFormat="1" ht="33" customHeight="1" x14ac:dyDescent="0.3">
      <c r="A123" s="1" t="s">
        <v>109</v>
      </c>
      <c r="B123" s="79" t="s">
        <v>177</v>
      </c>
      <c r="C123" s="44"/>
      <c r="D123" s="2">
        <f>SUM(D124:D127)</f>
        <v>14627564</v>
      </c>
      <c r="E123" s="2">
        <f t="shared" ref="E123:W123" si="100">SUM(E124:E127)</f>
        <v>19153557</v>
      </c>
      <c r="F123" s="2">
        <f t="shared" si="100"/>
        <v>34800821</v>
      </c>
      <c r="G123" s="2">
        <f t="shared" si="100"/>
        <v>19232032</v>
      </c>
      <c r="H123" s="2">
        <f t="shared" si="100"/>
        <v>21591197</v>
      </c>
      <c r="I123" s="2">
        <f t="shared" si="100"/>
        <v>2412080</v>
      </c>
      <c r="J123" s="2">
        <f t="shared" si="100"/>
        <v>37300</v>
      </c>
      <c r="K123" s="2">
        <f t="shared" si="100"/>
        <v>31356741</v>
      </c>
      <c r="L123" s="2">
        <f>SUM(L124:L127)</f>
        <v>72982103</v>
      </c>
      <c r="M123" s="2">
        <f>SUM(M124:M127)</f>
        <v>6078400</v>
      </c>
      <c r="N123" s="2">
        <f>SUM(N124:N127)</f>
        <v>32000</v>
      </c>
      <c r="O123" s="2">
        <f>SUM(O124:O127)</f>
        <v>66871703</v>
      </c>
      <c r="P123" s="96">
        <f t="shared" si="100"/>
        <v>33763581.140000001</v>
      </c>
      <c r="Q123" s="96">
        <f t="shared" si="100"/>
        <v>2946200</v>
      </c>
      <c r="R123" s="96">
        <f t="shared" si="100"/>
        <v>0</v>
      </c>
      <c r="S123" s="96">
        <f t="shared" si="100"/>
        <v>30817381.140000001</v>
      </c>
      <c r="T123" s="2">
        <f>SUM(T124:T127)</f>
        <v>33229461.140000001</v>
      </c>
      <c r="U123" s="2">
        <f t="shared" si="100"/>
        <v>2412080</v>
      </c>
      <c r="V123" s="2">
        <f t="shared" si="100"/>
        <v>0</v>
      </c>
      <c r="W123" s="2">
        <f t="shared" si="100"/>
        <v>30817381.140000001</v>
      </c>
      <c r="X123" s="2">
        <f t="shared" si="93"/>
        <v>95.484704628089091</v>
      </c>
      <c r="Y123" s="2">
        <f t="shared" si="94"/>
        <v>100</v>
      </c>
      <c r="Z123" s="2">
        <f t="shared" si="94"/>
        <v>0</v>
      </c>
      <c r="AA123" s="2">
        <f t="shared" si="94"/>
        <v>98.279923733145608</v>
      </c>
      <c r="AB123" s="2">
        <f t="shared" si="95"/>
        <v>45.530972353591949</v>
      </c>
      <c r="AC123" s="2">
        <f t="shared" si="95"/>
        <v>39.682811266122663</v>
      </c>
      <c r="AD123" s="2">
        <f t="shared" si="95"/>
        <v>0</v>
      </c>
      <c r="AE123" s="2">
        <f t="shared" si="95"/>
        <v>46.084337256971011</v>
      </c>
      <c r="AF123" s="2">
        <f t="shared" si="96"/>
        <v>95.484704628089091</v>
      </c>
      <c r="AG123" s="2">
        <f t="shared" si="86"/>
        <v>81.870884529224085</v>
      </c>
    </row>
    <row r="124" spans="1:33" s="7" customFormat="1" ht="61.5" customHeight="1" x14ac:dyDescent="0.3">
      <c r="A124" s="88" t="s">
        <v>178</v>
      </c>
      <c r="B124" s="18" t="s">
        <v>63</v>
      </c>
      <c r="C124" s="85" t="s">
        <v>26</v>
      </c>
      <c r="D124" s="32">
        <v>13648631</v>
      </c>
      <c r="E124" s="32">
        <v>17551256</v>
      </c>
      <c r="F124" s="33">
        <v>32199887</v>
      </c>
      <c r="G124" s="32">
        <v>16871956</v>
      </c>
      <c r="H124" s="32">
        <v>19949357</v>
      </c>
      <c r="I124" s="32">
        <v>0</v>
      </c>
      <c r="J124" s="32">
        <v>0</v>
      </c>
      <c r="K124" s="32">
        <v>31199887</v>
      </c>
      <c r="L124" s="33">
        <f>SUM(M124:O124)</f>
        <v>66404253</v>
      </c>
      <c r="M124" s="31">
        <v>0</v>
      </c>
      <c r="N124" s="31">
        <v>0</v>
      </c>
      <c r="O124" s="31">
        <v>66404253</v>
      </c>
      <c r="P124" s="98">
        <f t="shared" ref="P124:P155" si="101">Q124+R124+S124</f>
        <v>30660527.140000001</v>
      </c>
      <c r="Q124" s="102">
        <v>0</v>
      </c>
      <c r="R124" s="102">
        <v>0</v>
      </c>
      <c r="S124" s="102">
        <f>W124</f>
        <v>30660527.140000001</v>
      </c>
      <c r="T124" s="32">
        <f t="shared" ref="T124:T131" si="102">U124+W124</f>
        <v>30660527.140000001</v>
      </c>
      <c r="U124" s="32">
        <v>0</v>
      </c>
      <c r="V124" s="32">
        <v>0</v>
      </c>
      <c r="W124" s="32">
        <v>30660527.140000001</v>
      </c>
      <c r="X124" s="32">
        <f t="shared" si="93"/>
        <v>95.219362539998968</v>
      </c>
      <c r="Y124" s="32"/>
      <c r="Z124" s="32"/>
      <c r="AA124" s="32">
        <f>W124/K124*100</f>
        <v>98.271276238917153</v>
      </c>
      <c r="AB124" s="32">
        <f t="shared" ref="AB124:AB155" si="103">T124/L124*100</f>
        <v>46.172535274209018</v>
      </c>
      <c r="AC124" s="32"/>
      <c r="AD124" s="32"/>
      <c r="AE124" s="32">
        <f>W124/O124*100</f>
        <v>46.172535274209018</v>
      </c>
      <c r="AF124" s="32">
        <f t="shared" si="96"/>
        <v>95.219362539998968</v>
      </c>
      <c r="AG124" s="32"/>
    </row>
    <row r="125" spans="1:33" s="129" customFormat="1" ht="81.75" customHeight="1" x14ac:dyDescent="0.3">
      <c r="A125" s="123" t="s">
        <v>179</v>
      </c>
      <c r="B125" s="124" t="s">
        <v>183</v>
      </c>
      <c r="C125" s="125" t="s">
        <v>26</v>
      </c>
      <c r="D125" s="126">
        <v>0</v>
      </c>
      <c r="E125" s="126">
        <v>37300</v>
      </c>
      <c r="F125" s="127">
        <v>32000</v>
      </c>
      <c r="G125" s="126">
        <v>0</v>
      </c>
      <c r="H125" s="126">
        <v>0</v>
      </c>
      <c r="I125" s="126">
        <v>0</v>
      </c>
      <c r="J125" s="126">
        <v>37300</v>
      </c>
      <c r="K125" s="126">
        <v>0</v>
      </c>
      <c r="L125" s="127">
        <f t="shared" ref="L125:L127" si="104">SUM(M125:O125)</f>
        <v>32000</v>
      </c>
      <c r="M125" s="128">
        <v>0</v>
      </c>
      <c r="N125" s="128">
        <v>32000</v>
      </c>
      <c r="O125" s="128">
        <v>0</v>
      </c>
      <c r="P125" s="126">
        <f t="shared" si="101"/>
        <v>0</v>
      </c>
      <c r="Q125" s="127">
        <v>0</v>
      </c>
      <c r="R125" s="127">
        <v>0</v>
      </c>
      <c r="S125" s="127">
        <f t="shared" ref="S125:S127" si="105">W125</f>
        <v>0</v>
      </c>
      <c r="T125" s="126">
        <f t="shared" si="102"/>
        <v>0</v>
      </c>
      <c r="U125" s="126">
        <v>0</v>
      </c>
      <c r="V125" s="126">
        <v>0</v>
      </c>
      <c r="W125" s="126">
        <v>0</v>
      </c>
      <c r="X125" s="126">
        <f t="shared" si="93"/>
        <v>0</v>
      </c>
      <c r="Y125" s="126"/>
      <c r="Z125" s="126">
        <f>V125/J125*100</f>
        <v>0</v>
      </c>
      <c r="AA125" s="126"/>
      <c r="AB125" s="126">
        <f t="shared" si="103"/>
        <v>0</v>
      </c>
      <c r="AC125" s="126"/>
      <c r="AD125" s="126">
        <f>V125/N125*100</f>
        <v>0</v>
      </c>
      <c r="AE125" s="126"/>
      <c r="AF125" s="126">
        <f t="shared" si="96"/>
        <v>0</v>
      </c>
      <c r="AG125" s="126"/>
    </row>
    <row r="126" spans="1:33" s="7" customFormat="1" ht="42.75" customHeight="1" x14ac:dyDescent="0.3">
      <c r="A126" s="88" t="s">
        <v>180</v>
      </c>
      <c r="B126" s="18" t="s">
        <v>182</v>
      </c>
      <c r="C126" s="85" t="s">
        <v>26</v>
      </c>
      <c r="D126" s="32">
        <v>0</v>
      </c>
      <c r="E126" s="32">
        <v>258690</v>
      </c>
      <c r="F126" s="33">
        <v>283690</v>
      </c>
      <c r="G126" s="32">
        <v>1053765</v>
      </c>
      <c r="H126" s="32">
        <v>88495</v>
      </c>
      <c r="I126" s="32">
        <v>241080</v>
      </c>
      <c r="J126" s="32">
        <v>0</v>
      </c>
      <c r="K126" s="32">
        <v>42610</v>
      </c>
      <c r="L126" s="33">
        <f t="shared" si="104"/>
        <v>1400950</v>
      </c>
      <c r="M126" s="31">
        <v>1190800</v>
      </c>
      <c r="N126" s="31">
        <v>0</v>
      </c>
      <c r="O126" s="31">
        <v>210150</v>
      </c>
      <c r="P126" s="98">
        <f t="shared" si="101"/>
        <v>1233410</v>
      </c>
      <c r="Q126" s="102">
        <v>1190800</v>
      </c>
      <c r="R126" s="102">
        <v>0</v>
      </c>
      <c r="S126" s="102">
        <f t="shared" si="105"/>
        <v>42610</v>
      </c>
      <c r="T126" s="32">
        <f t="shared" si="102"/>
        <v>283690</v>
      </c>
      <c r="U126" s="32">
        <v>241080</v>
      </c>
      <c r="V126" s="32">
        <v>0</v>
      </c>
      <c r="W126" s="32">
        <v>42610</v>
      </c>
      <c r="X126" s="32">
        <f t="shared" si="93"/>
        <v>100</v>
      </c>
      <c r="Y126" s="32">
        <f>U126/I126*100</f>
        <v>100</v>
      </c>
      <c r="Z126" s="32"/>
      <c r="AA126" s="32">
        <f>W126/K126*100</f>
        <v>100</v>
      </c>
      <c r="AB126" s="32">
        <f t="shared" si="103"/>
        <v>20.249830472179593</v>
      </c>
      <c r="AC126" s="32">
        <f>U126/M126*100</f>
        <v>20.24521330198186</v>
      </c>
      <c r="AD126" s="32"/>
      <c r="AE126" s="32">
        <f>W126/O126*100</f>
        <v>20.275993338091837</v>
      </c>
      <c r="AF126" s="32">
        <f t="shared" si="96"/>
        <v>100</v>
      </c>
      <c r="AG126" s="32"/>
    </row>
    <row r="127" spans="1:33" s="7" customFormat="1" ht="177" customHeight="1" x14ac:dyDescent="0.3">
      <c r="A127" s="88" t="s">
        <v>181</v>
      </c>
      <c r="B127" s="89" t="s">
        <v>176</v>
      </c>
      <c r="C127" s="85" t="s">
        <v>26</v>
      </c>
      <c r="D127" s="32">
        <v>978933</v>
      </c>
      <c r="E127" s="32">
        <v>1306311</v>
      </c>
      <c r="F127" s="33">
        <v>2285244</v>
      </c>
      <c r="G127" s="32">
        <v>1306311</v>
      </c>
      <c r="H127" s="32">
        <v>1553345</v>
      </c>
      <c r="I127" s="32">
        <v>2171000</v>
      </c>
      <c r="J127" s="32">
        <v>0</v>
      </c>
      <c r="K127" s="32">
        <v>114244</v>
      </c>
      <c r="L127" s="33">
        <f t="shared" si="104"/>
        <v>5144900</v>
      </c>
      <c r="M127" s="31">
        <v>4887600</v>
      </c>
      <c r="N127" s="31">
        <v>0</v>
      </c>
      <c r="O127" s="31">
        <v>257300</v>
      </c>
      <c r="P127" s="98">
        <f t="shared" si="101"/>
        <v>1869644</v>
      </c>
      <c r="Q127" s="102">
        <v>1755400</v>
      </c>
      <c r="R127" s="102">
        <v>0</v>
      </c>
      <c r="S127" s="102">
        <f t="shared" si="105"/>
        <v>114244</v>
      </c>
      <c r="T127" s="32">
        <f t="shared" si="102"/>
        <v>2285244</v>
      </c>
      <c r="U127" s="32">
        <v>2171000</v>
      </c>
      <c r="V127" s="32">
        <v>0</v>
      </c>
      <c r="W127" s="32">
        <v>114244</v>
      </c>
      <c r="X127" s="32">
        <f t="shared" si="93"/>
        <v>100</v>
      </c>
      <c r="Y127" s="32">
        <f>U127/I127*100</f>
        <v>100</v>
      </c>
      <c r="Z127" s="32"/>
      <c r="AA127" s="32">
        <f>W127/K127*100</f>
        <v>100</v>
      </c>
      <c r="AB127" s="32">
        <f t="shared" si="103"/>
        <v>44.417656319850721</v>
      </c>
      <c r="AC127" s="32">
        <f>U127/M127*100</f>
        <v>44.418528521155579</v>
      </c>
      <c r="AD127" s="32"/>
      <c r="AE127" s="32">
        <f>W127/O127*100</f>
        <v>44.401088223863198</v>
      </c>
      <c r="AF127" s="32">
        <f t="shared" si="96"/>
        <v>100</v>
      </c>
      <c r="AG127" s="32">
        <f t="shared" si="86"/>
        <v>123.67551555201092</v>
      </c>
    </row>
    <row r="128" spans="1:33" s="7" customFormat="1" ht="32.25" customHeight="1" x14ac:dyDescent="0.3">
      <c r="A128" s="1" t="s">
        <v>110</v>
      </c>
      <c r="B128" s="16" t="s">
        <v>184</v>
      </c>
      <c r="C128" s="44"/>
      <c r="D128" s="2">
        <f>SUM(D129:D131)</f>
        <v>6773930</v>
      </c>
      <c r="E128" s="2">
        <f t="shared" ref="E128:W128" si="106">SUM(E129:E131)</f>
        <v>7716720</v>
      </c>
      <c r="F128" s="2">
        <f t="shared" si="106"/>
        <v>14473057</v>
      </c>
      <c r="G128" s="2">
        <f t="shared" si="106"/>
        <v>7807958</v>
      </c>
      <c r="H128" s="2">
        <f t="shared" si="106"/>
        <v>6504492</v>
      </c>
      <c r="I128" s="2">
        <f t="shared" si="106"/>
        <v>1478000</v>
      </c>
      <c r="J128" s="2">
        <f t="shared" si="106"/>
        <v>0</v>
      </c>
      <c r="K128" s="2">
        <f t="shared" si="106"/>
        <v>12995057</v>
      </c>
      <c r="L128" s="2">
        <f>SUM(L129:L131)</f>
        <v>28506207</v>
      </c>
      <c r="M128" s="2">
        <f>SUM(M129:M131)</f>
        <v>2580400</v>
      </c>
      <c r="N128" s="2">
        <f>SUM(N129:N131)</f>
        <v>0</v>
      </c>
      <c r="O128" s="2">
        <f>SUM(O129:O131)</f>
        <v>25925807</v>
      </c>
      <c r="P128" s="96">
        <f t="shared" si="106"/>
        <v>13996574.77</v>
      </c>
      <c r="Q128" s="96">
        <f t="shared" si="106"/>
        <v>1310000</v>
      </c>
      <c r="R128" s="96">
        <f t="shared" si="106"/>
        <v>0</v>
      </c>
      <c r="S128" s="96">
        <f t="shared" si="106"/>
        <v>12686574.77</v>
      </c>
      <c r="T128" s="2">
        <f t="shared" si="106"/>
        <v>14164574.77</v>
      </c>
      <c r="U128" s="2">
        <f t="shared" si="106"/>
        <v>1478000</v>
      </c>
      <c r="V128" s="2">
        <f t="shared" si="106"/>
        <v>0</v>
      </c>
      <c r="W128" s="2">
        <f t="shared" si="106"/>
        <v>12686574.77</v>
      </c>
      <c r="X128" s="2">
        <f t="shared" si="93"/>
        <v>97.868575864794835</v>
      </c>
      <c r="Y128" s="2">
        <f>U128/I128*100</f>
        <v>100</v>
      </c>
      <c r="Z128" s="2"/>
      <c r="AA128" s="2">
        <f>W128/K128*100</f>
        <v>97.626157161142118</v>
      </c>
      <c r="AB128" s="2">
        <f t="shared" si="103"/>
        <v>49.689440513780028</v>
      </c>
      <c r="AC128" s="2">
        <f>U128/M128*100</f>
        <v>57.27794140443342</v>
      </c>
      <c r="AD128" s="2"/>
      <c r="AE128" s="2">
        <f>W128/O128*100</f>
        <v>48.934155723677179</v>
      </c>
      <c r="AF128" s="2">
        <f t="shared" si="96"/>
        <v>97.868575864794835</v>
      </c>
      <c r="AG128" s="2">
        <f t="shared" si="86"/>
        <v>112.82442748091603</v>
      </c>
    </row>
    <row r="129" spans="1:33" s="7" customFormat="1" ht="79.5" customHeight="1" x14ac:dyDescent="0.3">
      <c r="A129" s="88" t="s">
        <v>185</v>
      </c>
      <c r="B129" s="18" t="s">
        <v>63</v>
      </c>
      <c r="C129" s="85" t="s">
        <v>26</v>
      </c>
      <c r="D129" s="32">
        <v>6043430</v>
      </c>
      <c r="E129" s="32">
        <v>7136220</v>
      </c>
      <c r="F129" s="33">
        <f>I129+J129+K129</f>
        <v>12937057</v>
      </c>
      <c r="G129" s="32">
        <v>7227458</v>
      </c>
      <c r="H129" s="32">
        <v>5924592</v>
      </c>
      <c r="I129" s="32">
        <v>0</v>
      </c>
      <c r="J129" s="32">
        <v>0</v>
      </c>
      <c r="K129" s="32">
        <v>12937057</v>
      </c>
      <c r="L129" s="33">
        <f t="shared" ref="L129:L151" si="107">SUM(M129:O129)</f>
        <v>25809807</v>
      </c>
      <c r="M129" s="31">
        <v>0</v>
      </c>
      <c r="N129" s="31">
        <v>0</v>
      </c>
      <c r="O129" s="31">
        <v>25809807</v>
      </c>
      <c r="P129" s="98">
        <f t="shared" si="101"/>
        <v>12628574.77</v>
      </c>
      <c r="Q129" s="102">
        <v>0</v>
      </c>
      <c r="R129" s="102">
        <v>0</v>
      </c>
      <c r="S129" s="102">
        <f>W129</f>
        <v>12628574.77</v>
      </c>
      <c r="T129" s="32">
        <f t="shared" si="102"/>
        <v>12628574.77</v>
      </c>
      <c r="U129" s="32">
        <v>0</v>
      </c>
      <c r="V129" s="32">
        <v>0</v>
      </c>
      <c r="W129" s="32">
        <v>12628574.77</v>
      </c>
      <c r="X129" s="32">
        <f t="shared" si="93"/>
        <v>97.615514641390234</v>
      </c>
      <c r="Y129" s="32"/>
      <c r="Z129" s="32"/>
      <c r="AA129" s="32">
        <f>W129/K129*100</f>
        <v>97.615514641390234</v>
      </c>
      <c r="AB129" s="32">
        <f t="shared" si="103"/>
        <v>48.929365376502041</v>
      </c>
      <c r="AC129" s="32"/>
      <c r="AD129" s="32"/>
      <c r="AE129" s="32">
        <f>W129/O129*100</f>
        <v>48.929365376502041</v>
      </c>
      <c r="AF129" s="32">
        <f t="shared" si="96"/>
        <v>97.615514641390234</v>
      </c>
      <c r="AG129" s="32"/>
    </row>
    <row r="130" spans="1:33" s="7" customFormat="1" ht="175.5" customHeight="1" x14ac:dyDescent="0.3">
      <c r="A130" s="88" t="s">
        <v>186</v>
      </c>
      <c r="B130" s="89" t="s">
        <v>176</v>
      </c>
      <c r="C130" s="85" t="s">
        <v>26</v>
      </c>
      <c r="D130" s="32">
        <v>580500</v>
      </c>
      <c r="E130" s="32">
        <v>580500</v>
      </c>
      <c r="F130" s="33">
        <f t="shared" ref="F130:F151" si="108">D130+E130</f>
        <v>1161000</v>
      </c>
      <c r="G130" s="32">
        <v>580500</v>
      </c>
      <c r="H130" s="32">
        <v>579900</v>
      </c>
      <c r="I130" s="32">
        <v>1103000</v>
      </c>
      <c r="J130" s="32">
        <v>0</v>
      </c>
      <c r="K130" s="32">
        <v>58000</v>
      </c>
      <c r="L130" s="33">
        <f t="shared" si="107"/>
        <v>2321400</v>
      </c>
      <c r="M130" s="31">
        <v>2205400</v>
      </c>
      <c r="N130" s="31">
        <v>0</v>
      </c>
      <c r="O130" s="31">
        <v>116000</v>
      </c>
      <c r="P130" s="98">
        <f t="shared" si="101"/>
        <v>993000</v>
      </c>
      <c r="Q130" s="102">
        <v>935000</v>
      </c>
      <c r="R130" s="102">
        <v>0</v>
      </c>
      <c r="S130" s="102">
        <f t="shared" ref="S130:S131" si="109">W130</f>
        <v>58000</v>
      </c>
      <c r="T130" s="32">
        <f t="shared" si="102"/>
        <v>1161000</v>
      </c>
      <c r="U130" s="32">
        <v>1103000</v>
      </c>
      <c r="V130" s="32">
        <v>0</v>
      </c>
      <c r="W130" s="32">
        <v>58000</v>
      </c>
      <c r="X130" s="32">
        <f t="shared" si="93"/>
        <v>100</v>
      </c>
      <c r="Y130" s="32">
        <f>U130/I130*100</f>
        <v>100</v>
      </c>
      <c r="Z130" s="32"/>
      <c r="AA130" s="32">
        <f>W130/K130*100</f>
        <v>100</v>
      </c>
      <c r="AB130" s="32">
        <f t="shared" si="103"/>
        <v>50.012923235978292</v>
      </c>
      <c r="AC130" s="32">
        <f>U130/M130*100</f>
        <v>50.013602974517092</v>
      </c>
      <c r="AD130" s="32"/>
      <c r="AE130" s="32">
        <f>W130/O130*100</f>
        <v>50</v>
      </c>
      <c r="AF130" s="32">
        <f t="shared" si="96"/>
        <v>100</v>
      </c>
      <c r="AG130" s="32">
        <f t="shared" si="86"/>
        <v>117.96791443850267</v>
      </c>
    </row>
    <row r="131" spans="1:33" s="7" customFormat="1" ht="60" customHeight="1" x14ac:dyDescent="0.3">
      <c r="A131" s="88" t="s">
        <v>228</v>
      </c>
      <c r="B131" s="89" t="s">
        <v>226</v>
      </c>
      <c r="C131" s="85" t="s">
        <v>26</v>
      </c>
      <c r="D131" s="32">
        <v>150000</v>
      </c>
      <c r="E131" s="32"/>
      <c r="F131" s="33">
        <v>375000</v>
      </c>
      <c r="G131" s="32"/>
      <c r="H131" s="32"/>
      <c r="I131" s="32">
        <v>375000</v>
      </c>
      <c r="J131" s="32">
        <v>0</v>
      </c>
      <c r="K131" s="32">
        <v>0</v>
      </c>
      <c r="L131" s="33">
        <f t="shared" si="107"/>
        <v>375000</v>
      </c>
      <c r="M131" s="31">
        <v>375000</v>
      </c>
      <c r="N131" s="31">
        <v>0</v>
      </c>
      <c r="O131" s="31">
        <v>0</v>
      </c>
      <c r="P131" s="98">
        <f t="shared" si="101"/>
        <v>375000</v>
      </c>
      <c r="Q131" s="102">
        <v>375000</v>
      </c>
      <c r="R131" s="102">
        <v>0</v>
      </c>
      <c r="S131" s="102">
        <f t="shared" si="109"/>
        <v>0</v>
      </c>
      <c r="T131" s="32">
        <f t="shared" si="102"/>
        <v>375000</v>
      </c>
      <c r="U131" s="32">
        <v>375000</v>
      </c>
      <c r="V131" s="32">
        <v>0</v>
      </c>
      <c r="W131" s="32">
        <v>0</v>
      </c>
      <c r="X131" s="32">
        <f t="shared" si="93"/>
        <v>100</v>
      </c>
      <c r="Y131" s="32">
        <f>U131/I131*100</f>
        <v>100</v>
      </c>
      <c r="Z131" s="32"/>
      <c r="AA131" s="32"/>
      <c r="AB131" s="32">
        <f t="shared" si="103"/>
        <v>100</v>
      </c>
      <c r="AC131" s="32">
        <f>U131/M131*100</f>
        <v>100</v>
      </c>
      <c r="AD131" s="32"/>
      <c r="AE131" s="32"/>
      <c r="AF131" s="32">
        <f t="shared" si="96"/>
        <v>100</v>
      </c>
      <c r="AG131" s="32">
        <f t="shared" si="86"/>
        <v>100</v>
      </c>
    </row>
    <row r="132" spans="1:33" s="7" customFormat="1" ht="31.5" customHeight="1" x14ac:dyDescent="0.3">
      <c r="A132" s="1" t="s">
        <v>111</v>
      </c>
      <c r="B132" s="16" t="s">
        <v>187</v>
      </c>
      <c r="C132" s="44"/>
      <c r="D132" s="2">
        <f>SUM(D133:D135)</f>
        <v>6047500</v>
      </c>
      <c r="E132" s="2">
        <f t="shared" ref="E132:W132" si="110">SUM(E133:E135)</f>
        <v>9700800</v>
      </c>
      <c r="F132" s="2">
        <f t="shared" si="110"/>
        <v>15315911</v>
      </c>
      <c r="G132" s="2">
        <f t="shared" si="110"/>
        <v>7063500</v>
      </c>
      <c r="H132" s="2">
        <f t="shared" si="110"/>
        <v>7739600</v>
      </c>
      <c r="I132" s="2">
        <f t="shared" si="110"/>
        <v>1406900</v>
      </c>
      <c r="J132" s="2">
        <f t="shared" si="110"/>
        <v>0</v>
      </c>
      <c r="K132" s="2">
        <f t="shared" si="110"/>
        <v>13909011</v>
      </c>
      <c r="L132" s="2">
        <f>SUM(L133:L135)</f>
        <v>29440484</v>
      </c>
      <c r="M132" s="2">
        <f>SUM(M133:M135)</f>
        <v>2643600</v>
      </c>
      <c r="N132" s="2">
        <f>SUM(N133:N135)</f>
        <v>0</v>
      </c>
      <c r="O132" s="2">
        <f>SUM(O133:O135)</f>
        <v>26796884</v>
      </c>
      <c r="P132" s="96">
        <f t="shared" si="110"/>
        <v>14625244.119999999</v>
      </c>
      <c r="Q132" s="96">
        <f t="shared" si="110"/>
        <v>1119450</v>
      </c>
      <c r="R132" s="96">
        <f t="shared" si="110"/>
        <v>0</v>
      </c>
      <c r="S132" s="96">
        <f t="shared" si="110"/>
        <v>13505794.119999999</v>
      </c>
      <c r="T132" s="2">
        <f t="shared" si="110"/>
        <v>14912694.119999999</v>
      </c>
      <c r="U132" s="2">
        <f t="shared" si="110"/>
        <v>1406900</v>
      </c>
      <c r="V132" s="2">
        <f t="shared" si="110"/>
        <v>0</v>
      </c>
      <c r="W132" s="2">
        <f t="shared" si="110"/>
        <v>13505794.119999999</v>
      </c>
      <c r="X132" s="2">
        <f t="shared" si="93"/>
        <v>97.367333356794774</v>
      </c>
      <c r="Y132" s="2">
        <f>U132/I132*100</f>
        <v>100</v>
      </c>
      <c r="Z132" s="2"/>
      <c r="AA132" s="2">
        <f>W132/K132*100</f>
        <v>97.101038456292827</v>
      </c>
      <c r="AB132" s="2">
        <f t="shared" si="103"/>
        <v>50.653698899787102</v>
      </c>
      <c r="AC132" s="2">
        <f>U132/M132*100</f>
        <v>53.219095173248597</v>
      </c>
      <c r="AD132" s="2">
        <v>0</v>
      </c>
      <c r="AE132" s="2">
        <f>W132/O132*100</f>
        <v>50.400614190814117</v>
      </c>
      <c r="AF132" s="2">
        <f t="shared" si="96"/>
        <v>97.367333356794774</v>
      </c>
      <c r="AG132" s="2">
        <f t="shared" si="86"/>
        <v>125.67778819956229</v>
      </c>
    </row>
    <row r="133" spans="1:33" s="7" customFormat="1" ht="79.5" customHeight="1" x14ac:dyDescent="0.3">
      <c r="A133" s="88" t="s">
        <v>189</v>
      </c>
      <c r="B133" s="18" t="s">
        <v>63</v>
      </c>
      <c r="C133" s="85" t="s">
        <v>26</v>
      </c>
      <c r="D133" s="32">
        <v>5226500</v>
      </c>
      <c r="E133" s="32">
        <v>9049800</v>
      </c>
      <c r="F133" s="33">
        <v>13843911</v>
      </c>
      <c r="G133" s="32">
        <v>6412500</v>
      </c>
      <c r="H133" s="32">
        <v>7088800</v>
      </c>
      <c r="I133" s="32">
        <v>0</v>
      </c>
      <c r="J133" s="32">
        <v>0</v>
      </c>
      <c r="K133" s="32">
        <v>13843911</v>
      </c>
      <c r="L133" s="33">
        <f>SUM(M133:O133)</f>
        <v>26666684</v>
      </c>
      <c r="M133" s="31">
        <v>0</v>
      </c>
      <c r="N133" s="31">
        <v>0</v>
      </c>
      <c r="O133" s="31">
        <v>26666684</v>
      </c>
      <c r="P133" s="98">
        <f t="shared" si="101"/>
        <v>13440694.119999999</v>
      </c>
      <c r="Q133" s="102">
        <v>0</v>
      </c>
      <c r="R133" s="102">
        <v>0</v>
      </c>
      <c r="S133" s="102">
        <f>W133</f>
        <v>13440694.119999999</v>
      </c>
      <c r="T133" s="32">
        <f>SUM(U133:W133)</f>
        <v>13440694.119999999</v>
      </c>
      <c r="U133" s="32">
        <v>0</v>
      </c>
      <c r="V133" s="32">
        <v>0</v>
      </c>
      <c r="W133" s="32">
        <v>13440694.119999999</v>
      </c>
      <c r="X133" s="32">
        <f t="shared" si="93"/>
        <v>97.087406297252272</v>
      </c>
      <c r="Y133" s="32"/>
      <c r="Z133" s="32"/>
      <c r="AA133" s="32">
        <f>W133/K133*100</f>
        <v>97.087406297252272</v>
      </c>
      <c r="AB133" s="32">
        <f t="shared" si="103"/>
        <v>50.402570188329378</v>
      </c>
      <c r="AC133" s="32"/>
      <c r="AD133" s="32"/>
      <c r="AE133" s="32">
        <f>W133/O133*100</f>
        <v>50.402570188329378</v>
      </c>
      <c r="AF133" s="32">
        <f t="shared" si="96"/>
        <v>97.087406297252272</v>
      </c>
      <c r="AG133" s="32"/>
    </row>
    <row r="134" spans="1:33" s="7" customFormat="1" ht="192" customHeight="1" x14ac:dyDescent="0.3">
      <c r="A134" s="88" t="s">
        <v>190</v>
      </c>
      <c r="B134" s="89" t="s">
        <v>176</v>
      </c>
      <c r="C134" s="85" t="s">
        <v>26</v>
      </c>
      <c r="D134" s="32">
        <v>651000</v>
      </c>
      <c r="E134" s="32">
        <v>651000</v>
      </c>
      <c r="F134" s="33">
        <f t="shared" si="108"/>
        <v>1302000</v>
      </c>
      <c r="G134" s="32">
        <v>651000</v>
      </c>
      <c r="H134" s="32">
        <v>650800</v>
      </c>
      <c r="I134" s="32">
        <v>1236900</v>
      </c>
      <c r="J134" s="32">
        <v>0</v>
      </c>
      <c r="K134" s="32">
        <v>65100</v>
      </c>
      <c r="L134" s="33">
        <f>SUM(M134:O134)</f>
        <v>2603800</v>
      </c>
      <c r="M134" s="31">
        <v>2473600</v>
      </c>
      <c r="N134" s="31">
        <v>0</v>
      </c>
      <c r="O134" s="31">
        <v>130200</v>
      </c>
      <c r="P134" s="98">
        <f t="shared" si="101"/>
        <v>1014550</v>
      </c>
      <c r="Q134" s="102">
        <v>949450</v>
      </c>
      <c r="R134" s="102">
        <v>0</v>
      </c>
      <c r="S134" s="102">
        <f t="shared" ref="S134:S135" si="111">W134</f>
        <v>65100</v>
      </c>
      <c r="T134" s="32">
        <f t="shared" ref="T134:T155" si="112">SUM(U134:W134)</f>
        <v>1302000</v>
      </c>
      <c r="U134" s="32">
        <v>1236900</v>
      </c>
      <c r="V134" s="32">
        <v>0</v>
      </c>
      <c r="W134" s="32">
        <v>65100</v>
      </c>
      <c r="X134" s="32">
        <f t="shared" si="93"/>
        <v>100</v>
      </c>
      <c r="Y134" s="32">
        <f>U134/I134*100</f>
        <v>100</v>
      </c>
      <c r="Z134" s="32"/>
      <c r="AA134" s="32">
        <f>W134/K134*100</f>
        <v>100</v>
      </c>
      <c r="AB134" s="32">
        <f t="shared" si="103"/>
        <v>50.003840540748136</v>
      </c>
      <c r="AC134" s="32">
        <f>U134/M134*100</f>
        <v>50.004042690815012</v>
      </c>
      <c r="AD134" s="32"/>
      <c r="AE134" s="32">
        <f>W134/O134*100</f>
        <v>50</v>
      </c>
      <c r="AF134" s="32">
        <f t="shared" si="96"/>
        <v>100</v>
      </c>
      <c r="AG134" s="32">
        <f t="shared" si="86"/>
        <v>130.27542261309179</v>
      </c>
    </row>
    <row r="135" spans="1:33" s="7" customFormat="1" ht="60.75" customHeight="1" x14ac:dyDescent="0.3">
      <c r="A135" s="88" t="s">
        <v>229</v>
      </c>
      <c r="B135" s="89" t="s">
        <v>226</v>
      </c>
      <c r="C135" s="85" t="s">
        <v>26</v>
      </c>
      <c r="D135" s="32">
        <v>170000</v>
      </c>
      <c r="E135" s="32"/>
      <c r="F135" s="33">
        <f t="shared" si="108"/>
        <v>170000</v>
      </c>
      <c r="G135" s="32"/>
      <c r="H135" s="32"/>
      <c r="I135" s="32">
        <v>170000</v>
      </c>
      <c r="J135" s="32">
        <v>0</v>
      </c>
      <c r="K135" s="32">
        <v>0</v>
      </c>
      <c r="L135" s="33">
        <f>SUM(M135:O135)</f>
        <v>170000</v>
      </c>
      <c r="M135" s="31">
        <v>170000</v>
      </c>
      <c r="N135" s="31">
        <v>0</v>
      </c>
      <c r="O135" s="31">
        <v>0</v>
      </c>
      <c r="P135" s="98">
        <f t="shared" si="101"/>
        <v>170000</v>
      </c>
      <c r="Q135" s="102">
        <v>170000</v>
      </c>
      <c r="R135" s="102">
        <v>0</v>
      </c>
      <c r="S135" s="102">
        <f t="shared" si="111"/>
        <v>0</v>
      </c>
      <c r="T135" s="32">
        <f t="shared" si="112"/>
        <v>170000</v>
      </c>
      <c r="U135" s="32">
        <v>170000</v>
      </c>
      <c r="V135" s="32">
        <v>0</v>
      </c>
      <c r="W135" s="32">
        <v>0</v>
      </c>
      <c r="X135" s="32">
        <f t="shared" si="93"/>
        <v>100</v>
      </c>
      <c r="Y135" s="32">
        <f>U135/I135*100</f>
        <v>100</v>
      </c>
      <c r="Z135" s="32"/>
      <c r="AA135" s="32"/>
      <c r="AB135" s="32">
        <f t="shared" si="103"/>
        <v>100</v>
      </c>
      <c r="AC135" s="32">
        <f>U135/M135*100</f>
        <v>100</v>
      </c>
      <c r="AD135" s="32"/>
      <c r="AE135" s="32"/>
      <c r="AF135" s="32">
        <f t="shared" si="96"/>
        <v>100</v>
      </c>
      <c r="AG135" s="32">
        <f t="shared" si="86"/>
        <v>100</v>
      </c>
    </row>
    <row r="136" spans="1:33" s="7" customFormat="1" ht="62.25" customHeight="1" x14ac:dyDescent="0.3">
      <c r="A136" s="1" t="s">
        <v>112</v>
      </c>
      <c r="B136" s="16" t="s">
        <v>188</v>
      </c>
      <c r="C136" s="44"/>
      <c r="D136" s="2">
        <f>D139+D138+D137</f>
        <v>25467880</v>
      </c>
      <c r="E136" s="2">
        <f t="shared" ref="E136:W136" si="113">E139+E138+E137</f>
        <v>32567340</v>
      </c>
      <c r="F136" s="2">
        <f t="shared" si="113"/>
        <v>61424783</v>
      </c>
      <c r="G136" s="2">
        <f t="shared" si="113"/>
        <v>31358500</v>
      </c>
      <c r="H136" s="2">
        <f t="shared" si="113"/>
        <v>30801560</v>
      </c>
      <c r="I136" s="2">
        <f t="shared" si="113"/>
        <v>4834150</v>
      </c>
      <c r="J136" s="2">
        <f t="shared" si="113"/>
        <v>0</v>
      </c>
      <c r="K136" s="2">
        <f t="shared" si="113"/>
        <v>52590633</v>
      </c>
      <c r="L136" s="2">
        <f>L139+L138+L137</f>
        <v>116441121</v>
      </c>
      <c r="M136" s="2">
        <f>M139+M138+M137</f>
        <v>8988100</v>
      </c>
      <c r="N136" s="2">
        <f>N139+N138+N137</f>
        <v>0</v>
      </c>
      <c r="O136" s="2">
        <f>O139+O138+O137</f>
        <v>107453021</v>
      </c>
      <c r="P136" s="96">
        <f t="shared" si="113"/>
        <v>58311652.909999996</v>
      </c>
      <c r="Q136" s="96">
        <f t="shared" si="113"/>
        <v>2910000</v>
      </c>
      <c r="R136" s="96">
        <f t="shared" si="113"/>
        <v>0</v>
      </c>
      <c r="S136" s="96">
        <f t="shared" si="113"/>
        <v>55401652.909999996</v>
      </c>
      <c r="T136" s="2">
        <f t="shared" si="113"/>
        <v>60227424.530000001</v>
      </c>
      <c r="U136" s="2">
        <f t="shared" si="113"/>
        <v>4825771.62</v>
      </c>
      <c r="V136" s="2">
        <f t="shared" si="113"/>
        <v>0</v>
      </c>
      <c r="W136" s="2">
        <f t="shared" si="113"/>
        <v>55401652.909999996</v>
      </c>
      <c r="X136" s="2">
        <f t="shared" si="93"/>
        <v>98.050691575092742</v>
      </c>
      <c r="Y136" s="2">
        <f>U136/I136*100</f>
        <v>99.82668349141008</v>
      </c>
      <c r="Z136" s="2"/>
      <c r="AA136" s="2">
        <f>W136/K136*100</f>
        <v>105.34509616950227</v>
      </c>
      <c r="AB136" s="2">
        <f t="shared" si="103"/>
        <v>51.723501124658533</v>
      </c>
      <c r="AC136" s="2">
        <f>U136/M136*100</f>
        <v>53.690675671165209</v>
      </c>
      <c r="AD136" s="2">
        <v>0</v>
      </c>
      <c r="AE136" s="2">
        <f>W136/O136*0</f>
        <v>0</v>
      </c>
      <c r="AF136" s="2">
        <f t="shared" si="96"/>
        <v>98.050691575092742</v>
      </c>
      <c r="AG136" s="2">
        <f t="shared" si="86"/>
        <v>165.83407628865982</v>
      </c>
    </row>
    <row r="137" spans="1:33" s="7" customFormat="1" ht="77.25" customHeight="1" x14ac:dyDescent="0.3">
      <c r="A137" s="88" t="s">
        <v>191</v>
      </c>
      <c r="B137" s="18" t="s">
        <v>63</v>
      </c>
      <c r="C137" s="85" t="s">
        <v>26</v>
      </c>
      <c r="D137" s="32">
        <v>23052074</v>
      </c>
      <c r="E137" s="32">
        <v>30305067</v>
      </c>
      <c r="F137" s="33">
        <v>56396704</v>
      </c>
      <c r="G137" s="32">
        <v>29172116</v>
      </c>
      <c r="H137" s="32">
        <v>28615423</v>
      </c>
      <c r="I137" s="32">
        <v>0</v>
      </c>
      <c r="J137" s="32">
        <v>0</v>
      </c>
      <c r="K137" s="32">
        <v>52396704</v>
      </c>
      <c r="L137" s="33">
        <f>SUM(M137:O137)</f>
        <v>107040521</v>
      </c>
      <c r="M137" s="31">
        <v>0</v>
      </c>
      <c r="N137" s="31">
        <v>0</v>
      </c>
      <c r="O137" s="31">
        <v>107040521</v>
      </c>
      <c r="P137" s="98">
        <f t="shared" si="101"/>
        <v>55207732.719999999</v>
      </c>
      <c r="Q137" s="102">
        <v>0</v>
      </c>
      <c r="R137" s="102">
        <v>0</v>
      </c>
      <c r="S137" s="102">
        <f>W137</f>
        <v>55207732.719999999</v>
      </c>
      <c r="T137" s="32">
        <f>SUM(U137:W137)</f>
        <v>55207732.719999999</v>
      </c>
      <c r="U137" s="32">
        <v>0</v>
      </c>
      <c r="V137" s="32">
        <v>0</v>
      </c>
      <c r="W137" s="32">
        <v>55207732.719999999</v>
      </c>
      <c r="X137" s="32">
        <f t="shared" si="93"/>
        <v>97.891771689352623</v>
      </c>
      <c r="Y137" s="2"/>
      <c r="Z137" s="2"/>
      <c r="AA137" s="2">
        <f>W137/K137*100</f>
        <v>105.36489608201309</v>
      </c>
      <c r="AB137" s="32">
        <f t="shared" si="103"/>
        <v>51.576479826737767</v>
      </c>
      <c r="AC137" s="32"/>
      <c r="AD137" s="32"/>
      <c r="AE137" s="32">
        <f>W137/O137*100</f>
        <v>51.576479826737767</v>
      </c>
      <c r="AF137" s="32">
        <f t="shared" si="96"/>
        <v>97.891771689352623</v>
      </c>
      <c r="AG137" s="32"/>
    </row>
    <row r="138" spans="1:33" s="7" customFormat="1" ht="187.5" x14ac:dyDescent="0.3">
      <c r="A138" s="88" t="s">
        <v>192</v>
      </c>
      <c r="B138" s="89" t="s">
        <v>176</v>
      </c>
      <c r="C138" s="85" t="s">
        <v>26</v>
      </c>
      <c r="D138" s="32">
        <v>1615806</v>
      </c>
      <c r="E138" s="32">
        <v>2262273</v>
      </c>
      <c r="F138" s="33">
        <f t="shared" si="108"/>
        <v>3878079</v>
      </c>
      <c r="G138" s="32">
        <v>2186384</v>
      </c>
      <c r="H138" s="32">
        <v>2186137</v>
      </c>
      <c r="I138" s="32">
        <v>3684150</v>
      </c>
      <c r="J138" s="32">
        <v>0</v>
      </c>
      <c r="K138" s="32">
        <v>193929</v>
      </c>
      <c r="L138" s="33">
        <f>SUM(M138:O138)</f>
        <v>8250600</v>
      </c>
      <c r="M138" s="31">
        <v>7838100</v>
      </c>
      <c r="N138" s="31">
        <v>0</v>
      </c>
      <c r="O138" s="31">
        <v>412500</v>
      </c>
      <c r="P138" s="98">
        <f t="shared" si="101"/>
        <v>1953920.19</v>
      </c>
      <c r="Q138" s="102">
        <v>1760000</v>
      </c>
      <c r="R138" s="102">
        <v>0</v>
      </c>
      <c r="S138" s="102">
        <f t="shared" ref="S138:S139" si="114">W138</f>
        <v>193920.19</v>
      </c>
      <c r="T138" s="32">
        <f t="shared" ref="T138:T139" si="115">SUM(U138:W138)</f>
        <v>3869691.81</v>
      </c>
      <c r="U138" s="32">
        <v>3675771.62</v>
      </c>
      <c r="V138" s="32">
        <v>0</v>
      </c>
      <c r="W138" s="32">
        <v>193920.19</v>
      </c>
      <c r="X138" s="32">
        <f t="shared" si="93"/>
        <v>99.783728232457364</v>
      </c>
      <c r="Y138" s="2">
        <f>U138/I138*100</f>
        <v>99.77258309243652</v>
      </c>
      <c r="Z138" s="2"/>
      <c r="AA138" s="2">
        <f>W138/K138*100</f>
        <v>99.995457100278969</v>
      </c>
      <c r="AB138" s="32">
        <f t="shared" si="103"/>
        <v>46.901944222238384</v>
      </c>
      <c r="AC138" s="32">
        <f>U138/M138*100</f>
        <v>46.896207244102527</v>
      </c>
      <c r="AD138" s="32"/>
      <c r="AE138" s="32">
        <f>W138/O138*100</f>
        <v>47.010955151515155</v>
      </c>
      <c r="AF138" s="32">
        <f t="shared" si="96"/>
        <v>99.783728232457364</v>
      </c>
      <c r="AG138" s="32">
        <f t="shared" si="86"/>
        <v>208.85066022727275</v>
      </c>
    </row>
    <row r="139" spans="1:33" s="7" customFormat="1" ht="53.25" customHeight="1" x14ac:dyDescent="0.3">
      <c r="A139" s="88" t="s">
        <v>230</v>
      </c>
      <c r="B139" s="89" t="s">
        <v>226</v>
      </c>
      <c r="C139" s="85" t="s">
        <v>26</v>
      </c>
      <c r="D139" s="32">
        <v>800000</v>
      </c>
      <c r="E139" s="32"/>
      <c r="F139" s="33">
        <v>1150000</v>
      </c>
      <c r="G139" s="32"/>
      <c r="H139" s="32"/>
      <c r="I139" s="32">
        <v>1150000</v>
      </c>
      <c r="J139" s="32">
        <v>0</v>
      </c>
      <c r="K139" s="32">
        <v>0</v>
      </c>
      <c r="L139" s="33">
        <f>SUM(M139:O139)</f>
        <v>1150000</v>
      </c>
      <c r="M139" s="31">
        <v>1150000</v>
      </c>
      <c r="N139" s="31">
        <v>0</v>
      </c>
      <c r="O139" s="31">
        <v>0</v>
      </c>
      <c r="P139" s="98">
        <f t="shared" si="101"/>
        <v>1150000</v>
      </c>
      <c r="Q139" s="102">
        <v>1150000</v>
      </c>
      <c r="R139" s="102">
        <v>0</v>
      </c>
      <c r="S139" s="102">
        <f t="shared" si="114"/>
        <v>0</v>
      </c>
      <c r="T139" s="32">
        <f t="shared" si="115"/>
        <v>1150000</v>
      </c>
      <c r="U139" s="32">
        <v>1150000</v>
      </c>
      <c r="V139" s="32">
        <v>0</v>
      </c>
      <c r="W139" s="32">
        <v>0</v>
      </c>
      <c r="X139" s="32">
        <f t="shared" si="93"/>
        <v>100</v>
      </c>
      <c r="Y139" s="2">
        <f>U139/I139*100</f>
        <v>100</v>
      </c>
      <c r="Z139" s="2"/>
      <c r="AA139" s="2"/>
      <c r="AB139" s="32">
        <f t="shared" si="103"/>
        <v>100</v>
      </c>
      <c r="AC139" s="32">
        <f>U139/M139*100</f>
        <v>100</v>
      </c>
      <c r="AD139" s="32"/>
      <c r="AE139" s="32"/>
      <c r="AF139" s="32">
        <f t="shared" si="96"/>
        <v>100</v>
      </c>
      <c r="AG139" s="32">
        <f t="shared" si="86"/>
        <v>100</v>
      </c>
    </row>
    <row r="140" spans="1:33" s="7" customFormat="1" ht="42.75" customHeight="1" x14ac:dyDescent="0.3">
      <c r="A140" s="1" t="s">
        <v>194</v>
      </c>
      <c r="B140" s="16" t="s">
        <v>193</v>
      </c>
      <c r="C140" s="44"/>
      <c r="D140" s="2">
        <f>SUM(D141:D143)</f>
        <v>33238050</v>
      </c>
      <c r="E140" s="2">
        <f t="shared" ref="E140:W140" si="116">SUM(E141:E143)</f>
        <v>69222550</v>
      </c>
      <c r="F140" s="2">
        <f t="shared" si="116"/>
        <v>101772304</v>
      </c>
      <c r="G140" s="2">
        <f t="shared" si="116"/>
        <v>33800200</v>
      </c>
      <c r="H140" s="2">
        <f t="shared" si="116"/>
        <v>42401800</v>
      </c>
      <c r="I140" s="2">
        <f t="shared" si="116"/>
        <v>6805900</v>
      </c>
      <c r="J140" s="2">
        <f t="shared" si="116"/>
        <v>0</v>
      </c>
      <c r="K140" s="2">
        <f t="shared" si="116"/>
        <v>94808180</v>
      </c>
      <c r="L140" s="2">
        <f>SUM(L141:L143)</f>
        <v>173434833</v>
      </c>
      <c r="M140" s="2">
        <f>SUM(M141:M143)</f>
        <v>21232200</v>
      </c>
      <c r="N140" s="2">
        <f>SUM(N141:N143)</f>
        <v>0</v>
      </c>
      <c r="O140" s="2">
        <f>SUM(O141:O143)</f>
        <v>152202633</v>
      </c>
      <c r="P140" s="96">
        <f t="shared" si="116"/>
        <v>94956504.780000001</v>
      </c>
      <c r="Q140" s="96">
        <f t="shared" si="116"/>
        <v>6239750</v>
      </c>
      <c r="R140" s="96">
        <f t="shared" si="116"/>
        <v>0</v>
      </c>
      <c r="S140" s="96">
        <f t="shared" si="116"/>
        <v>88716754.780000001</v>
      </c>
      <c r="T140" s="2">
        <f t="shared" si="116"/>
        <v>95417654.780000001</v>
      </c>
      <c r="U140" s="2">
        <f t="shared" si="116"/>
        <v>6700900</v>
      </c>
      <c r="V140" s="2">
        <f t="shared" si="116"/>
        <v>0</v>
      </c>
      <c r="W140" s="2">
        <f t="shared" si="116"/>
        <v>88716754.780000001</v>
      </c>
      <c r="X140" s="2">
        <f t="shared" si="93"/>
        <v>93.756013207679771</v>
      </c>
      <c r="Y140" s="2">
        <f>U140/I140*100</f>
        <v>98.457220940654437</v>
      </c>
      <c r="Z140" s="2"/>
      <c r="AA140" s="2">
        <f>W140/K140*100</f>
        <v>93.575000363892656</v>
      </c>
      <c r="AB140" s="2">
        <f t="shared" si="103"/>
        <v>55.016430742029776</v>
      </c>
      <c r="AC140" s="2">
        <f>U140/M140*100</f>
        <v>31.56008326975066</v>
      </c>
      <c r="AD140" s="2">
        <v>0</v>
      </c>
      <c r="AE140" s="2">
        <f>W140/O140*100</f>
        <v>58.288580842093587</v>
      </c>
      <c r="AF140" s="2">
        <f t="shared" si="96"/>
        <v>93.756013207679771</v>
      </c>
      <c r="AG140" s="2">
        <f t="shared" si="86"/>
        <v>107.3905204535438</v>
      </c>
    </row>
    <row r="141" spans="1:33" s="7" customFormat="1" ht="56.25" x14ac:dyDescent="0.3">
      <c r="A141" s="88" t="s">
        <v>195</v>
      </c>
      <c r="B141" s="18" t="s">
        <v>63</v>
      </c>
      <c r="C141" s="85" t="s">
        <v>26</v>
      </c>
      <c r="D141" s="32">
        <v>30738843</v>
      </c>
      <c r="E141" s="32">
        <v>64889196</v>
      </c>
      <c r="F141" s="33">
        <v>94639743</v>
      </c>
      <c r="G141" s="32">
        <v>31232629</v>
      </c>
      <c r="H141" s="32">
        <v>39226532</v>
      </c>
      <c r="I141" s="32">
        <v>0</v>
      </c>
      <c r="J141" s="32">
        <v>0</v>
      </c>
      <c r="K141" s="32">
        <v>94481519</v>
      </c>
      <c r="L141" s="33">
        <f>SUM(M141:O141)</f>
        <v>151116696</v>
      </c>
      <c r="M141" s="31">
        <v>0</v>
      </c>
      <c r="N141" s="31">
        <v>0</v>
      </c>
      <c r="O141" s="31">
        <v>151116696</v>
      </c>
      <c r="P141" s="98">
        <f t="shared" si="101"/>
        <v>88390093.780000001</v>
      </c>
      <c r="Q141" s="102">
        <v>0</v>
      </c>
      <c r="R141" s="102">
        <v>0</v>
      </c>
      <c r="S141" s="102">
        <f>W141</f>
        <v>88390093.780000001</v>
      </c>
      <c r="T141" s="32">
        <f t="shared" si="112"/>
        <v>88390093.780000001</v>
      </c>
      <c r="U141" s="32">
        <v>0</v>
      </c>
      <c r="V141" s="32">
        <v>0</v>
      </c>
      <c r="W141" s="32">
        <v>88390093.780000001</v>
      </c>
      <c r="X141" s="32">
        <f t="shared" si="93"/>
        <v>93.396379764049016</v>
      </c>
      <c r="Y141" s="32"/>
      <c r="Z141" s="32"/>
      <c r="AA141" s="32">
        <f>W141/K141*100</f>
        <v>93.552786529606919</v>
      </c>
      <c r="AB141" s="32">
        <f t="shared" si="103"/>
        <v>58.491282644242034</v>
      </c>
      <c r="AC141" s="32"/>
      <c r="AD141" s="32"/>
      <c r="AE141" s="32">
        <f>W141/O141*100</f>
        <v>58.491282644242034</v>
      </c>
      <c r="AF141" s="32">
        <f t="shared" si="96"/>
        <v>93.396379764049016</v>
      </c>
      <c r="AG141" s="32"/>
    </row>
    <row r="142" spans="1:33" s="7" customFormat="1" ht="186.75" customHeight="1" x14ac:dyDescent="0.3">
      <c r="A142" s="88" t="s">
        <v>196</v>
      </c>
      <c r="B142" s="89" t="s">
        <v>176</v>
      </c>
      <c r="C142" s="85" t="s">
        <v>26</v>
      </c>
      <c r="D142" s="32">
        <v>2199207</v>
      </c>
      <c r="E142" s="32">
        <v>4333354</v>
      </c>
      <c r="F142" s="33">
        <f t="shared" si="108"/>
        <v>6532561</v>
      </c>
      <c r="G142" s="32">
        <v>2567571</v>
      </c>
      <c r="H142" s="32">
        <v>3175268</v>
      </c>
      <c r="I142" s="32">
        <v>6205900</v>
      </c>
      <c r="J142" s="32">
        <v>0</v>
      </c>
      <c r="K142" s="32">
        <v>326661</v>
      </c>
      <c r="L142" s="33">
        <f>SUM(M142:O142)</f>
        <v>21718137</v>
      </c>
      <c r="M142" s="31">
        <v>20632200</v>
      </c>
      <c r="N142" s="31">
        <v>0</v>
      </c>
      <c r="O142" s="31">
        <v>1085937</v>
      </c>
      <c r="P142" s="98">
        <f t="shared" si="101"/>
        <v>5966411</v>
      </c>
      <c r="Q142" s="102">
        <f>5580000+59750</f>
        <v>5639750</v>
      </c>
      <c r="R142" s="102">
        <v>0</v>
      </c>
      <c r="S142" s="102">
        <f t="shared" ref="S142:S143" si="117">W142</f>
        <v>326661</v>
      </c>
      <c r="T142" s="32">
        <f t="shared" si="112"/>
        <v>6532561</v>
      </c>
      <c r="U142" s="32">
        <v>6205900</v>
      </c>
      <c r="V142" s="32">
        <v>0</v>
      </c>
      <c r="W142" s="32">
        <v>326661</v>
      </c>
      <c r="X142" s="32">
        <f t="shared" si="93"/>
        <v>100</v>
      </c>
      <c r="Y142" s="32">
        <f>U142/I142*100</f>
        <v>100</v>
      </c>
      <c r="Z142" s="32"/>
      <c r="AA142" s="32">
        <f>W142/K142*100</f>
        <v>100</v>
      </c>
      <c r="AB142" s="32">
        <f t="shared" si="103"/>
        <v>30.078827663717195</v>
      </c>
      <c r="AC142" s="32">
        <f>U142/M142*100</f>
        <v>30.07871191632497</v>
      </c>
      <c r="AD142" s="32"/>
      <c r="AE142" s="32">
        <f>W142/O142*100</f>
        <v>30.081026799897231</v>
      </c>
      <c r="AF142" s="32">
        <f t="shared" si="96"/>
        <v>100</v>
      </c>
      <c r="AG142" s="32">
        <f t="shared" si="86"/>
        <v>110.03856553925262</v>
      </c>
    </row>
    <row r="143" spans="1:33" s="7" customFormat="1" ht="89.25" customHeight="1" x14ac:dyDescent="0.3">
      <c r="A143" s="88" t="s">
        <v>231</v>
      </c>
      <c r="B143" s="89" t="s">
        <v>226</v>
      </c>
      <c r="C143" s="85" t="s">
        <v>26</v>
      </c>
      <c r="D143" s="32">
        <v>300000</v>
      </c>
      <c r="E143" s="32"/>
      <c r="F143" s="33">
        <v>600000</v>
      </c>
      <c r="G143" s="32"/>
      <c r="H143" s="32"/>
      <c r="I143" s="32">
        <v>600000</v>
      </c>
      <c r="J143" s="32">
        <v>0</v>
      </c>
      <c r="K143" s="32">
        <v>0</v>
      </c>
      <c r="L143" s="33">
        <f>SUM(M143:O143)</f>
        <v>600000</v>
      </c>
      <c r="M143" s="31">
        <v>600000</v>
      </c>
      <c r="N143" s="31">
        <v>0</v>
      </c>
      <c r="O143" s="31">
        <v>0</v>
      </c>
      <c r="P143" s="98">
        <f t="shared" si="101"/>
        <v>600000</v>
      </c>
      <c r="Q143" s="102">
        <v>600000</v>
      </c>
      <c r="R143" s="102">
        <v>0</v>
      </c>
      <c r="S143" s="102">
        <f t="shared" si="117"/>
        <v>0</v>
      </c>
      <c r="T143" s="32">
        <f t="shared" si="112"/>
        <v>495000</v>
      </c>
      <c r="U143" s="32">
        <v>495000</v>
      </c>
      <c r="V143" s="32">
        <v>0</v>
      </c>
      <c r="W143" s="32">
        <v>0</v>
      </c>
      <c r="X143" s="32">
        <f t="shared" si="93"/>
        <v>82.5</v>
      </c>
      <c r="Y143" s="32">
        <f>U143/I143*100</f>
        <v>82.5</v>
      </c>
      <c r="Z143" s="32"/>
      <c r="AA143" s="32"/>
      <c r="AB143" s="32">
        <f t="shared" si="103"/>
        <v>82.5</v>
      </c>
      <c r="AC143" s="32">
        <f>U143/M143*100</f>
        <v>82.5</v>
      </c>
      <c r="AD143" s="32"/>
      <c r="AE143" s="32"/>
      <c r="AF143" s="32">
        <f t="shared" si="96"/>
        <v>82.5</v>
      </c>
      <c r="AG143" s="32">
        <f t="shared" si="86"/>
        <v>82.5</v>
      </c>
    </row>
    <row r="144" spans="1:33" s="7" customFormat="1" ht="72.75" customHeight="1" x14ac:dyDescent="0.3">
      <c r="A144" s="1" t="s">
        <v>198</v>
      </c>
      <c r="B144" s="16" t="s">
        <v>197</v>
      </c>
      <c r="C144" s="44"/>
      <c r="D144" s="2">
        <f>SUM(D145:D147)</f>
        <v>515000</v>
      </c>
      <c r="E144" s="2">
        <f t="shared" ref="E144:W144" si="118">SUM(E145:E147)</f>
        <v>2488358</v>
      </c>
      <c r="F144" s="2">
        <f t="shared" si="118"/>
        <v>3343358</v>
      </c>
      <c r="G144" s="2">
        <f t="shared" si="118"/>
        <v>140000</v>
      </c>
      <c r="H144" s="2">
        <f t="shared" si="118"/>
        <v>618000</v>
      </c>
      <c r="I144" s="2">
        <f t="shared" si="118"/>
        <v>805188</v>
      </c>
      <c r="J144" s="2">
        <f t="shared" si="118"/>
        <v>0</v>
      </c>
      <c r="K144" s="2">
        <f t="shared" si="118"/>
        <v>2458170</v>
      </c>
      <c r="L144" s="2">
        <f>SUM(L145:L147)</f>
        <v>4141358</v>
      </c>
      <c r="M144" s="2">
        <f>SUM(M145:M147)</f>
        <v>805188</v>
      </c>
      <c r="N144" s="2">
        <f>SUM(N145:N147)</f>
        <v>0</v>
      </c>
      <c r="O144" s="2">
        <f>SUM(O145:O147)</f>
        <v>3336170</v>
      </c>
      <c r="P144" s="96">
        <f t="shared" si="118"/>
        <v>2513115.48</v>
      </c>
      <c r="Q144" s="96">
        <f t="shared" si="118"/>
        <v>0</v>
      </c>
      <c r="R144" s="96">
        <f t="shared" si="118"/>
        <v>0</v>
      </c>
      <c r="S144" s="96">
        <f t="shared" si="118"/>
        <v>2513115.48</v>
      </c>
      <c r="T144" s="2">
        <f t="shared" si="118"/>
        <v>3318303.48</v>
      </c>
      <c r="U144" s="2">
        <f t="shared" si="118"/>
        <v>805188</v>
      </c>
      <c r="V144" s="2">
        <f t="shared" si="118"/>
        <v>0</v>
      </c>
      <c r="W144" s="2">
        <f t="shared" si="118"/>
        <v>2513115.48</v>
      </c>
      <c r="X144" s="2">
        <f t="shared" si="93"/>
        <v>99.25061809115266</v>
      </c>
      <c r="Y144" s="2">
        <f>U144/I144*100</f>
        <v>100</v>
      </c>
      <c r="Z144" s="2"/>
      <c r="AA144" s="2">
        <f t="shared" ref="AA144:AA149" si="119">W144/K144*100</f>
        <v>102.23521888233931</v>
      </c>
      <c r="AB144" s="2">
        <f t="shared" si="103"/>
        <v>80.125975102852735</v>
      </c>
      <c r="AC144" s="2">
        <f>U144/M144*100</f>
        <v>100</v>
      </c>
      <c r="AD144" s="2"/>
      <c r="AE144" s="2">
        <f t="shared" ref="AE144:AE155" si="120">W144/O144*100</f>
        <v>75.329359115392805</v>
      </c>
      <c r="AF144" s="2">
        <f t="shared" si="96"/>
        <v>99.25061809115266</v>
      </c>
      <c r="AG144" s="2"/>
    </row>
    <row r="145" spans="1:33" s="7" customFormat="1" ht="37.5" x14ac:dyDescent="0.3">
      <c r="A145" s="88" t="s">
        <v>200</v>
      </c>
      <c r="B145" s="18" t="s">
        <v>74</v>
      </c>
      <c r="C145" s="85" t="s">
        <v>26</v>
      </c>
      <c r="D145" s="32">
        <v>0</v>
      </c>
      <c r="E145" s="32">
        <v>608090</v>
      </c>
      <c r="F145" s="33">
        <f t="shared" si="108"/>
        <v>608090</v>
      </c>
      <c r="G145" s="32">
        <v>0</v>
      </c>
      <c r="H145" s="32">
        <v>0</v>
      </c>
      <c r="I145" s="32">
        <v>0</v>
      </c>
      <c r="J145" s="32">
        <v>0</v>
      </c>
      <c r="K145" s="32">
        <v>608090</v>
      </c>
      <c r="L145" s="33">
        <f>SUM(M145:O145)</f>
        <v>608090</v>
      </c>
      <c r="M145" s="31">
        <v>0</v>
      </c>
      <c r="N145" s="31">
        <v>0</v>
      </c>
      <c r="O145" s="31">
        <v>608090</v>
      </c>
      <c r="P145" s="98">
        <f t="shared" si="101"/>
        <v>608036.03</v>
      </c>
      <c r="Q145" s="102">
        <v>0</v>
      </c>
      <c r="R145" s="102">
        <v>0</v>
      </c>
      <c r="S145" s="102">
        <f>W145</f>
        <v>608036.03</v>
      </c>
      <c r="T145" s="32">
        <f t="shared" si="112"/>
        <v>608036.03</v>
      </c>
      <c r="U145" s="32">
        <v>0</v>
      </c>
      <c r="V145" s="32">
        <v>0</v>
      </c>
      <c r="W145" s="32">
        <v>608036.03</v>
      </c>
      <c r="X145" s="32">
        <f t="shared" si="93"/>
        <v>99.991124669045703</v>
      </c>
      <c r="Y145" s="32"/>
      <c r="Z145" s="32"/>
      <c r="AA145" s="32">
        <f t="shared" si="119"/>
        <v>99.991124669045703</v>
      </c>
      <c r="AB145" s="32">
        <f t="shared" si="103"/>
        <v>99.991124669045703</v>
      </c>
      <c r="AC145" s="32"/>
      <c r="AD145" s="32"/>
      <c r="AE145" s="32">
        <f t="shared" si="120"/>
        <v>99.991124669045703</v>
      </c>
      <c r="AF145" s="32">
        <f t="shared" si="96"/>
        <v>99.991124669045703</v>
      </c>
      <c r="AG145" s="32"/>
    </row>
    <row r="146" spans="1:33" s="7" customFormat="1" ht="56.25" x14ac:dyDescent="0.3">
      <c r="A146" s="88" t="s">
        <v>201</v>
      </c>
      <c r="B146" s="89" t="s">
        <v>199</v>
      </c>
      <c r="C146" s="85" t="s">
        <v>26</v>
      </c>
      <c r="D146" s="32">
        <v>0</v>
      </c>
      <c r="E146" s="32">
        <v>1150268</v>
      </c>
      <c r="F146" s="33">
        <f t="shared" si="108"/>
        <v>1150268</v>
      </c>
      <c r="G146" s="32">
        <v>0</v>
      </c>
      <c r="H146" s="32">
        <v>0</v>
      </c>
      <c r="I146" s="32">
        <v>805188</v>
      </c>
      <c r="J146" s="32">
        <v>0</v>
      </c>
      <c r="K146" s="32">
        <v>345080</v>
      </c>
      <c r="L146" s="33">
        <f>SUM(M146:O146)</f>
        <v>1150268</v>
      </c>
      <c r="M146" s="31">
        <v>805188</v>
      </c>
      <c r="N146" s="31">
        <v>0</v>
      </c>
      <c r="O146" s="31">
        <v>345080</v>
      </c>
      <c r="P146" s="98">
        <f t="shared" si="101"/>
        <v>345079.45</v>
      </c>
      <c r="Q146" s="102">
        <v>0</v>
      </c>
      <c r="R146" s="102">
        <v>0</v>
      </c>
      <c r="S146" s="102">
        <f t="shared" ref="S146:S147" si="121">W146</f>
        <v>345079.45</v>
      </c>
      <c r="T146" s="32">
        <f t="shared" si="112"/>
        <v>1150267.45</v>
      </c>
      <c r="U146" s="32">
        <v>805188</v>
      </c>
      <c r="V146" s="32">
        <v>0</v>
      </c>
      <c r="W146" s="32">
        <v>345079.45</v>
      </c>
      <c r="X146" s="32">
        <f t="shared" si="93"/>
        <v>99.999952185056003</v>
      </c>
      <c r="Y146" s="32">
        <f>U146/I146*100</f>
        <v>100</v>
      </c>
      <c r="Z146" s="32"/>
      <c r="AA146" s="32">
        <f t="shared" si="119"/>
        <v>99.999840616668607</v>
      </c>
      <c r="AB146" s="32">
        <f t="shared" si="103"/>
        <v>99.999952185056003</v>
      </c>
      <c r="AC146" s="32">
        <f>U146/M146*100</f>
        <v>100</v>
      </c>
      <c r="AD146" s="32"/>
      <c r="AE146" s="32">
        <f t="shared" si="120"/>
        <v>99.999840616668607</v>
      </c>
      <c r="AF146" s="32">
        <f t="shared" si="96"/>
        <v>99.999952185056003</v>
      </c>
      <c r="AG146" s="32"/>
    </row>
    <row r="147" spans="1:33" s="7" customFormat="1" ht="51.75" customHeight="1" x14ac:dyDescent="0.3">
      <c r="A147" s="88" t="s">
        <v>203</v>
      </c>
      <c r="B147" s="18" t="s">
        <v>202</v>
      </c>
      <c r="C147" s="85" t="s">
        <v>26</v>
      </c>
      <c r="D147" s="32">
        <v>515000</v>
      </c>
      <c r="E147" s="32">
        <v>730000</v>
      </c>
      <c r="F147" s="33">
        <v>1585000</v>
      </c>
      <c r="G147" s="32">
        <v>140000</v>
      </c>
      <c r="H147" s="32">
        <v>618000</v>
      </c>
      <c r="I147" s="32">
        <v>0</v>
      </c>
      <c r="J147" s="32">
        <v>0</v>
      </c>
      <c r="K147" s="32">
        <v>1505000</v>
      </c>
      <c r="L147" s="33">
        <f>SUM(M147:O147)</f>
        <v>2383000</v>
      </c>
      <c r="M147" s="31">
        <v>0</v>
      </c>
      <c r="N147" s="31">
        <v>0</v>
      </c>
      <c r="O147" s="31">
        <v>2383000</v>
      </c>
      <c r="P147" s="98">
        <f t="shared" si="101"/>
        <v>1560000</v>
      </c>
      <c r="Q147" s="102">
        <v>0</v>
      </c>
      <c r="R147" s="102">
        <v>0</v>
      </c>
      <c r="S147" s="102">
        <f t="shared" si="121"/>
        <v>1560000</v>
      </c>
      <c r="T147" s="32">
        <f t="shared" si="112"/>
        <v>1560000</v>
      </c>
      <c r="U147" s="32">
        <v>0</v>
      </c>
      <c r="V147" s="32">
        <v>0</v>
      </c>
      <c r="W147" s="32">
        <v>1560000</v>
      </c>
      <c r="X147" s="32">
        <f t="shared" si="93"/>
        <v>98.422712933753942</v>
      </c>
      <c r="Y147" s="32"/>
      <c r="Z147" s="32"/>
      <c r="AA147" s="32">
        <f t="shared" si="119"/>
        <v>103.65448504983388</v>
      </c>
      <c r="AB147" s="32">
        <f t="shared" si="103"/>
        <v>65.463701216953424</v>
      </c>
      <c r="AC147" s="32"/>
      <c r="AD147" s="32"/>
      <c r="AE147" s="32">
        <f t="shared" si="120"/>
        <v>65.463701216953424</v>
      </c>
      <c r="AF147" s="32">
        <f t="shared" si="96"/>
        <v>98.422712933753942</v>
      </c>
      <c r="AG147" s="32"/>
    </row>
    <row r="148" spans="1:33" s="7" customFormat="1" ht="43.15" customHeight="1" x14ac:dyDescent="0.3">
      <c r="A148" s="1" t="s">
        <v>113</v>
      </c>
      <c r="B148" s="16" t="s">
        <v>204</v>
      </c>
      <c r="C148" s="44"/>
      <c r="D148" s="2">
        <f>D149</f>
        <v>0</v>
      </c>
      <c r="E148" s="2">
        <f t="shared" ref="E148:W148" si="122">E149</f>
        <v>284000</v>
      </c>
      <c r="F148" s="2">
        <f t="shared" si="122"/>
        <v>310000</v>
      </c>
      <c r="G148" s="2">
        <f t="shared" si="122"/>
        <v>710118</v>
      </c>
      <c r="H148" s="2">
        <f t="shared" si="122"/>
        <v>284000</v>
      </c>
      <c r="I148" s="2">
        <f t="shared" si="122"/>
        <v>263500</v>
      </c>
      <c r="J148" s="2">
        <f t="shared" si="122"/>
        <v>0</v>
      </c>
      <c r="K148" s="2">
        <f t="shared" si="122"/>
        <v>46500</v>
      </c>
      <c r="L148" s="2">
        <f>L149</f>
        <v>1278118</v>
      </c>
      <c r="M148" s="2">
        <f>M149</f>
        <v>1086400</v>
      </c>
      <c r="N148" s="2">
        <f>N149</f>
        <v>0</v>
      </c>
      <c r="O148" s="2">
        <f>O149</f>
        <v>191718</v>
      </c>
      <c r="P148" s="96">
        <f t="shared" si="122"/>
        <v>1132900</v>
      </c>
      <c r="Q148" s="96">
        <f t="shared" si="122"/>
        <v>1086400</v>
      </c>
      <c r="R148" s="96">
        <f t="shared" si="122"/>
        <v>0</v>
      </c>
      <c r="S148" s="96">
        <f t="shared" si="122"/>
        <v>46500</v>
      </c>
      <c r="T148" s="2">
        <f t="shared" si="122"/>
        <v>310000</v>
      </c>
      <c r="U148" s="2">
        <f t="shared" si="122"/>
        <v>263500</v>
      </c>
      <c r="V148" s="2">
        <f t="shared" si="122"/>
        <v>0</v>
      </c>
      <c r="W148" s="2">
        <f t="shared" si="122"/>
        <v>46500</v>
      </c>
      <c r="X148" s="2">
        <f t="shared" si="93"/>
        <v>100</v>
      </c>
      <c r="Y148" s="2">
        <f>U148/I148*100</f>
        <v>100</v>
      </c>
      <c r="Z148" s="2"/>
      <c r="AA148" s="2">
        <f t="shared" si="119"/>
        <v>100</v>
      </c>
      <c r="AB148" s="2">
        <f t="shared" si="103"/>
        <v>24.254411564503435</v>
      </c>
      <c r="AC148" s="2">
        <f>U148/M148*100</f>
        <v>24.254418262150221</v>
      </c>
      <c r="AD148" s="2"/>
      <c r="AE148" s="2">
        <f t="shared" si="120"/>
        <v>24.254373611241512</v>
      </c>
      <c r="AF148" s="2">
        <f t="shared" si="96"/>
        <v>100</v>
      </c>
      <c r="AG148" s="32"/>
    </row>
    <row r="149" spans="1:33" s="7" customFormat="1" ht="63" customHeight="1" x14ac:dyDescent="0.3">
      <c r="A149" s="88" t="s">
        <v>206</v>
      </c>
      <c r="B149" s="18" t="s">
        <v>205</v>
      </c>
      <c r="C149" s="85" t="s">
        <v>26</v>
      </c>
      <c r="D149" s="32">
        <v>0</v>
      </c>
      <c r="E149" s="32">
        <v>284000</v>
      </c>
      <c r="F149" s="33">
        <v>310000</v>
      </c>
      <c r="G149" s="32">
        <v>710118</v>
      </c>
      <c r="H149" s="32">
        <v>284000</v>
      </c>
      <c r="I149" s="32">
        <v>263500</v>
      </c>
      <c r="J149" s="32">
        <v>0</v>
      </c>
      <c r="K149" s="32">
        <v>46500</v>
      </c>
      <c r="L149" s="33">
        <f>SUM(M149:O149)</f>
        <v>1278118</v>
      </c>
      <c r="M149" s="31">
        <v>1086400</v>
      </c>
      <c r="N149" s="31">
        <v>0</v>
      </c>
      <c r="O149" s="31">
        <v>191718</v>
      </c>
      <c r="P149" s="98">
        <f t="shared" si="101"/>
        <v>1132900</v>
      </c>
      <c r="Q149" s="102">
        <v>1086400</v>
      </c>
      <c r="R149" s="102">
        <v>0</v>
      </c>
      <c r="S149" s="102">
        <f>W149</f>
        <v>46500</v>
      </c>
      <c r="T149" s="32">
        <f>SUM(U149:W149)</f>
        <v>310000</v>
      </c>
      <c r="U149" s="32">
        <v>263500</v>
      </c>
      <c r="V149" s="32">
        <v>0</v>
      </c>
      <c r="W149" s="32">
        <v>46500</v>
      </c>
      <c r="X149" s="32">
        <f t="shared" si="93"/>
        <v>100</v>
      </c>
      <c r="Y149" s="32">
        <f>U149/I149*100</f>
        <v>100</v>
      </c>
      <c r="Z149" s="32"/>
      <c r="AA149" s="32">
        <f t="shared" si="119"/>
        <v>100</v>
      </c>
      <c r="AB149" s="32">
        <f t="shared" si="103"/>
        <v>24.254411564503435</v>
      </c>
      <c r="AC149" s="32">
        <f>U149/M149*100</f>
        <v>24.254418262150221</v>
      </c>
      <c r="AD149" s="32"/>
      <c r="AE149" s="32">
        <f t="shared" si="120"/>
        <v>24.254373611241512</v>
      </c>
      <c r="AF149" s="32">
        <f t="shared" si="96"/>
        <v>100</v>
      </c>
      <c r="AG149" s="32"/>
    </row>
    <row r="150" spans="1:33" s="7" customFormat="1" ht="55.9" hidden="1" customHeight="1" x14ac:dyDescent="0.3">
      <c r="A150" s="1" t="s">
        <v>114</v>
      </c>
      <c r="B150" s="16" t="s">
        <v>207</v>
      </c>
      <c r="C150" s="44"/>
      <c r="D150" s="2">
        <f>D151</f>
        <v>0</v>
      </c>
      <c r="E150" s="2">
        <f t="shared" ref="E150:W150" si="123">E151</f>
        <v>0</v>
      </c>
      <c r="F150" s="2">
        <f t="shared" si="123"/>
        <v>0</v>
      </c>
      <c r="G150" s="2">
        <f t="shared" si="123"/>
        <v>0</v>
      </c>
      <c r="H150" s="2">
        <f t="shared" si="123"/>
        <v>413040</v>
      </c>
      <c r="I150" s="2">
        <f t="shared" si="123"/>
        <v>0</v>
      </c>
      <c r="J150" s="2">
        <f t="shared" si="123"/>
        <v>0</v>
      </c>
      <c r="K150" s="2">
        <f t="shared" si="123"/>
        <v>0</v>
      </c>
      <c r="L150" s="2">
        <f>L151</f>
        <v>413040</v>
      </c>
      <c r="M150" s="2">
        <f>M151</f>
        <v>0</v>
      </c>
      <c r="N150" s="2">
        <f>N151</f>
        <v>0</v>
      </c>
      <c r="O150" s="2">
        <f>O151</f>
        <v>413040</v>
      </c>
      <c r="P150" s="96">
        <f t="shared" si="123"/>
        <v>0</v>
      </c>
      <c r="Q150" s="96">
        <f t="shared" si="123"/>
        <v>0</v>
      </c>
      <c r="R150" s="96">
        <f t="shared" si="123"/>
        <v>0</v>
      </c>
      <c r="S150" s="96">
        <f t="shared" si="123"/>
        <v>0</v>
      </c>
      <c r="T150" s="2">
        <f t="shared" si="123"/>
        <v>0</v>
      </c>
      <c r="U150" s="2">
        <f t="shared" si="123"/>
        <v>0</v>
      </c>
      <c r="V150" s="2">
        <f t="shared" si="123"/>
        <v>0</v>
      </c>
      <c r="W150" s="2">
        <f t="shared" si="123"/>
        <v>0</v>
      </c>
      <c r="X150" s="2"/>
      <c r="Y150" s="2"/>
      <c r="Z150" s="2"/>
      <c r="AA150" s="2"/>
      <c r="AB150" s="2">
        <f t="shared" si="103"/>
        <v>0</v>
      </c>
      <c r="AC150" s="2"/>
      <c r="AD150" s="2"/>
      <c r="AE150" s="2">
        <f t="shared" si="120"/>
        <v>0</v>
      </c>
      <c r="AF150" s="32"/>
      <c r="AG150" s="32"/>
    </row>
    <row r="151" spans="1:33" s="7" customFormat="1" ht="51.75" hidden="1" customHeight="1" x14ac:dyDescent="0.3">
      <c r="A151" s="88" t="s">
        <v>208</v>
      </c>
      <c r="B151" s="18" t="s">
        <v>209</v>
      </c>
      <c r="C151" s="85" t="s">
        <v>26</v>
      </c>
      <c r="D151" s="32">
        <v>0</v>
      </c>
      <c r="E151" s="32">
        <v>0</v>
      </c>
      <c r="F151" s="33">
        <f t="shared" si="108"/>
        <v>0</v>
      </c>
      <c r="G151" s="32">
        <v>0</v>
      </c>
      <c r="H151" s="32">
        <v>413040</v>
      </c>
      <c r="I151" s="32">
        <v>0</v>
      </c>
      <c r="J151" s="32">
        <v>0</v>
      </c>
      <c r="K151" s="32">
        <v>0</v>
      </c>
      <c r="L151" s="33">
        <f t="shared" si="107"/>
        <v>413040</v>
      </c>
      <c r="M151" s="31">
        <v>0</v>
      </c>
      <c r="N151" s="31">
        <v>0</v>
      </c>
      <c r="O151" s="31">
        <v>413040</v>
      </c>
      <c r="P151" s="98">
        <f t="shared" si="101"/>
        <v>0</v>
      </c>
      <c r="Q151" s="102">
        <v>0</v>
      </c>
      <c r="R151" s="102">
        <v>0</v>
      </c>
      <c r="S151" s="102">
        <f>W151</f>
        <v>0</v>
      </c>
      <c r="T151" s="32">
        <f t="shared" si="112"/>
        <v>0</v>
      </c>
      <c r="U151" s="32">
        <v>0</v>
      </c>
      <c r="V151" s="32">
        <v>0</v>
      </c>
      <c r="W151" s="32">
        <v>0</v>
      </c>
      <c r="X151" s="2"/>
      <c r="Y151" s="2"/>
      <c r="Z151" s="2"/>
      <c r="AA151" s="2"/>
      <c r="AB151" s="32">
        <f t="shared" si="103"/>
        <v>0</v>
      </c>
      <c r="AC151" s="32"/>
      <c r="AD151" s="32"/>
      <c r="AE151" s="32">
        <f t="shared" si="120"/>
        <v>0</v>
      </c>
      <c r="AF151" s="32"/>
      <c r="AG151" s="32"/>
    </row>
    <row r="152" spans="1:33" s="8" customFormat="1" ht="69" hidden="1" customHeight="1" x14ac:dyDescent="0.3">
      <c r="A152" s="1" t="s">
        <v>301</v>
      </c>
      <c r="B152" s="16" t="s">
        <v>302</v>
      </c>
      <c r="C152" s="44"/>
      <c r="D152" s="2"/>
      <c r="E152" s="2"/>
      <c r="F152" s="3">
        <f>F153</f>
        <v>0</v>
      </c>
      <c r="G152" s="3">
        <f t="shared" ref="G152:K152" si="124">G153</f>
        <v>0</v>
      </c>
      <c r="H152" s="3">
        <f t="shared" si="124"/>
        <v>0</v>
      </c>
      <c r="I152" s="3">
        <f t="shared" si="124"/>
        <v>0</v>
      </c>
      <c r="J152" s="3">
        <f t="shared" si="124"/>
        <v>0</v>
      </c>
      <c r="K152" s="3">
        <f t="shared" si="124"/>
        <v>0</v>
      </c>
      <c r="L152" s="3">
        <f>L153</f>
        <v>3551666</v>
      </c>
      <c r="M152" s="3">
        <f>M153</f>
        <v>0</v>
      </c>
      <c r="N152" s="3">
        <f>N153</f>
        <v>0</v>
      </c>
      <c r="O152" s="3">
        <f>O153</f>
        <v>3551666</v>
      </c>
      <c r="P152" s="99">
        <f t="shared" ref="P152:W153" si="125">P153</f>
        <v>0</v>
      </c>
      <c r="Q152" s="99">
        <f t="shared" si="125"/>
        <v>0</v>
      </c>
      <c r="R152" s="99">
        <f t="shared" si="125"/>
        <v>0</v>
      </c>
      <c r="S152" s="99">
        <f t="shared" si="125"/>
        <v>0</v>
      </c>
      <c r="T152" s="3">
        <f t="shared" si="125"/>
        <v>0</v>
      </c>
      <c r="U152" s="3">
        <f t="shared" si="125"/>
        <v>0</v>
      </c>
      <c r="V152" s="3">
        <f t="shared" si="125"/>
        <v>0</v>
      </c>
      <c r="W152" s="3">
        <f t="shared" si="125"/>
        <v>0</v>
      </c>
      <c r="X152" s="2"/>
      <c r="Y152" s="2"/>
      <c r="Z152" s="2"/>
      <c r="AA152" s="2"/>
      <c r="AB152" s="2">
        <f t="shared" si="103"/>
        <v>0</v>
      </c>
      <c r="AC152" s="32"/>
      <c r="AD152" s="32"/>
      <c r="AE152" s="32">
        <f t="shared" si="120"/>
        <v>0</v>
      </c>
      <c r="AF152" s="32"/>
      <c r="AG152" s="2"/>
    </row>
    <row r="153" spans="1:33" s="7" customFormat="1" ht="51.75" customHeight="1" x14ac:dyDescent="0.3">
      <c r="A153" s="88" t="s">
        <v>304</v>
      </c>
      <c r="B153" s="18" t="s">
        <v>303</v>
      </c>
      <c r="C153" s="85" t="s">
        <v>26</v>
      </c>
      <c r="D153" s="32"/>
      <c r="E153" s="32"/>
      <c r="F153" s="33">
        <v>0</v>
      </c>
      <c r="G153" s="32"/>
      <c r="H153" s="32"/>
      <c r="I153" s="32">
        <v>0</v>
      </c>
      <c r="J153" s="32">
        <v>0</v>
      </c>
      <c r="K153" s="32">
        <v>0</v>
      </c>
      <c r="L153" s="33">
        <f>SUM(M153:O153)</f>
        <v>3551666</v>
      </c>
      <c r="M153" s="31">
        <v>0</v>
      </c>
      <c r="N153" s="31">
        <v>0</v>
      </c>
      <c r="O153" s="31">
        <v>3551666</v>
      </c>
      <c r="P153" s="102">
        <f t="shared" si="125"/>
        <v>0</v>
      </c>
      <c r="Q153" s="102">
        <v>0</v>
      </c>
      <c r="R153" s="102">
        <v>0</v>
      </c>
      <c r="S153" s="102">
        <v>0</v>
      </c>
      <c r="T153" s="32">
        <f>SUM(U153:W153)</f>
        <v>0</v>
      </c>
      <c r="U153" s="32">
        <v>0</v>
      </c>
      <c r="V153" s="32">
        <v>0</v>
      </c>
      <c r="W153" s="32">
        <v>0</v>
      </c>
      <c r="X153" s="2"/>
      <c r="Y153" s="2"/>
      <c r="Z153" s="2"/>
      <c r="AA153" s="2"/>
      <c r="AB153" s="32">
        <f t="shared" si="103"/>
        <v>0</v>
      </c>
      <c r="AC153" s="32"/>
      <c r="AD153" s="32"/>
      <c r="AE153" s="32">
        <f t="shared" si="120"/>
        <v>0</v>
      </c>
      <c r="AF153" s="32"/>
      <c r="AG153" s="32"/>
    </row>
    <row r="154" spans="1:33" s="8" customFormat="1" ht="43.5" customHeight="1" x14ac:dyDescent="0.3">
      <c r="A154" s="1" t="s">
        <v>115</v>
      </c>
      <c r="B154" s="16" t="s">
        <v>60</v>
      </c>
      <c r="C154" s="44"/>
      <c r="D154" s="2">
        <f>D155</f>
        <v>8344000</v>
      </c>
      <c r="E154" s="2">
        <f t="shared" ref="E154:W154" si="126">E155</f>
        <v>5710100</v>
      </c>
      <c r="F154" s="2">
        <f t="shared" si="126"/>
        <v>14049720</v>
      </c>
      <c r="G154" s="2">
        <f t="shared" si="126"/>
        <v>4586200</v>
      </c>
      <c r="H154" s="2">
        <f t="shared" si="126"/>
        <v>4205300</v>
      </c>
      <c r="I154" s="2">
        <f>I155</f>
        <v>0</v>
      </c>
      <c r="J154" s="2">
        <f t="shared" si="126"/>
        <v>0</v>
      </c>
      <c r="K154" s="2">
        <f>K155</f>
        <v>14026100</v>
      </c>
      <c r="L154" s="2">
        <f>L155</f>
        <v>22639700</v>
      </c>
      <c r="M154" s="2">
        <f>M155</f>
        <v>0</v>
      </c>
      <c r="N154" s="2">
        <f>N155</f>
        <v>0</v>
      </c>
      <c r="O154" s="2">
        <f>O155</f>
        <v>22639700</v>
      </c>
      <c r="P154" s="96">
        <f t="shared" si="126"/>
        <v>0</v>
      </c>
      <c r="Q154" s="96">
        <f t="shared" si="126"/>
        <v>0</v>
      </c>
      <c r="R154" s="96">
        <f t="shared" si="126"/>
        <v>0</v>
      </c>
      <c r="S154" s="96">
        <f t="shared" si="126"/>
        <v>0</v>
      </c>
      <c r="T154" s="2">
        <f t="shared" si="126"/>
        <v>12448039.859999999</v>
      </c>
      <c r="U154" s="2">
        <f t="shared" si="126"/>
        <v>0</v>
      </c>
      <c r="V154" s="2">
        <f t="shared" si="126"/>
        <v>0</v>
      </c>
      <c r="W154" s="2">
        <f t="shared" si="126"/>
        <v>12448039.859999999</v>
      </c>
      <c r="X154" s="2">
        <f>T154/F154*100</f>
        <v>88.599914161990412</v>
      </c>
      <c r="Y154" s="2"/>
      <c r="Z154" s="2"/>
      <c r="AA154" s="2">
        <f>W154/K154*100</f>
        <v>88.749116718118358</v>
      </c>
      <c r="AB154" s="2">
        <f t="shared" si="103"/>
        <v>54.983236792006963</v>
      </c>
      <c r="AC154" s="2"/>
      <c r="AD154" s="2"/>
      <c r="AE154" s="2">
        <f t="shared" si="120"/>
        <v>54.983236792006963</v>
      </c>
      <c r="AF154" s="2">
        <f>T154/F154*100</f>
        <v>88.599914161990412</v>
      </c>
      <c r="AG154" s="2"/>
    </row>
    <row r="155" spans="1:33" s="7" customFormat="1" ht="89.25" customHeight="1" x14ac:dyDescent="0.3">
      <c r="A155" s="88" t="s">
        <v>116</v>
      </c>
      <c r="B155" s="18" t="s">
        <v>210</v>
      </c>
      <c r="C155" s="85" t="s">
        <v>26</v>
      </c>
      <c r="D155" s="32">
        <v>8344000</v>
      </c>
      <c r="E155" s="32">
        <v>5710100</v>
      </c>
      <c r="F155" s="33">
        <v>14049720</v>
      </c>
      <c r="G155" s="32">
        <v>4586200</v>
      </c>
      <c r="H155" s="32">
        <v>4205300</v>
      </c>
      <c r="I155" s="32">
        <v>0</v>
      </c>
      <c r="J155" s="32">
        <v>0</v>
      </c>
      <c r="K155" s="32">
        <v>14026100</v>
      </c>
      <c r="L155" s="31">
        <f>M155+O155</f>
        <v>22639700</v>
      </c>
      <c r="M155" s="31">
        <v>0</v>
      </c>
      <c r="N155" s="31">
        <v>0</v>
      </c>
      <c r="O155" s="31">
        <v>22639700</v>
      </c>
      <c r="P155" s="98">
        <f t="shared" si="101"/>
        <v>0</v>
      </c>
      <c r="Q155" s="101">
        <v>0</v>
      </c>
      <c r="R155" s="101">
        <v>0</v>
      </c>
      <c r="S155" s="101">
        <v>0</v>
      </c>
      <c r="T155" s="32">
        <f t="shared" si="112"/>
        <v>12448039.859999999</v>
      </c>
      <c r="U155" s="32">
        <v>0</v>
      </c>
      <c r="V155" s="32">
        <v>0</v>
      </c>
      <c r="W155" s="32">
        <v>12448039.859999999</v>
      </c>
      <c r="X155" s="32">
        <f>T155/F155*100</f>
        <v>88.599914161990412</v>
      </c>
      <c r="Y155" s="32"/>
      <c r="Z155" s="32"/>
      <c r="AA155" s="32">
        <f>W155/K155*100</f>
        <v>88.749116718118358</v>
      </c>
      <c r="AB155" s="32">
        <f t="shared" si="103"/>
        <v>54.983236792006963</v>
      </c>
      <c r="AC155" s="32"/>
      <c r="AD155" s="32"/>
      <c r="AE155" s="32">
        <f t="shared" si="120"/>
        <v>54.983236792006963</v>
      </c>
      <c r="AF155" s="32">
        <f>T155/F155*100</f>
        <v>88.599914161990412</v>
      </c>
      <c r="AG155" s="32"/>
    </row>
    <row r="156" spans="1:33" s="7" customFormat="1" ht="102" hidden="1" customHeight="1" x14ac:dyDescent="0.3">
      <c r="A156" s="1" t="s">
        <v>212</v>
      </c>
      <c r="B156" s="90" t="s">
        <v>213</v>
      </c>
      <c r="C156" s="17"/>
      <c r="D156" s="72">
        <f>SUM(D157:D158)</f>
        <v>8343200</v>
      </c>
      <c r="E156" s="72">
        <f t="shared" ref="E156:W156" si="127">SUM(E157:E158)</f>
        <v>9327750</v>
      </c>
      <c r="F156" s="72">
        <f t="shared" si="127"/>
        <v>17664850</v>
      </c>
      <c r="G156" s="72">
        <f t="shared" si="127"/>
        <v>9222250</v>
      </c>
      <c r="H156" s="72">
        <f t="shared" si="127"/>
        <v>8909750</v>
      </c>
      <c r="I156" s="72">
        <f t="shared" si="127"/>
        <v>0</v>
      </c>
      <c r="J156" s="72">
        <f t="shared" si="127"/>
        <v>0</v>
      </c>
      <c r="K156" s="72">
        <f t="shared" si="127"/>
        <v>17489550</v>
      </c>
      <c r="L156" s="72">
        <f>SUM(L157:L158)</f>
        <v>35290100</v>
      </c>
      <c r="M156" s="72">
        <f>SUM(M157:M158)</f>
        <v>0</v>
      </c>
      <c r="N156" s="72">
        <f>SUM(N157:N158)</f>
        <v>0</v>
      </c>
      <c r="O156" s="72">
        <f>SUM(O157:O158)</f>
        <v>35290100</v>
      </c>
      <c r="P156" s="103">
        <f t="shared" si="127"/>
        <v>16384106.550000001</v>
      </c>
      <c r="Q156" s="103">
        <f t="shared" si="127"/>
        <v>0</v>
      </c>
      <c r="R156" s="103">
        <f t="shared" si="127"/>
        <v>0</v>
      </c>
      <c r="S156" s="103">
        <f t="shared" si="127"/>
        <v>16384106.550000001</v>
      </c>
      <c r="T156" s="72">
        <f t="shared" si="127"/>
        <v>16384106.550000001</v>
      </c>
      <c r="U156" s="72">
        <f t="shared" si="127"/>
        <v>0</v>
      </c>
      <c r="V156" s="72">
        <f t="shared" si="127"/>
        <v>0</v>
      </c>
      <c r="W156" s="72">
        <f t="shared" si="127"/>
        <v>16384106.550000001</v>
      </c>
      <c r="X156" s="2">
        <f t="shared" ref="X156:X159" si="128">T156/F156*100</f>
        <v>92.749763230369922</v>
      </c>
      <c r="Y156" s="2"/>
      <c r="Z156" s="32"/>
      <c r="AA156" s="32">
        <f t="shared" ref="AA156:AA159" si="129">W156/K156*100</f>
        <v>93.679405988147209</v>
      </c>
      <c r="AB156" s="2">
        <f t="shared" ref="AB156:AB159" si="130">T156/L156*100</f>
        <v>46.42692015607777</v>
      </c>
      <c r="AC156" s="2"/>
      <c r="AD156" s="2"/>
      <c r="AE156" s="2">
        <f t="shared" ref="AE156:AE159" si="131">W156/O156*100</f>
        <v>46.42692015607777</v>
      </c>
      <c r="AF156" s="2">
        <f t="shared" ref="AF156:AF159" si="132">T156/F156*100</f>
        <v>92.749763230369922</v>
      </c>
      <c r="AG156" s="32"/>
    </row>
    <row r="157" spans="1:33" s="7" customFormat="1" ht="45" hidden="1" customHeight="1" x14ac:dyDescent="0.3">
      <c r="A157" s="142" t="s">
        <v>215</v>
      </c>
      <c r="B157" s="163" t="s">
        <v>214</v>
      </c>
      <c r="C157" s="34" t="s">
        <v>35</v>
      </c>
      <c r="D157" s="73">
        <v>3236500</v>
      </c>
      <c r="E157" s="73">
        <v>3929800</v>
      </c>
      <c r="F157" s="33">
        <v>7263500</v>
      </c>
      <c r="G157" s="73">
        <v>3824300</v>
      </c>
      <c r="H157" s="73">
        <v>3876500</v>
      </c>
      <c r="I157" s="73">
        <v>0</v>
      </c>
      <c r="J157" s="73">
        <v>0</v>
      </c>
      <c r="K157" s="73">
        <v>7088200</v>
      </c>
      <c r="L157" s="31">
        <f>SUM(M157:O157)</f>
        <v>14579000</v>
      </c>
      <c r="M157" s="31">
        <v>0</v>
      </c>
      <c r="N157" s="31">
        <v>0</v>
      </c>
      <c r="O157" s="31">
        <v>14579000</v>
      </c>
      <c r="P157" s="98">
        <f t="shared" ref="P157:P165" si="133">Q157+R157+S157</f>
        <v>7245278.3799999999</v>
      </c>
      <c r="Q157" s="101">
        <v>0</v>
      </c>
      <c r="R157" s="101">
        <v>0</v>
      </c>
      <c r="S157" s="101">
        <f t="shared" ref="S157:S158" si="134">W157</f>
        <v>7245278.3799999999</v>
      </c>
      <c r="T157" s="31">
        <f>SUM(U157:W157)</f>
        <v>7245278.3799999999</v>
      </c>
      <c r="U157" s="31">
        <v>0</v>
      </c>
      <c r="V157" s="31">
        <v>0</v>
      </c>
      <c r="W157" s="31">
        <v>7245278.3799999999</v>
      </c>
      <c r="X157" s="32">
        <f t="shared" si="128"/>
        <v>99.749134439319889</v>
      </c>
      <c r="Y157" s="2"/>
      <c r="Z157" s="32"/>
      <c r="AA157" s="32">
        <f t="shared" si="129"/>
        <v>102.21605456956632</v>
      </c>
      <c r="AB157" s="32">
        <f t="shared" si="130"/>
        <v>49.696675903697098</v>
      </c>
      <c r="AC157" s="32"/>
      <c r="AD157" s="32"/>
      <c r="AE157" s="32">
        <f t="shared" si="131"/>
        <v>49.696675903697098</v>
      </c>
      <c r="AF157" s="32">
        <f t="shared" si="132"/>
        <v>99.749134439319889</v>
      </c>
      <c r="AG157" s="32"/>
    </row>
    <row r="158" spans="1:33" s="7" customFormat="1" ht="48.75" hidden="1" customHeight="1" x14ac:dyDescent="0.3">
      <c r="A158" s="143"/>
      <c r="B158" s="164"/>
      <c r="C158" s="34" t="s">
        <v>6</v>
      </c>
      <c r="D158" s="73">
        <v>5106700</v>
      </c>
      <c r="E158" s="73">
        <v>5397950</v>
      </c>
      <c r="F158" s="33">
        <f>I158+J158+K158</f>
        <v>10401350</v>
      </c>
      <c r="G158" s="73">
        <v>5397950</v>
      </c>
      <c r="H158" s="73">
        <v>5033250</v>
      </c>
      <c r="I158" s="73">
        <v>0</v>
      </c>
      <c r="J158" s="73">
        <v>0</v>
      </c>
      <c r="K158" s="73">
        <v>10401350</v>
      </c>
      <c r="L158" s="31">
        <f>SUM(M158:O158)</f>
        <v>20711100</v>
      </c>
      <c r="M158" s="31">
        <v>0</v>
      </c>
      <c r="N158" s="31">
        <v>0</v>
      </c>
      <c r="O158" s="31">
        <v>20711100</v>
      </c>
      <c r="P158" s="98">
        <f t="shared" si="133"/>
        <v>9138828.1699999999</v>
      </c>
      <c r="Q158" s="101">
        <v>0</v>
      </c>
      <c r="R158" s="101">
        <v>0</v>
      </c>
      <c r="S158" s="101">
        <f t="shared" si="134"/>
        <v>9138828.1699999999</v>
      </c>
      <c r="T158" s="31">
        <f>SUM(U158:W158)</f>
        <v>9138828.1699999999</v>
      </c>
      <c r="U158" s="31">
        <v>0</v>
      </c>
      <c r="V158" s="31">
        <v>0</v>
      </c>
      <c r="W158" s="31">
        <v>9138828.1699999999</v>
      </c>
      <c r="X158" s="32">
        <f t="shared" si="128"/>
        <v>87.861942632446755</v>
      </c>
      <c r="Y158" s="2"/>
      <c r="Z158" s="32"/>
      <c r="AA158" s="32">
        <f t="shared" si="129"/>
        <v>87.861942632446755</v>
      </c>
      <c r="AB158" s="32">
        <f t="shared" si="130"/>
        <v>44.125266982439371</v>
      </c>
      <c r="AC158" s="32"/>
      <c r="AD158" s="32"/>
      <c r="AE158" s="32">
        <f t="shared" si="131"/>
        <v>44.125266982439371</v>
      </c>
      <c r="AF158" s="32">
        <f t="shared" si="132"/>
        <v>87.861942632446755</v>
      </c>
      <c r="AG158" s="32"/>
    </row>
    <row r="159" spans="1:33" ht="28.5" hidden="1" customHeight="1" x14ac:dyDescent="0.3">
      <c r="A159" s="162" t="s">
        <v>127</v>
      </c>
      <c r="B159" s="162"/>
      <c r="C159" s="162"/>
      <c r="D159" s="3" t="e">
        <f>#REF!+#REF!+#REF!+#REF!+#REF!+#REF!</f>
        <v>#REF!</v>
      </c>
      <c r="E159" s="3" t="e">
        <f>#REF!+#REF!+#REF!+#REF!+#REF!+#REF!</f>
        <v>#REF!</v>
      </c>
      <c r="F159" s="3" t="e">
        <f>#REF!+#REF!+#REF!+#REF!+#REF!+#REF!</f>
        <v>#REF!</v>
      </c>
      <c r="G159" s="3" t="e">
        <f>#REF!+#REF!+#REF!+#REF!+#REF!+#REF!</f>
        <v>#REF!</v>
      </c>
      <c r="H159" s="3" t="e">
        <f>#REF!+#REF!+#REF!+#REF!+#REF!+#REF!</f>
        <v>#REF!</v>
      </c>
      <c r="I159" s="3" t="e">
        <f>#REF!+#REF!+#REF!+#REF!+#REF!+#REF!</f>
        <v>#REF!</v>
      </c>
      <c r="J159" s="3" t="e">
        <f>#REF!+#REF!+#REF!+#REF!+#REF!+#REF!</f>
        <v>#REF!</v>
      </c>
      <c r="K159" s="3" t="e">
        <f>#REF!+#REF!+#REF!+#REF!+#REF!+#REF!</f>
        <v>#REF!</v>
      </c>
      <c r="L159" s="3" t="e">
        <f>#REF!+#REF!+#REF!+#REF!+#REF!+#REF!</f>
        <v>#REF!</v>
      </c>
      <c r="M159" s="3" t="e">
        <f>#REF!+#REF!+#REF!+#REF!+#REF!+#REF!</f>
        <v>#REF!</v>
      </c>
      <c r="N159" s="3" t="e">
        <f>#REF!+#REF!+#REF!+#REF!+#REF!+#REF!</f>
        <v>#REF!</v>
      </c>
      <c r="O159" s="3" t="e">
        <f>#REF!+#REF!+#REF!+#REF!+#REF!+#REF!</f>
        <v>#REF!</v>
      </c>
      <c r="P159" s="99" t="e">
        <f>#REF!+#REF!+#REF!+#REF!+#REF!+#REF!</f>
        <v>#REF!</v>
      </c>
      <c r="Q159" s="99" t="e">
        <f>#REF!+#REF!+#REF!+#REF!+#REF!+#REF!</f>
        <v>#REF!</v>
      </c>
      <c r="R159" s="99" t="e">
        <f>#REF!+#REF!+#REF!+#REF!+#REF!+#REF!</f>
        <v>#REF!</v>
      </c>
      <c r="S159" s="99" t="e">
        <f>#REF!+#REF!+#REF!+#REF!+#REF!+#REF!</f>
        <v>#REF!</v>
      </c>
      <c r="T159" s="3" t="e">
        <f>#REF!+#REF!+#REF!+#REF!+#REF!+#REF!</f>
        <v>#REF!</v>
      </c>
      <c r="U159" s="3" t="e">
        <f>#REF!+#REF!+#REF!+#REF!+#REF!+#REF!</f>
        <v>#REF!</v>
      </c>
      <c r="V159" s="3" t="e">
        <f>#REF!+#REF!+#REF!+#REF!+#REF!+#REF!</f>
        <v>#REF!</v>
      </c>
      <c r="W159" s="3" t="e">
        <f>#REF!+#REF!+#REF!+#REF!+#REF!+#REF!</f>
        <v>#REF!</v>
      </c>
      <c r="X159" s="2" t="e">
        <f t="shared" si="128"/>
        <v>#REF!</v>
      </c>
      <c r="Y159" s="2" t="e">
        <f>U159/I159*100</f>
        <v>#REF!</v>
      </c>
      <c r="Z159" s="2" t="e">
        <f>V159/J159*100</f>
        <v>#REF!</v>
      </c>
      <c r="AA159" s="2" t="e">
        <f t="shared" si="129"/>
        <v>#REF!</v>
      </c>
      <c r="AB159" s="2" t="e">
        <f t="shared" si="130"/>
        <v>#REF!</v>
      </c>
      <c r="AC159" s="2" t="e">
        <f>U159/M159*100</f>
        <v>#REF!</v>
      </c>
      <c r="AD159" s="2" t="e">
        <f>V159/N159*100</f>
        <v>#REF!</v>
      </c>
      <c r="AE159" s="2" t="e">
        <f t="shared" si="131"/>
        <v>#REF!</v>
      </c>
      <c r="AF159" s="2" t="e">
        <f t="shared" si="132"/>
        <v>#REF!</v>
      </c>
      <c r="AG159" s="2" t="e">
        <f>U159/Q159*100</f>
        <v>#REF!</v>
      </c>
    </row>
    <row r="160" spans="1:33" ht="34.5" hidden="1" customHeight="1" x14ac:dyDescent="0.3">
      <c r="A160" s="160" t="s">
        <v>217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39"/>
    </row>
    <row r="161" spans="1:33" ht="87" hidden="1" customHeight="1" x14ac:dyDescent="0.3">
      <c r="A161" s="1" t="s">
        <v>123</v>
      </c>
      <c r="B161" s="71" t="s">
        <v>216</v>
      </c>
      <c r="C161" s="38"/>
      <c r="D161" s="30">
        <f>D162+D164</f>
        <v>15008754</v>
      </c>
      <c r="E161" s="30">
        <f t="shared" ref="E161:W161" si="135">E162+E164</f>
        <v>13615164</v>
      </c>
      <c r="F161" s="30">
        <f t="shared" si="135"/>
        <v>59996232</v>
      </c>
      <c r="G161" s="30">
        <f t="shared" si="135"/>
        <v>11430065</v>
      </c>
      <c r="H161" s="30">
        <f t="shared" si="135"/>
        <v>46218907</v>
      </c>
      <c r="I161" s="30">
        <f t="shared" si="135"/>
        <v>58813648</v>
      </c>
      <c r="J161" s="30">
        <f t="shared" si="135"/>
        <v>0</v>
      </c>
      <c r="K161" s="30">
        <f t="shared" si="135"/>
        <v>26384</v>
      </c>
      <c r="L161" s="30">
        <f>L162+L164</f>
        <v>95958460</v>
      </c>
      <c r="M161" s="30">
        <f>M162+M164</f>
        <v>95895800</v>
      </c>
      <c r="N161" s="30">
        <f>N162+N164</f>
        <v>0</v>
      </c>
      <c r="O161" s="30">
        <f>O162+O164</f>
        <v>62660</v>
      </c>
      <c r="P161" s="97">
        <f t="shared" si="135"/>
        <v>54737790</v>
      </c>
      <c r="Q161" s="97">
        <f t="shared" si="135"/>
        <v>54677820</v>
      </c>
      <c r="R161" s="97">
        <f t="shared" si="135"/>
        <v>0</v>
      </c>
      <c r="S161" s="97">
        <f t="shared" si="135"/>
        <v>59970</v>
      </c>
      <c r="T161" s="30">
        <f t="shared" si="135"/>
        <v>57566073.269999996</v>
      </c>
      <c r="U161" s="30">
        <f t="shared" si="135"/>
        <v>57506103.269999996</v>
      </c>
      <c r="V161" s="30">
        <f t="shared" si="135"/>
        <v>0</v>
      </c>
      <c r="W161" s="30">
        <f t="shared" si="135"/>
        <v>59970</v>
      </c>
      <c r="X161" s="2">
        <f>T161/F161*100</f>
        <v>95.949481077411662</v>
      </c>
      <c r="Y161" s="2">
        <f>U161/I161*100</f>
        <v>97.776800497054694</v>
      </c>
      <c r="Z161" s="2">
        <v>0</v>
      </c>
      <c r="AA161" s="2">
        <f>W161/K161*100</f>
        <v>227.29684657368102</v>
      </c>
      <c r="AB161" s="2">
        <f t="shared" ref="AB161:AC165" si="136">T161/L161*100</f>
        <v>59.990618096622214</v>
      </c>
      <c r="AC161" s="2">
        <f t="shared" si="136"/>
        <v>59.967280391841967</v>
      </c>
      <c r="AD161" s="2"/>
      <c r="AE161" s="2">
        <f>W161/O161*100</f>
        <v>95.706990105330362</v>
      </c>
      <c r="AF161" s="2">
        <f>T161/F161*100</f>
        <v>95.949481077411662</v>
      </c>
      <c r="AG161" s="2">
        <f>U161/Q161*100</f>
        <v>105.1726335651275</v>
      </c>
    </row>
    <row r="162" spans="1:33" ht="56.25" hidden="1" x14ac:dyDescent="0.3">
      <c r="A162" s="1" t="s">
        <v>124</v>
      </c>
      <c r="B162" s="74" t="s">
        <v>218</v>
      </c>
      <c r="C162" s="17"/>
      <c r="D162" s="30">
        <f>D163</f>
        <v>9866010</v>
      </c>
      <c r="E162" s="30">
        <f t="shared" ref="E162:W162" si="137">E163</f>
        <v>7039080</v>
      </c>
      <c r="F162" s="30">
        <f t="shared" si="137"/>
        <v>17233784</v>
      </c>
      <c r="G162" s="30">
        <f t="shared" si="137"/>
        <v>5803980</v>
      </c>
      <c r="H162" s="30">
        <f t="shared" si="137"/>
        <v>9380020</v>
      </c>
      <c r="I162" s="30">
        <f t="shared" si="137"/>
        <v>17051200</v>
      </c>
      <c r="J162" s="30">
        <f t="shared" si="137"/>
        <v>0</v>
      </c>
      <c r="K162" s="30">
        <f t="shared" si="137"/>
        <v>26384</v>
      </c>
      <c r="L162" s="30">
        <f>L163</f>
        <v>32120960</v>
      </c>
      <c r="M162" s="30">
        <f>M163</f>
        <v>32058300</v>
      </c>
      <c r="N162" s="30">
        <f>N163</f>
        <v>0</v>
      </c>
      <c r="O162" s="30">
        <f>O163</f>
        <v>62660</v>
      </c>
      <c r="P162" s="97">
        <f t="shared" si="137"/>
        <v>15064170</v>
      </c>
      <c r="Q162" s="97">
        <f t="shared" si="137"/>
        <v>15004200</v>
      </c>
      <c r="R162" s="97">
        <f t="shared" si="137"/>
        <v>0</v>
      </c>
      <c r="S162" s="97">
        <f t="shared" si="137"/>
        <v>59970</v>
      </c>
      <c r="T162" s="30">
        <f t="shared" si="137"/>
        <v>16390795.84</v>
      </c>
      <c r="U162" s="30">
        <f t="shared" si="137"/>
        <v>16330825.84</v>
      </c>
      <c r="V162" s="30">
        <f t="shared" si="137"/>
        <v>0</v>
      </c>
      <c r="W162" s="30">
        <f t="shared" si="137"/>
        <v>59970</v>
      </c>
      <c r="X162" s="2">
        <f>T162/F162*100</f>
        <v>95.108513835382865</v>
      </c>
      <c r="Y162" s="2">
        <f>U162/I162*100</f>
        <v>95.775228957492729</v>
      </c>
      <c r="Z162" s="2">
        <v>0</v>
      </c>
      <c r="AA162" s="2">
        <f>W162/K162*100</f>
        <v>227.29684657368102</v>
      </c>
      <c r="AB162" s="2">
        <f t="shared" si="136"/>
        <v>51.028349837613817</v>
      </c>
      <c r="AC162" s="2">
        <f t="shared" si="136"/>
        <v>50.941022574497083</v>
      </c>
      <c r="AD162" s="2"/>
      <c r="AE162" s="2">
        <f>W162/O162*100</f>
        <v>95.706990105330362</v>
      </c>
      <c r="AF162" s="2">
        <f>T162/F162*100</f>
        <v>95.108513835382865</v>
      </c>
      <c r="AG162" s="2">
        <f>U162/Q162*100</f>
        <v>108.84169659162102</v>
      </c>
    </row>
    <row r="163" spans="1:33" ht="56.25" hidden="1" x14ac:dyDescent="0.3">
      <c r="A163" s="88" t="s">
        <v>220</v>
      </c>
      <c r="B163" s="37" t="s">
        <v>219</v>
      </c>
      <c r="C163" s="34" t="s">
        <v>221</v>
      </c>
      <c r="D163" s="31">
        <v>9866010</v>
      </c>
      <c r="E163" s="31">
        <v>7039080</v>
      </c>
      <c r="F163" s="31">
        <v>17233784</v>
      </c>
      <c r="G163" s="31">
        <v>5803980</v>
      </c>
      <c r="H163" s="31">
        <v>9380020</v>
      </c>
      <c r="I163" s="31">
        <v>17051200</v>
      </c>
      <c r="J163" s="31">
        <v>0</v>
      </c>
      <c r="K163" s="31">
        <v>26384</v>
      </c>
      <c r="L163" s="31">
        <f>SUM(M163:O163)</f>
        <v>32120960</v>
      </c>
      <c r="M163" s="31">
        <v>32058300</v>
      </c>
      <c r="N163" s="31">
        <v>0</v>
      </c>
      <c r="O163" s="31">
        <v>62660</v>
      </c>
      <c r="P163" s="98">
        <f t="shared" si="133"/>
        <v>15064170</v>
      </c>
      <c r="Q163" s="98">
        <v>15004200</v>
      </c>
      <c r="R163" s="101">
        <v>0</v>
      </c>
      <c r="S163" s="101">
        <f>W163</f>
        <v>59970</v>
      </c>
      <c r="T163" s="75">
        <f>SUM(U163:W163)</f>
        <v>16390795.84</v>
      </c>
      <c r="U163" s="75">
        <v>16330825.84</v>
      </c>
      <c r="V163" s="75">
        <v>0</v>
      </c>
      <c r="W163" s="75">
        <v>59970</v>
      </c>
      <c r="X163" s="32">
        <f>T163/F163*100</f>
        <v>95.108513835382865</v>
      </c>
      <c r="Y163" s="32">
        <f>U163/I163*100</f>
        <v>95.775228957492729</v>
      </c>
      <c r="Z163" s="32">
        <v>0</v>
      </c>
      <c r="AA163" s="32">
        <f>W163/K163*100</f>
        <v>227.29684657368102</v>
      </c>
      <c r="AB163" s="32">
        <f t="shared" si="136"/>
        <v>51.028349837613817</v>
      </c>
      <c r="AC163" s="32">
        <f t="shared" si="136"/>
        <v>50.941022574497083</v>
      </c>
      <c r="AD163" s="32"/>
      <c r="AE163" s="32">
        <f>W163/O163*100</f>
        <v>95.706990105330362</v>
      </c>
      <c r="AF163" s="32">
        <f>T163/F163*100</f>
        <v>95.108513835382865</v>
      </c>
      <c r="AG163" s="32">
        <f>U163/Q163*100</f>
        <v>108.84169659162102</v>
      </c>
    </row>
    <row r="164" spans="1:33" ht="117" hidden="1" customHeight="1" x14ac:dyDescent="0.3">
      <c r="A164" s="1" t="s">
        <v>125</v>
      </c>
      <c r="B164" s="74" t="s">
        <v>222</v>
      </c>
      <c r="C164" s="17"/>
      <c r="D164" s="30">
        <f>D165</f>
        <v>5142744</v>
      </c>
      <c r="E164" s="30">
        <f t="shared" ref="E164:W164" si="138">E165</f>
        <v>6576084</v>
      </c>
      <c r="F164" s="30">
        <f t="shared" si="138"/>
        <v>42762448</v>
      </c>
      <c r="G164" s="30">
        <f t="shared" si="138"/>
        <v>5626085</v>
      </c>
      <c r="H164" s="30">
        <f t="shared" si="138"/>
        <v>36838887</v>
      </c>
      <c r="I164" s="30">
        <f t="shared" si="138"/>
        <v>41762448</v>
      </c>
      <c r="J164" s="30">
        <f t="shared" si="138"/>
        <v>0</v>
      </c>
      <c r="K164" s="30">
        <f t="shared" si="138"/>
        <v>0</v>
      </c>
      <c r="L164" s="30">
        <f t="shared" ref="L164:O164" si="139">L165</f>
        <v>63837500</v>
      </c>
      <c r="M164" s="30">
        <f t="shared" si="139"/>
        <v>63837500</v>
      </c>
      <c r="N164" s="30">
        <f t="shared" si="139"/>
        <v>0</v>
      </c>
      <c r="O164" s="30">
        <f t="shared" si="139"/>
        <v>0</v>
      </c>
      <c r="P164" s="97">
        <f t="shared" si="138"/>
        <v>39673620</v>
      </c>
      <c r="Q164" s="97">
        <f t="shared" si="138"/>
        <v>39673620</v>
      </c>
      <c r="R164" s="97">
        <f t="shared" si="138"/>
        <v>0</v>
      </c>
      <c r="S164" s="97">
        <f t="shared" si="138"/>
        <v>0</v>
      </c>
      <c r="T164" s="30">
        <f t="shared" si="138"/>
        <v>41175277.43</v>
      </c>
      <c r="U164" s="30">
        <f t="shared" si="138"/>
        <v>41175277.43</v>
      </c>
      <c r="V164" s="30">
        <f t="shared" si="138"/>
        <v>0</v>
      </c>
      <c r="W164" s="30">
        <f t="shared" si="138"/>
        <v>0</v>
      </c>
      <c r="X164" s="2">
        <f>T164/F164*100</f>
        <v>96.288401052250322</v>
      </c>
      <c r="Y164" s="2">
        <f>U164/I164*100</f>
        <v>98.594022625302031</v>
      </c>
      <c r="Z164" s="2">
        <v>0</v>
      </c>
      <c r="AA164" s="2"/>
      <c r="AB164" s="2">
        <f t="shared" si="136"/>
        <v>64.500140873311139</v>
      </c>
      <c r="AC164" s="2">
        <f t="shared" si="136"/>
        <v>64.500140873311139</v>
      </c>
      <c r="AD164" s="2"/>
      <c r="AE164" s="2"/>
      <c r="AF164" s="2">
        <f>T164/F164*100</f>
        <v>96.288401052250322</v>
      </c>
      <c r="AG164" s="2">
        <f>U164/Q164*100</f>
        <v>103.7850275069429</v>
      </c>
    </row>
    <row r="165" spans="1:33" ht="132" hidden="1" customHeight="1" x14ac:dyDescent="0.3">
      <c r="A165" s="88" t="s">
        <v>224</v>
      </c>
      <c r="B165" s="40" t="s">
        <v>223</v>
      </c>
      <c r="C165" s="34" t="s">
        <v>221</v>
      </c>
      <c r="D165" s="31">
        <v>5142744</v>
      </c>
      <c r="E165" s="31">
        <v>6576084</v>
      </c>
      <c r="F165" s="31">
        <v>42762448</v>
      </c>
      <c r="G165" s="31">
        <v>5626085</v>
      </c>
      <c r="H165" s="31">
        <v>36838887</v>
      </c>
      <c r="I165" s="31">
        <v>41762448</v>
      </c>
      <c r="J165" s="31">
        <v>0</v>
      </c>
      <c r="K165" s="31">
        <v>0</v>
      </c>
      <c r="L165" s="31">
        <f t="shared" ref="L165" si="140">SUM(M165:O165)</f>
        <v>63837500</v>
      </c>
      <c r="M165" s="31">
        <v>63837500</v>
      </c>
      <c r="N165" s="31">
        <v>0</v>
      </c>
      <c r="O165" s="31">
        <v>0</v>
      </c>
      <c r="P165" s="98">
        <f t="shared" si="133"/>
        <v>39673620</v>
      </c>
      <c r="Q165" s="98">
        <v>39673620</v>
      </c>
      <c r="R165" s="101">
        <v>0</v>
      </c>
      <c r="S165" s="101">
        <f t="shared" ref="S165" si="141">W165</f>
        <v>0</v>
      </c>
      <c r="T165" s="75">
        <f>SUM(U165:W165)</f>
        <v>41175277.43</v>
      </c>
      <c r="U165" s="75">
        <v>41175277.43</v>
      </c>
      <c r="V165" s="75">
        <v>0</v>
      </c>
      <c r="W165" s="75">
        <v>0</v>
      </c>
      <c r="X165" s="2">
        <f>T165/F165*100</f>
        <v>96.288401052250322</v>
      </c>
      <c r="Y165" s="2">
        <f>U165/I165*100</f>
        <v>98.594022625302031</v>
      </c>
      <c r="Z165" s="2">
        <v>0</v>
      </c>
      <c r="AA165" s="2"/>
      <c r="AB165" s="32">
        <f t="shared" si="136"/>
        <v>64.500140873311139</v>
      </c>
      <c r="AC165" s="32">
        <f t="shared" si="136"/>
        <v>64.500140873311139</v>
      </c>
      <c r="AD165" s="32"/>
      <c r="AE165" s="32"/>
      <c r="AF165" s="32">
        <f>T165/F165*100</f>
        <v>96.288401052250322</v>
      </c>
      <c r="AG165" s="32">
        <f>U165/Q165*100</f>
        <v>103.7850275069429</v>
      </c>
    </row>
    <row r="166" spans="1:33" x14ac:dyDescent="0.3">
      <c r="A166" s="11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104"/>
      <c r="Q166" s="104"/>
      <c r="R166" s="104"/>
      <c r="S166" s="104"/>
    </row>
    <row r="167" spans="1:33" x14ac:dyDescent="0.3">
      <c r="A167" s="11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104"/>
      <c r="Q167" s="104"/>
      <c r="R167" s="104"/>
      <c r="S167" s="104"/>
    </row>
    <row r="168" spans="1:33" x14ac:dyDescent="0.3">
      <c r="A168" s="1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104"/>
      <c r="Q168" s="104"/>
      <c r="R168" s="104"/>
      <c r="S168" s="104"/>
    </row>
    <row r="169" spans="1:33" x14ac:dyDescent="0.3">
      <c r="A169" s="1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104"/>
      <c r="Q169" s="104"/>
      <c r="R169" s="104"/>
      <c r="S169" s="104"/>
    </row>
    <row r="170" spans="1:33" x14ac:dyDescent="0.3">
      <c r="A170" s="11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104"/>
      <c r="Q170" s="104"/>
      <c r="R170" s="104"/>
      <c r="S170" s="104"/>
    </row>
    <row r="171" spans="1:33" x14ac:dyDescent="0.3">
      <c r="A171" s="11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104"/>
      <c r="Q171" s="104"/>
      <c r="R171" s="104"/>
      <c r="S171" s="104"/>
    </row>
    <row r="172" spans="1:33" x14ac:dyDescent="0.3">
      <c r="A172" s="1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104"/>
      <c r="Q172" s="104"/>
      <c r="R172" s="104"/>
      <c r="S172" s="104"/>
    </row>
    <row r="173" spans="1:33" x14ac:dyDescent="0.3">
      <c r="A173" s="11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104"/>
      <c r="Q173" s="104"/>
      <c r="R173" s="104"/>
      <c r="S173" s="104"/>
    </row>
    <row r="174" spans="1:33" x14ac:dyDescent="0.3">
      <c r="A174" s="1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104"/>
      <c r="Q174" s="104"/>
      <c r="R174" s="104"/>
      <c r="S174" s="104"/>
    </row>
    <row r="175" spans="1:33" x14ac:dyDescent="0.3">
      <c r="A175" s="1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104"/>
      <c r="Q175" s="104"/>
      <c r="R175" s="104"/>
      <c r="S175" s="104"/>
    </row>
    <row r="176" spans="1:33" x14ac:dyDescent="0.3">
      <c r="A176" s="11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104"/>
      <c r="Q176" s="104"/>
      <c r="R176" s="104"/>
      <c r="S176" s="104"/>
    </row>
    <row r="177" spans="1:19" x14ac:dyDescent="0.3">
      <c r="A177" s="11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104"/>
      <c r="Q177" s="104"/>
      <c r="R177" s="104"/>
      <c r="S177" s="104"/>
    </row>
    <row r="178" spans="1:19" x14ac:dyDescent="0.3">
      <c r="A178" s="11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104"/>
      <c r="Q178" s="104"/>
      <c r="R178" s="104"/>
      <c r="S178" s="104"/>
    </row>
    <row r="179" spans="1:19" x14ac:dyDescent="0.3">
      <c r="A179" s="11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104"/>
      <c r="Q179" s="104"/>
      <c r="R179" s="104"/>
      <c r="S179" s="104"/>
    </row>
    <row r="180" spans="1:19" x14ac:dyDescent="0.3">
      <c r="A180" s="11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104"/>
      <c r="Q180" s="104"/>
      <c r="R180" s="104"/>
      <c r="S180" s="104"/>
    </row>
    <row r="181" spans="1:19" x14ac:dyDescent="0.3">
      <c r="A181" s="11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104"/>
      <c r="Q181" s="104"/>
      <c r="R181" s="104"/>
      <c r="S181" s="104"/>
    </row>
    <row r="182" spans="1:19" x14ac:dyDescent="0.3">
      <c r="A182" s="11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104"/>
      <c r="Q182" s="104"/>
      <c r="R182" s="104"/>
      <c r="S182" s="104"/>
    </row>
    <row r="183" spans="1:19" x14ac:dyDescent="0.3">
      <c r="A183" s="11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104"/>
      <c r="Q183" s="104"/>
      <c r="R183" s="104"/>
      <c r="S183" s="104"/>
    </row>
    <row r="184" spans="1:19" x14ac:dyDescent="0.3">
      <c r="A184" s="1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104"/>
      <c r="Q184" s="104"/>
      <c r="R184" s="104"/>
      <c r="S184" s="104"/>
    </row>
    <row r="185" spans="1:19" x14ac:dyDescent="0.3">
      <c r="A185" s="1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104"/>
      <c r="Q185" s="104"/>
      <c r="R185" s="104"/>
      <c r="S185" s="104"/>
    </row>
    <row r="186" spans="1:19" x14ac:dyDescent="0.3">
      <c r="A186" s="11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104"/>
      <c r="Q186" s="104"/>
      <c r="R186" s="104"/>
      <c r="S186" s="104"/>
    </row>
    <row r="187" spans="1:19" x14ac:dyDescent="0.3">
      <c r="A187" s="11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104"/>
      <c r="Q187" s="104"/>
      <c r="R187" s="104"/>
      <c r="S187" s="104"/>
    </row>
    <row r="188" spans="1:19" x14ac:dyDescent="0.3">
      <c r="A188" s="11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104"/>
      <c r="Q188" s="104"/>
      <c r="R188" s="104"/>
      <c r="S188" s="104"/>
    </row>
    <row r="189" spans="1:19" x14ac:dyDescent="0.3">
      <c r="A189" s="11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104"/>
      <c r="Q189" s="104"/>
      <c r="R189" s="104"/>
      <c r="S189" s="104"/>
    </row>
    <row r="190" spans="1:19" x14ac:dyDescent="0.3">
      <c r="A190" s="11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104"/>
      <c r="Q190" s="104"/>
      <c r="R190" s="104"/>
      <c r="S190" s="104"/>
    </row>
    <row r="191" spans="1:19" x14ac:dyDescent="0.3">
      <c r="A191" s="11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104"/>
      <c r="Q191" s="104"/>
      <c r="R191" s="104"/>
      <c r="S191" s="104"/>
    </row>
    <row r="192" spans="1:19" x14ac:dyDescent="0.3">
      <c r="A192" s="11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104"/>
      <c r="Q192" s="104"/>
      <c r="R192" s="104"/>
      <c r="S192" s="104"/>
    </row>
    <row r="193" spans="1:19" x14ac:dyDescent="0.3">
      <c r="A193" s="11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104"/>
      <c r="Q193" s="104"/>
      <c r="R193" s="104"/>
      <c r="S193" s="104"/>
    </row>
    <row r="194" spans="1:19" x14ac:dyDescent="0.3">
      <c r="A194" s="11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104"/>
      <c r="Q194" s="104"/>
      <c r="R194" s="104"/>
      <c r="S194" s="104"/>
    </row>
    <row r="195" spans="1:19" x14ac:dyDescent="0.3">
      <c r="A195" s="11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104"/>
      <c r="Q195" s="104"/>
      <c r="R195" s="104"/>
      <c r="S195" s="104"/>
    </row>
    <row r="196" spans="1:19" x14ac:dyDescent="0.3">
      <c r="A196" s="11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104"/>
      <c r="Q196" s="104"/>
      <c r="R196" s="104"/>
      <c r="S196" s="104"/>
    </row>
    <row r="197" spans="1:19" x14ac:dyDescent="0.3">
      <c r="A197" s="11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104"/>
      <c r="Q197" s="104"/>
      <c r="R197" s="104"/>
      <c r="S197" s="104"/>
    </row>
    <row r="198" spans="1:19" x14ac:dyDescent="0.3">
      <c r="A198" s="11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104"/>
      <c r="Q198" s="104"/>
      <c r="R198" s="104"/>
      <c r="S198" s="104"/>
    </row>
    <row r="199" spans="1:19" x14ac:dyDescent="0.3">
      <c r="A199" s="11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104"/>
      <c r="Q199" s="104"/>
      <c r="R199" s="104"/>
      <c r="S199" s="104"/>
    </row>
    <row r="200" spans="1:19" x14ac:dyDescent="0.3">
      <c r="A200" s="11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104"/>
      <c r="Q200" s="104"/>
      <c r="R200" s="104"/>
      <c r="S200" s="104"/>
    </row>
    <row r="201" spans="1:19" x14ac:dyDescent="0.3">
      <c r="A201" s="11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104"/>
      <c r="Q201" s="104"/>
      <c r="R201" s="104"/>
      <c r="S201" s="104"/>
    </row>
    <row r="202" spans="1:19" x14ac:dyDescent="0.3">
      <c r="A202" s="11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104"/>
      <c r="Q202" s="104"/>
      <c r="R202" s="104"/>
      <c r="S202" s="104"/>
    </row>
    <row r="203" spans="1:19" x14ac:dyDescent="0.3">
      <c r="A203" s="11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104"/>
      <c r="Q203" s="104"/>
      <c r="R203" s="104"/>
      <c r="S203" s="104"/>
    </row>
    <row r="204" spans="1:19" x14ac:dyDescent="0.3">
      <c r="A204" s="11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104"/>
      <c r="Q204" s="104"/>
      <c r="R204" s="104"/>
      <c r="S204" s="104"/>
    </row>
    <row r="205" spans="1:19" x14ac:dyDescent="0.3">
      <c r="A205" s="11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104"/>
      <c r="Q205" s="104"/>
      <c r="R205" s="104"/>
      <c r="S205" s="104"/>
    </row>
    <row r="206" spans="1:19" x14ac:dyDescent="0.3">
      <c r="A206" s="11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104"/>
      <c r="Q206" s="104"/>
      <c r="R206" s="104"/>
      <c r="S206" s="104"/>
    </row>
    <row r="207" spans="1:19" x14ac:dyDescent="0.3">
      <c r="A207" s="1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104"/>
      <c r="Q207" s="104"/>
      <c r="R207" s="104"/>
      <c r="S207" s="104"/>
    </row>
    <row r="208" spans="1:19" x14ac:dyDescent="0.3">
      <c r="A208" s="11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104"/>
      <c r="Q208" s="104"/>
      <c r="R208" s="104"/>
      <c r="S208" s="104"/>
    </row>
    <row r="209" spans="1:19" x14ac:dyDescent="0.3">
      <c r="A209" s="11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104"/>
      <c r="Q209" s="104"/>
      <c r="R209" s="104"/>
      <c r="S209" s="104"/>
    </row>
    <row r="210" spans="1:19" x14ac:dyDescent="0.3">
      <c r="A210" s="11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104"/>
      <c r="Q210" s="104"/>
      <c r="R210" s="104"/>
      <c r="S210" s="104"/>
    </row>
    <row r="211" spans="1:19" x14ac:dyDescent="0.3">
      <c r="A211" s="11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104"/>
      <c r="Q211" s="104"/>
      <c r="R211" s="104"/>
      <c r="S211" s="104"/>
    </row>
    <row r="212" spans="1:19" x14ac:dyDescent="0.3">
      <c r="A212" s="11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104"/>
      <c r="Q212" s="104"/>
      <c r="R212" s="104"/>
      <c r="S212" s="104"/>
    </row>
    <row r="213" spans="1:19" x14ac:dyDescent="0.3">
      <c r="A213" s="11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104"/>
      <c r="Q213" s="104"/>
      <c r="R213" s="104"/>
      <c r="S213" s="104"/>
    </row>
    <row r="214" spans="1:19" x14ac:dyDescent="0.3">
      <c r="A214" s="11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104"/>
      <c r="Q214" s="104"/>
      <c r="R214" s="104"/>
      <c r="S214" s="104"/>
    </row>
    <row r="215" spans="1:19" x14ac:dyDescent="0.3">
      <c r="A215" s="11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104"/>
      <c r="Q215" s="104"/>
      <c r="R215" s="104"/>
      <c r="S215" s="104"/>
    </row>
    <row r="216" spans="1:19" x14ac:dyDescent="0.3">
      <c r="A216" s="11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104"/>
      <c r="Q216" s="104"/>
      <c r="R216" s="104"/>
      <c r="S216" s="104"/>
    </row>
    <row r="217" spans="1:19" x14ac:dyDescent="0.3">
      <c r="A217" s="11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104"/>
      <c r="Q217" s="104"/>
      <c r="R217" s="104"/>
      <c r="S217" s="104"/>
    </row>
    <row r="218" spans="1:19" x14ac:dyDescent="0.3">
      <c r="A218" s="11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104"/>
      <c r="Q218" s="104"/>
      <c r="R218" s="104"/>
      <c r="S218" s="104"/>
    </row>
    <row r="219" spans="1:19" x14ac:dyDescent="0.3">
      <c r="A219" s="11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104"/>
      <c r="Q219" s="104"/>
      <c r="R219" s="104"/>
      <c r="S219" s="104"/>
    </row>
    <row r="220" spans="1:19" x14ac:dyDescent="0.3">
      <c r="A220" s="11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104"/>
      <c r="Q220" s="104"/>
      <c r="R220" s="104"/>
      <c r="S220" s="104"/>
    </row>
    <row r="221" spans="1:19" x14ac:dyDescent="0.3">
      <c r="A221" s="11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104"/>
      <c r="Q221" s="104"/>
      <c r="R221" s="104"/>
      <c r="S221" s="104"/>
    </row>
    <row r="222" spans="1:19" x14ac:dyDescent="0.3">
      <c r="A222" s="11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104"/>
      <c r="Q222" s="104"/>
      <c r="R222" s="104"/>
      <c r="S222" s="104"/>
    </row>
    <row r="223" spans="1:19" x14ac:dyDescent="0.3">
      <c r="A223" s="11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104"/>
      <c r="Q223" s="104"/>
      <c r="R223" s="104"/>
      <c r="S223" s="104"/>
    </row>
    <row r="224" spans="1:19" x14ac:dyDescent="0.3">
      <c r="A224" s="11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104"/>
      <c r="Q224" s="104"/>
      <c r="R224" s="104"/>
      <c r="S224" s="104"/>
    </row>
    <row r="225" spans="1:19" x14ac:dyDescent="0.3">
      <c r="A225" s="11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104"/>
      <c r="Q225" s="104"/>
      <c r="R225" s="104"/>
      <c r="S225" s="104"/>
    </row>
    <row r="226" spans="1:19" x14ac:dyDescent="0.3">
      <c r="A226" s="11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104"/>
      <c r="Q226" s="104"/>
      <c r="R226" s="104"/>
      <c r="S226" s="104"/>
    </row>
    <row r="227" spans="1:19" x14ac:dyDescent="0.3">
      <c r="A227" s="11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104"/>
      <c r="Q227" s="104"/>
      <c r="R227" s="104"/>
      <c r="S227" s="104"/>
    </row>
    <row r="228" spans="1:19" x14ac:dyDescent="0.3">
      <c r="A228" s="11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104"/>
      <c r="Q228" s="104"/>
      <c r="R228" s="104"/>
      <c r="S228" s="104"/>
    </row>
    <row r="229" spans="1:19" x14ac:dyDescent="0.3">
      <c r="A229" s="11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104"/>
      <c r="Q229" s="104"/>
      <c r="R229" s="104"/>
      <c r="S229" s="104"/>
    </row>
    <row r="230" spans="1:19" x14ac:dyDescent="0.3">
      <c r="A230" s="11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104"/>
      <c r="Q230" s="104"/>
      <c r="R230" s="104"/>
      <c r="S230" s="104"/>
    </row>
    <row r="231" spans="1:19" x14ac:dyDescent="0.3">
      <c r="A231" s="11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104"/>
      <c r="Q231" s="104"/>
      <c r="R231" s="104"/>
      <c r="S231" s="104"/>
    </row>
    <row r="232" spans="1:19" x14ac:dyDescent="0.3">
      <c r="A232" s="11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104"/>
      <c r="Q232" s="104"/>
      <c r="R232" s="104"/>
      <c r="S232" s="104"/>
    </row>
    <row r="233" spans="1:19" x14ac:dyDescent="0.3">
      <c r="A233" s="11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104"/>
      <c r="Q233" s="104"/>
      <c r="R233" s="104"/>
      <c r="S233" s="104"/>
    </row>
    <row r="234" spans="1:19" x14ac:dyDescent="0.3">
      <c r="A234" s="11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104"/>
      <c r="Q234" s="104"/>
      <c r="R234" s="104"/>
      <c r="S234" s="104"/>
    </row>
    <row r="235" spans="1:19" x14ac:dyDescent="0.3">
      <c r="A235" s="11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104"/>
      <c r="Q235" s="104"/>
      <c r="R235" s="104"/>
      <c r="S235" s="104"/>
    </row>
    <row r="236" spans="1:19" x14ac:dyDescent="0.3">
      <c r="A236" s="11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104"/>
      <c r="Q236" s="104"/>
      <c r="R236" s="104"/>
      <c r="S236" s="104"/>
    </row>
    <row r="237" spans="1:19" x14ac:dyDescent="0.3">
      <c r="A237" s="11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104"/>
      <c r="Q237" s="104"/>
      <c r="R237" s="104"/>
      <c r="S237" s="104"/>
    </row>
    <row r="238" spans="1:19" x14ac:dyDescent="0.3">
      <c r="A238" s="11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104"/>
      <c r="Q238" s="104"/>
      <c r="R238" s="104"/>
      <c r="S238" s="104"/>
    </row>
    <row r="239" spans="1:19" x14ac:dyDescent="0.3">
      <c r="A239" s="11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104"/>
      <c r="Q239" s="104"/>
      <c r="R239" s="104"/>
      <c r="S239" s="104"/>
    </row>
    <row r="240" spans="1:19" x14ac:dyDescent="0.3">
      <c r="A240" s="1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104"/>
      <c r="Q240" s="104"/>
      <c r="R240" s="104"/>
      <c r="S240" s="104"/>
    </row>
    <row r="241" spans="1:19" x14ac:dyDescent="0.3">
      <c r="A241" s="1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104"/>
      <c r="Q241" s="104"/>
      <c r="R241" s="104"/>
      <c r="S241" s="104"/>
    </row>
    <row r="242" spans="1:19" x14ac:dyDescent="0.3">
      <c r="A242" s="1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104"/>
      <c r="Q242" s="104"/>
      <c r="R242" s="104"/>
      <c r="S242" s="104"/>
    </row>
    <row r="243" spans="1:19" x14ac:dyDescent="0.3">
      <c r="A243" s="1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104"/>
      <c r="Q243" s="104"/>
      <c r="R243" s="104"/>
      <c r="S243" s="104"/>
    </row>
    <row r="244" spans="1:19" x14ac:dyDescent="0.3">
      <c r="A244" s="1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104"/>
      <c r="Q244" s="104"/>
      <c r="R244" s="104"/>
      <c r="S244" s="104"/>
    </row>
    <row r="245" spans="1:19" x14ac:dyDescent="0.3">
      <c r="A245" s="1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104"/>
      <c r="Q245" s="104"/>
      <c r="R245" s="104"/>
      <c r="S245" s="104"/>
    </row>
    <row r="246" spans="1:19" x14ac:dyDescent="0.3">
      <c r="A246" s="1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104"/>
      <c r="Q246" s="104"/>
      <c r="R246" s="104"/>
      <c r="S246" s="104"/>
    </row>
    <row r="247" spans="1:19" x14ac:dyDescent="0.3">
      <c r="A247" s="1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104"/>
      <c r="Q247" s="104"/>
      <c r="R247" s="104"/>
      <c r="S247" s="104"/>
    </row>
    <row r="248" spans="1:19" x14ac:dyDescent="0.3">
      <c r="A248" s="1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104"/>
      <c r="Q248" s="104"/>
      <c r="R248" s="104"/>
      <c r="S248" s="104"/>
    </row>
    <row r="249" spans="1:19" x14ac:dyDescent="0.3">
      <c r="A249" s="1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104"/>
      <c r="Q249" s="104"/>
      <c r="R249" s="104"/>
      <c r="S249" s="104"/>
    </row>
    <row r="250" spans="1:19" x14ac:dyDescent="0.3">
      <c r="A250" s="1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104"/>
      <c r="Q250" s="104"/>
      <c r="R250" s="104"/>
      <c r="S250" s="104"/>
    </row>
    <row r="251" spans="1:19" x14ac:dyDescent="0.3">
      <c r="A251" s="1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104"/>
      <c r="Q251" s="104"/>
      <c r="R251" s="104"/>
      <c r="S251" s="104"/>
    </row>
    <row r="252" spans="1:19" x14ac:dyDescent="0.3">
      <c r="A252" s="1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104"/>
      <c r="Q252" s="104"/>
      <c r="R252" s="104"/>
      <c r="S252" s="104"/>
    </row>
    <row r="253" spans="1:19" x14ac:dyDescent="0.3">
      <c r="A253" s="1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104"/>
      <c r="Q253" s="104"/>
      <c r="R253" s="104"/>
      <c r="S253" s="104"/>
    </row>
    <row r="254" spans="1:19" x14ac:dyDescent="0.3">
      <c r="A254" s="1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104"/>
      <c r="Q254" s="104"/>
      <c r="R254" s="104"/>
      <c r="S254" s="104"/>
    </row>
    <row r="255" spans="1:19" x14ac:dyDescent="0.3">
      <c r="A255" s="1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104"/>
      <c r="Q255" s="104"/>
      <c r="R255" s="104"/>
      <c r="S255" s="104"/>
    </row>
    <row r="256" spans="1:19" x14ac:dyDescent="0.3">
      <c r="A256" s="1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104"/>
      <c r="Q256" s="104"/>
      <c r="R256" s="104"/>
      <c r="S256" s="104"/>
    </row>
    <row r="257" spans="1:19" x14ac:dyDescent="0.3">
      <c r="A257" s="1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104"/>
      <c r="Q257" s="104"/>
      <c r="R257" s="104"/>
      <c r="S257" s="104"/>
    </row>
    <row r="258" spans="1:19" x14ac:dyDescent="0.3">
      <c r="A258" s="1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104"/>
      <c r="Q258" s="104"/>
      <c r="R258" s="104"/>
      <c r="S258" s="104"/>
    </row>
    <row r="259" spans="1:19" x14ac:dyDescent="0.3">
      <c r="A259" s="1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104"/>
      <c r="Q259" s="104"/>
      <c r="R259" s="104"/>
      <c r="S259" s="104"/>
    </row>
    <row r="260" spans="1:19" x14ac:dyDescent="0.3">
      <c r="A260" s="1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104"/>
      <c r="Q260" s="104"/>
      <c r="R260" s="104"/>
      <c r="S260" s="104"/>
    </row>
    <row r="261" spans="1:19" x14ac:dyDescent="0.3">
      <c r="A261" s="1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104"/>
      <c r="Q261" s="104"/>
      <c r="R261" s="104"/>
      <c r="S261" s="104"/>
    </row>
    <row r="262" spans="1:19" x14ac:dyDescent="0.3">
      <c r="A262" s="1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104"/>
      <c r="Q262" s="104"/>
      <c r="R262" s="104"/>
      <c r="S262" s="104"/>
    </row>
    <row r="263" spans="1:19" x14ac:dyDescent="0.3">
      <c r="A263" s="1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104"/>
      <c r="Q263" s="104"/>
      <c r="R263" s="104"/>
      <c r="S263" s="104"/>
    </row>
    <row r="264" spans="1:19" x14ac:dyDescent="0.3">
      <c r="A264" s="1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104"/>
      <c r="Q264" s="104"/>
      <c r="R264" s="104"/>
      <c r="S264" s="104"/>
    </row>
    <row r="265" spans="1:19" x14ac:dyDescent="0.3">
      <c r="A265" s="1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104"/>
      <c r="Q265" s="104"/>
      <c r="R265" s="104"/>
      <c r="S265" s="104"/>
    </row>
    <row r="266" spans="1:19" x14ac:dyDescent="0.3">
      <c r="A266" s="1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104"/>
      <c r="Q266" s="104"/>
      <c r="R266" s="104"/>
      <c r="S266" s="104"/>
    </row>
    <row r="267" spans="1:19" x14ac:dyDescent="0.3">
      <c r="A267" s="1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104"/>
      <c r="Q267" s="104"/>
      <c r="R267" s="104"/>
      <c r="S267" s="104"/>
    </row>
    <row r="268" spans="1:19" x14ac:dyDescent="0.3">
      <c r="A268" s="1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104"/>
      <c r="Q268" s="104"/>
      <c r="R268" s="104"/>
      <c r="S268" s="104"/>
    </row>
    <row r="269" spans="1:19" x14ac:dyDescent="0.3">
      <c r="A269" s="1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104"/>
      <c r="Q269" s="104"/>
      <c r="R269" s="104"/>
      <c r="S269" s="104"/>
    </row>
    <row r="270" spans="1:19" x14ac:dyDescent="0.3">
      <c r="A270" s="1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104"/>
      <c r="Q270" s="104"/>
      <c r="R270" s="104"/>
      <c r="S270" s="104"/>
    </row>
    <row r="271" spans="1:19" x14ac:dyDescent="0.3">
      <c r="A271" s="1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104"/>
      <c r="Q271" s="104"/>
      <c r="R271" s="104"/>
      <c r="S271" s="104"/>
    </row>
    <row r="272" spans="1:19" x14ac:dyDescent="0.3">
      <c r="A272" s="1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104"/>
      <c r="Q272" s="104"/>
      <c r="R272" s="104"/>
      <c r="S272" s="104"/>
    </row>
    <row r="273" spans="1:19" x14ac:dyDescent="0.3">
      <c r="A273" s="1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104"/>
      <c r="Q273" s="104"/>
      <c r="R273" s="104"/>
      <c r="S273" s="104"/>
    </row>
    <row r="274" spans="1:19" x14ac:dyDescent="0.3">
      <c r="A274" s="1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104"/>
      <c r="Q274" s="104"/>
      <c r="R274" s="104"/>
      <c r="S274" s="104"/>
    </row>
    <row r="275" spans="1:19" x14ac:dyDescent="0.3">
      <c r="A275" s="1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104"/>
      <c r="Q275" s="104"/>
      <c r="R275" s="104"/>
      <c r="S275" s="104"/>
    </row>
    <row r="276" spans="1:19" x14ac:dyDescent="0.3">
      <c r="A276" s="1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104"/>
      <c r="Q276" s="104"/>
      <c r="R276" s="104"/>
      <c r="S276" s="104"/>
    </row>
    <row r="277" spans="1:19" x14ac:dyDescent="0.3">
      <c r="A277" s="1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104"/>
      <c r="Q277" s="104"/>
      <c r="R277" s="104"/>
      <c r="S277" s="104"/>
    </row>
    <row r="278" spans="1:19" x14ac:dyDescent="0.3">
      <c r="A278" s="1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104"/>
      <c r="Q278" s="104"/>
      <c r="R278" s="104"/>
      <c r="S278" s="104"/>
    </row>
    <row r="279" spans="1:19" x14ac:dyDescent="0.3">
      <c r="A279" s="1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104"/>
      <c r="Q279" s="104"/>
      <c r="R279" s="104"/>
      <c r="S279" s="104"/>
    </row>
    <row r="280" spans="1:19" x14ac:dyDescent="0.3">
      <c r="A280" s="1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104"/>
      <c r="Q280" s="104"/>
      <c r="R280" s="104"/>
      <c r="S280" s="104"/>
    </row>
    <row r="281" spans="1:19" x14ac:dyDescent="0.3">
      <c r="A281" s="1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104"/>
      <c r="Q281" s="104"/>
      <c r="R281" s="104"/>
      <c r="S281" s="104"/>
    </row>
    <row r="282" spans="1:19" x14ac:dyDescent="0.3">
      <c r="A282" s="1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104"/>
      <c r="Q282" s="104"/>
      <c r="R282" s="104"/>
      <c r="S282" s="104"/>
    </row>
    <row r="283" spans="1:19" x14ac:dyDescent="0.3">
      <c r="A283" s="1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104"/>
      <c r="Q283" s="104"/>
      <c r="R283" s="104"/>
      <c r="S283" s="104"/>
    </row>
    <row r="284" spans="1:19" x14ac:dyDescent="0.3">
      <c r="A284" s="1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104"/>
      <c r="Q284" s="104"/>
      <c r="R284" s="104"/>
      <c r="S284" s="104"/>
    </row>
    <row r="285" spans="1:19" x14ac:dyDescent="0.3">
      <c r="A285" s="1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104"/>
      <c r="Q285" s="104"/>
      <c r="R285" s="104"/>
      <c r="S285" s="104"/>
    </row>
    <row r="286" spans="1:19" x14ac:dyDescent="0.3">
      <c r="A286" s="1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104"/>
      <c r="Q286" s="104"/>
      <c r="R286" s="104"/>
      <c r="S286" s="104"/>
    </row>
    <row r="287" spans="1:19" x14ac:dyDescent="0.3">
      <c r="A287" s="1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104"/>
      <c r="Q287" s="104"/>
      <c r="R287" s="104"/>
      <c r="S287" s="104"/>
    </row>
    <row r="288" spans="1:19" x14ac:dyDescent="0.3">
      <c r="A288" s="1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104"/>
      <c r="Q288" s="104"/>
      <c r="R288" s="104"/>
      <c r="S288" s="104"/>
    </row>
    <row r="289" spans="1:19" x14ac:dyDescent="0.3">
      <c r="A289" s="1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104"/>
      <c r="Q289" s="104"/>
      <c r="R289" s="104"/>
      <c r="S289" s="104"/>
    </row>
    <row r="290" spans="1:19" x14ac:dyDescent="0.3">
      <c r="A290" s="1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104"/>
      <c r="Q290" s="104"/>
      <c r="R290" s="104"/>
      <c r="S290" s="104"/>
    </row>
    <row r="291" spans="1:19" x14ac:dyDescent="0.3">
      <c r="A291" s="1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104"/>
      <c r="Q291" s="104"/>
      <c r="R291" s="104"/>
      <c r="S291" s="104"/>
    </row>
    <row r="292" spans="1:19" x14ac:dyDescent="0.3">
      <c r="A292" s="1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104"/>
      <c r="Q292" s="104"/>
      <c r="R292" s="104"/>
      <c r="S292" s="104"/>
    </row>
    <row r="293" spans="1:19" x14ac:dyDescent="0.3">
      <c r="A293" s="1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104"/>
      <c r="Q293" s="104"/>
      <c r="R293" s="104"/>
      <c r="S293" s="104"/>
    </row>
    <row r="294" spans="1:19" x14ac:dyDescent="0.3">
      <c r="A294" s="1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104"/>
      <c r="Q294" s="104"/>
      <c r="R294" s="104"/>
      <c r="S294" s="104"/>
    </row>
    <row r="295" spans="1:19" x14ac:dyDescent="0.3">
      <c r="A295" s="1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104"/>
      <c r="Q295" s="104"/>
      <c r="R295" s="104"/>
      <c r="S295" s="104"/>
    </row>
    <row r="296" spans="1:19" x14ac:dyDescent="0.3">
      <c r="A296" s="1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104"/>
      <c r="Q296" s="104"/>
      <c r="R296" s="104"/>
      <c r="S296" s="104"/>
    </row>
    <row r="297" spans="1:19" x14ac:dyDescent="0.3">
      <c r="A297" s="1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104"/>
      <c r="Q297" s="104"/>
      <c r="R297" s="104"/>
      <c r="S297" s="104"/>
    </row>
    <row r="298" spans="1:19" x14ac:dyDescent="0.3">
      <c r="A298" s="1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104"/>
      <c r="Q298" s="104"/>
      <c r="R298" s="104"/>
      <c r="S298" s="104"/>
    </row>
    <row r="299" spans="1:19" x14ac:dyDescent="0.3">
      <c r="A299" s="1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104"/>
      <c r="Q299" s="104"/>
      <c r="R299" s="104"/>
      <c r="S299" s="104"/>
    </row>
    <row r="300" spans="1:19" x14ac:dyDescent="0.3">
      <c r="A300" s="1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104"/>
      <c r="Q300" s="104"/>
      <c r="R300" s="104"/>
      <c r="S300" s="104"/>
    </row>
    <row r="301" spans="1:19" x14ac:dyDescent="0.3">
      <c r="A301" s="1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104"/>
      <c r="Q301" s="104"/>
      <c r="R301" s="104"/>
      <c r="S301" s="104"/>
    </row>
  </sheetData>
  <mergeCells count="30">
    <mergeCell ref="A160:AF160"/>
    <mergeCell ref="A159:C159"/>
    <mergeCell ref="B157:B158"/>
    <mergeCell ref="AF2:AF3"/>
    <mergeCell ref="AG2:AG3"/>
    <mergeCell ref="A120:AG120"/>
    <mergeCell ref="B105:C105"/>
    <mergeCell ref="B7:C7"/>
    <mergeCell ref="B121:C121"/>
    <mergeCell ref="A157:A158"/>
    <mergeCell ref="A5:C5"/>
    <mergeCell ref="B20:B25"/>
    <mergeCell ref="A20:A25"/>
    <mergeCell ref="B89:C89"/>
    <mergeCell ref="A6:AG6"/>
    <mergeCell ref="A88:AG88"/>
    <mergeCell ref="A98:AG98"/>
    <mergeCell ref="A104:AG104"/>
    <mergeCell ref="B99:C99"/>
    <mergeCell ref="A87:C87"/>
    <mergeCell ref="B70:C70"/>
    <mergeCell ref="A1:AE1"/>
    <mergeCell ref="A2:A3"/>
    <mergeCell ref="C2:C3"/>
    <mergeCell ref="L2:O2"/>
    <mergeCell ref="T2:W2"/>
    <mergeCell ref="AB2:AE2"/>
    <mergeCell ref="D2:D3"/>
    <mergeCell ref="E2:E3"/>
    <mergeCell ref="P2:S2"/>
  </mergeCells>
  <pageMargins left="0.19685039370078741" right="0.19685039370078741" top="0.39370078740157483" bottom="0.19685039370078741" header="0.31496062992125984" footer="0.31496062992125984"/>
  <pageSetup paperSize="8" scale="4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66" t="s">
        <v>140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32.25" customHeight="1" x14ac:dyDescent="0.25">
      <c r="A2" s="168" t="s">
        <v>0</v>
      </c>
      <c r="B2" s="19" t="s">
        <v>1</v>
      </c>
      <c r="C2" s="169" t="s">
        <v>48</v>
      </c>
      <c r="D2" s="170" t="s">
        <v>128</v>
      </c>
      <c r="E2" s="170"/>
      <c r="F2" s="170"/>
      <c r="G2" s="171" t="s">
        <v>145</v>
      </c>
      <c r="H2" s="171"/>
      <c r="I2" s="171"/>
      <c r="J2" s="172" t="s">
        <v>143</v>
      </c>
      <c r="K2" s="173"/>
      <c r="L2" s="174"/>
      <c r="M2" s="175" t="s">
        <v>138</v>
      </c>
      <c r="N2" s="175" t="s">
        <v>139</v>
      </c>
    </row>
    <row r="3" spans="1:14" ht="25.5" x14ac:dyDescent="0.25">
      <c r="A3" s="168"/>
      <c r="B3" s="20" t="s">
        <v>2</v>
      </c>
      <c r="C3" s="169"/>
      <c r="D3" s="21" t="s">
        <v>79</v>
      </c>
      <c r="E3" s="21" t="s">
        <v>80</v>
      </c>
      <c r="F3" s="21" t="s">
        <v>81</v>
      </c>
      <c r="G3" s="21" t="s">
        <v>79</v>
      </c>
      <c r="H3" s="21" t="s">
        <v>80</v>
      </c>
      <c r="I3" s="21" t="s">
        <v>81</v>
      </c>
      <c r="J3" s="21" t="s">
        <v>79</v>
      </c>
      <c r="K3" s="21" t="s">
        <v>80</v>
      </c>
      <c r="L3" s="21" t="s">
        <v>81</v>
      </c>
      <c r="M3" s="176"/>
      <c r="N3" s="176"/>
    </row>
    <row r="4" spans="1:14" x14ac:dyDescent="0.25">
      <c r="A4" s="22" t="s">
        <v>9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 x14ac:dyDescent="0.25">
      <c r="A5" s="25">
        <v>1</v>
      </c>
      <c r="B5" s="165" t="s">
        <v>141</v>
      </c>
      <c r="C5" s="165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 x14ac:dyDescent="0.25">
      <c r="A6" s="27" t="s">
        <v>16</v>
      </c>
      <c r="B6" s="28" t="s">
        <v>72</v>
      </c>
      <c r="C6" s="28" t="s">
        <v>144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 x14ac:dyDescent="0.25">
      <c r="A7" s="27" t="s">
        <v>17</v>
      </c>
      <c r="B7" s="28" t="s">
        <v>142</v>
      </c>
      <c r="C7" s="28" t="s">
        <v>144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F21" sqref="F21"/>
    </sheetView>
  </sheetViews>
  <sheetFormatPr defaultRowHeight="15" x14ac:dyDescent="0.2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 x14ac:dyDescent="0.25">
      <c r="A1" s="168" t="s">
        <v>0</v>
      </c>
      <c r="B1" s="51" t="s">
        <v>1</v>
      </c>
      <c r="C1" s="169" t="s">
        <v>48</v>
      </c>
      <c r="D1" s="170" t="s">
        <v>319</v>
      </c>
      <c r="E1" s="170"/>
      <c r="F1" s="170"/>
      <c r="G1" s="170"/>
      <c r="H1" s="183" t="s">
        <v>344</v>
      </c>
      <c r="I1" s="184"/>
      <c r="J1" s="184"/>
      <c r="K1" s="185"/>
      <c r="L1" s="171" t="s">
        <v>343</v>
      </c>
      <c r="M1" s="171"/>
      <c r="N1" s="171"/>
      <c r="O1" s="171"/>
      <c r="P1" s="171" t="s">
        <v>320</v>
      </c>
      <c r="Q1" s="186"/>
      <c r="R1" s="186"/>
      <c r="S1" s="186"/>
      <c r="T1" s="177" t="s">
        <v>321</v>
      </c>
      <c r="U1" s="178"/>
      <c r="V1" s="178"/>
      <c r="W1" s="179"/>
    </row>
    <row r="2" spans="1:24" ht="38.25" x14ac:dyDescent="0.25">
      <c r="A2" s="168"/>
      <c r="B2" s="51" t="s">
        <v>2</v>
      </c>
      <c r="C2" s="169"/>
      <c r="D2" s="52" t="s">
        <v>79</v>
      </c>
      <c r="E2" s="52" t="s">
        <v>80</v>
      </c>
      <c r="F2" s="52" t="s">
        <v>150</v>
      </c>
      <c r="G2" s="52" t="s">
        <v>81</v>
      </c>
      <c r="H2" s="52" t="s">
        <v>79</v>
      </c>
      <c r="I2" s="52" t="s">
        <v>80</v>
      </c>
      <c r="J2" s="52" t="s">
        <v>150</v>
      </c>
      <c r="K2" s="52" t="s">
        <v>81</v>
      </c>
      <c r="L2" s="52" t="s">
        <v>79</v>
      </c>
      <c r="M2" s="52" t="s">
        <v>80</v>
      </c>
      <c r="N2" s="52" t="s">
        <v>150</v>
      </c>
      <c r="O2" s="52" t="s">
        <v>81</v>
      </c>
      <c r="P2" s="52" t="s">
        <v>79</v>
      </c>
      <c r="Q2" s="41" t="s">
        <v>80</v>
      </c>
      <c r="R2" s="52" t="s">
        <v>150</v>
      </c>
      <c r="S2" s="52" t="s">
        <v>81</v>
      </c>
      <c r="T2" s="52" t="s">
        <v>79</v>
      </c>
      <c r="U2" s="41" t="s">
        <v>80</v>
      </c>
      <c r="V2" s="52" t="s">
        <v>150</v>
      </c>
      <c r="W2" s="52" t="s">
        <v>81</v>
      </c>
    </row>
    <row r="3" spans="1:24" x14ac:dyDescent="0.25">
      <c r="A3" s="50" t="s">
        <v>9</v>
      </c>
      <c r="B3" s="93" t="s">
        <v>40</v>
      </c>
      <c r="C3" s="93" t="s">
        <v>88</v>
      </c>
      <c r="D3" s="93" t="s">
        <v>95</v>
      </c>
      <c r="E3" s="93" t="s">
        <v>44</v>
      </c>
      <c r="F3" s="93" t="s">
        <v>107</v>
      </c>
      <c r="G3" s="93" t="s">
        <v>126</v>
      </c>
      <c r="H3" s="93" t="s">
        <v>45</v>
      </c>
      <c r="I3" s="93" t="s">
        <v>117</v>
      </c>
      <c r="J3" s="93" t="s">
        <v>118</v>
      </c>
      <c r="K3" s="93" t="s">
        <v>119</v>
      </c>
      <c r="L3" s="93" t="s">
        <v>120</v>
      </c>
      <c r="M3" s="93" t="s">
        <v>121</v>
      </c>
      <c r="N3" s="93" t="s">
        <v>122</v>
      </c>
      <c r="O3" s="93" t="s">
        <v>123</v>
      </c>
      <c r="P3" s="93" t="s">
        <v>312</v>
      </c>
      <c r="Q3" s="93" t="s">
        <v>313</v>
      </c>
      <c r="R3" s="93" t="s">
        <v>314</v>
      </c>
      <c r="S3" s="93" t="s">
        <v>315</v>
      </c>
      <c r="T3" s="93" t="s">
        <v>316</v>
      </c>
      <c r="U3" s="93" t="s">
        <v>317</v>
      </c>
      <c r="V3" s="93" t="s">
        <v>318</v>
      </c>
      <c r="W3" s="93" t="s">
        <v>328</v>
      </c>
    </row>
    <row r="4" spans="1:24" x14ac:dyDescent="0.25">
      <c r="A4" s="180" t="s">
        <v>82</v>
      </c>
      <c r="B4" s="180"/>
      <c r="C4" s="180"/>
      <c r="D4" s="53">
        <f>E4+F4+G4</f>
        <v>211910.641</v>
      </c>
      <c r="E4" s="53">
        <f>E5+E8+E11+E13+E15</f>
        <v>175057.54800000001</v>
      </c>
      <c r="F4" s="53">
        <f>F5+F8+F11+F13+F15</f>
        <v>0</v>
      </c>
      <c r="G4" s="53">
        <f>G5+G8+G11+G13+G15</f>
        <v>36853.093000000001</v>
      </c>
      <c r="H4" s="53">
        <f>I4+J4+K4</f>
        <v>17389.416100000002</v>
      </c>
      <c r="I4" s="53">
        <f>I5+I8+I11+I13+I15</f>
        <v>0</v>
      </c>
      <c r="J4" s="53">
        <f>J5+J8+J11+J13+J15</f>
        <v>0</v>
      </c>
      <c r="K4" s="53">
        <f>K5+K8+K11+K13+K15</f>
        <v>17389.416100000002</v>
      </c>
      <c r="L4" s="53">
        <f>M4+N4+O4</f>
        <v>18523.727100000004</v>
      </c>
      <c r="M4" s="53">
        <f>M5+M8+M11+M13+M15</f>
        <v>1077.577</v>
      </c>
      <c r="N4" s="53">
        <f>N5+N8+N11+N13+N15</f>
        <v>0</v>
      </c>
      <c r="O4" s="53">
        <f>O5+O8+O11+O13+O15</f>
        <v>17446.150100000003</v>
      </c>
      <c r="P4" s="53">
        <f t="shared" ref="P4:Q7" si="0">L4/D4*100</f>
        <v>8.7412916182911289</v>
      </c>
      <c r="Q4" s="54">
        <f t="shared" si="0"/>
        <v>0.61555586280689811</v>
      </c>
      <c r="R4" s="54"/>
      <c r="S4" s="54">
        <f t="shared" ref="S4:S7" si="1">O4/G4*100</f>
        <v>47.33971745600838</v>
      </c>
      <c r="T4" s="55">
        <f t="shared" ref="T4:T14" si="2">L4/H4*100</f>
        <v>106.52299647945051</v>
      </c>
      <c r="U4" s="55"/>
      <c r="V4" s="55"/>
      <c r="W4" s="55">
        <f t="shared" ref="W4:W14" si="3">O4/K4*100</f>
        <v>100.32625592299216</v>
      </c>
    </row>
    <row r="5" spans="1:24" ht="38.25" customHeight="1" x14ac:dyDescent="0.25">
      <c r="A5" s="56">
        <v>1</v>
      </c>
      <c r="B5" s="165" t="s">
        <v>25</v>
      </c>
      <c r="C5" s="165"/>
      <c r="D5" s="53">
        <f>E5+G5</f>
        <v>45268.800000000003</v>
      </c>
      <c r="E5" s="53">
        <f>E6+E7</f>
        <v>24845.996999999999</v>
      </c>
      <c r="F5" s="53">
        <f t="shared" ref="F5:G5" si="4">F6+F7</f>
        <v>0</v>
      </c>
      <c r="G5" s="53">
        <f t="shared" si="4"/>
        <v>20422.803</v>
      </c>
      <c r="H5" s="53">
        <f>I5+K5</f>
        <v>17277.132000000001</v>
      </c>
      <c r="I5" s="53">
        <f>I6+I7</f>
        <v>0</v>
      </c>
      <c r="J5" s="53">
        <f t="shared" ref="J5:K5" si="5">J6+J7</f>
        <v>0</v>
      </c>
      <c r="K5" s="53">
        <f t="shared" si="5"/>
        <v>17277.132000000001</v>
      </c>
      <c r="L5" s="53">
        <f>M5+O5</f>
        <v>17277.132000000001</v>
      </c>
      <c r="M5" s="53">
        <f>M6+M7</f>
        <v>0</v>
      </c>
      <c r="N5" s="53">
        <f t="shared" ref="N5:O5" si="6">N6+N7</f>
        <v>0</v>
      </c>
      <c r="O5" s="53">
        <f t="shared" si="6"/>
        <v>17277.132000000001</v>
      </c>
      <c r="P5" s="53">
        <f t="shared" si="0"/>
        <v>38.165650514261479</v>
      </c>
      <c r="Q5" s="54"/>
      <c r="R5" s="54"/>
      <c r="S5" s="54">
        <f>O5/G5*100</f>
        <v>84.597261208463905</v>
      </c>
      <c r="T5" s="55"/>
      <c r="U5" s="55"/>
      <c r="V5" s="55"/>
      <c r="W5" s="55"/>
    </row>
    <row r="6" spans="1:24" ht="38.25" x14ac:dyDescent="0.25">
      <c r="A6" s="57" t="s">
        <v>16</v>
      </c>
      <c r="B6" s="58" t="s">
        <v>322</v>
      </c>
      <c r="C6" s="19" t="s">
        <v>3</v>
      </c>
      <c r="D6" s="106">
        <f t="shared" ref="D6:D7" si="7">E6+G6</f>
        <v>8640.9529999999995</v>
      </c>
      <c r="E6" s="106">
        <v>0</v>
      </c>
      <c r="F6" s="106">
        <v>0</v>
      </c>
      <c r="G6" s="106">
        <v>8640.9529999999995</v>
      </c>
      <c r="H6" s="59">
        <f t="shared" ref="H6:H7" si="8">I6+K6</f>
        <v>8416.5580000000009</v>
      </c>
      <c r="I6" s="59">
        <v>0</v>
      </c>
      <c r="J6" s="59">
        <v>0</v>
      </c>
      <c r="K6" s="59">
        <f>O6</f>
        <v>8416.5580000000009</v>
      </c>
      <c r="L6" s="106">
        <f t="shared" ref="L6:L7" si="9">M6+O6</f>
        <v>8416.5580000000009</v>
      </c>
      <c r="M6" s="107">
        <v>0</v>
      </c>
      <c r="N6" s="107">
        <v>0</v>
      </c>
      <c r="O6" s="106">
        <v>8416.5580000000009</v>
      </c>
      <c r="P6" s="59">
        <f t="shared" si="0"/>
        <v>97.403122086186585</v>
      </c>
      <c r="Q6" s="53"/>
      <c r="R6" s="53"/>
      <c r="S6" s="59">
        <f t="shared" si="1"/>
        <v>97.403122086186585</v>
      </c>
      <c r="T6" s="60"/>
      <c r="U6" s="60"/>
      <c r="V6" s="60"/>
      <c r="W6" s="60"/>
      <c r="X6" s="76"/>
    </row>
    <row r="7" spans="1:24" ht="29.25" customHeight="1" x14ac:dyDescent="0.25">
      <c r="A7" s="57" t="s">
        <v>17</v>
      </c>
      <c r="B7" s="58" t="s">
        <v>237</v>
      </c>
      <c r="C7" s="19" t="s">
        <v>3</v>
      </c>
      <c r="D7" s="106">
        <f t="shared" si="7"/>
        <v>36627.847000000002</v>
      </c>
      <c r="E7" s="106">
        <v>24845.996999999999</v>
      </c>
      <c r="F7" s="106">
        <v>0</v>
      </c>
      <c r="G7" s="106">
        <v>11781.85</v>
      </c>
      <c r="H7" s="59">
        <f t="shared" si="8"/>
        <v>8860.5740000000005</v>
      </c>
      <c r="I7" s="59">
        <v>0</v>
      </c>
      <c r="J7" s="59">
        <v>0</v>
      </c>
      <c r="K7" s="59">
        <f>O7</f>
        <v>8860.5740000000005</v>
      </c>
      <c r="L7" s="106">
        <f t="shared" si="9"/>
        <v>8860.5740000000005</v>
      </c>
      <c r="M7" s="106">
        <v>0</v>
      </c>
      <c r="N7" s="106">
        <v>0</v>
      </c>
      <c r="O7" s="106">
        <v>8860.5740000000005</v>
      </c>
      <c r="P7" s="59">
        <f t="shared" si="0"/>
        <v>24.190813071813913</v>
      </c>
      <c r="Q7" s="53"/>
      <c r="R7" s="53"/>
      <c r="S7" s="59">
        <f t="shared" si="1"/>
        <v>75.205286096835394</v>
      </c>
      <c r="T7" s="60"/>
      <c r="U7" s="60"/>
      <c r="V7" s="60"/>
      <c r="W7" s="60"/>
      <c r="X7" s="76"/>
    </row>
    <row r="8" spans="1:24" ht="29.25" customHeight="1" x14ac:dyDescent="0.25">
      <c r="A8" s="56" t="s">
        <v>40</v>
      </c>
      <c r="B8" s="165" t="s">
        <v>342</v>
      </c>
      <c r="C8" s="165"/>
      <c r="D8" s="53">
        <f>E8+F8+G8</f>
        <v>75199.192999999985</v>
      </c>
      <c r="E8" s="53">
        <f>E9+E10</f>
        <v>71120.099999999991</v>
      </c>
      <c r="F8" s="53">
        <f t="shared" ref="F8:G8" si="10">F9+F10</f>
        <v>0</v>
      </c>
      <c r="G8" s="53">
        <f t="shared" si="10"/>
        <v>4079.0929999999998</v>
      </c>
      <c r="H8" s="53">
        <f>I8+J8+K8</f>
        <v>0</v>
      </c>
      <c r="I8" s="53">
        <f>I9+I10</f>
        <v>0</v>
      </c>
      <c r="J8" s="53">
        <f t="shared" ref="J8:K8" si="11">J9+J10</f>
        <v>0</v>
      </c>
      <c r="K8" s="53">
        <f t="shared" si="11"/>
        <v>0</v>
      </c>
      <c r="L8" s="53">
        <f>M8++N8+O8</f>
        <v>0</v>
      </c>
      <c r="M8" s="53">
        <f>M9+M10</f>
        <v>0</v>
      </c>
      <c r="N8" s="53">
        <f t="shared" ref="N8:O8" si="12">N9+N10</f>
        <v>0</v>
      </c>
      <c r="O8" s="53">
        <f t="shared" si="12"/>
        <v>0</v>
      </c>
      <c r="P8" s="60">
        <f t="shared" ref="P8:P11" si="13">L8/D8%</f>
        <v>0</v>
      </c>
      <c r="Q8" s="53">
        <f t="shared" ref="Q8:Q16" si="14">M8/E8*100</f>
        <v>0</v>
      </c>
      <c r="R8" s="53"/>
      <c r="S8" s="60">
        <f t="shared" ref="S8:S10" si="15">O8/G8%</f>
        <v>0</v>
      </c>
      <c r="T8" s="60"/>
      <c r="U8" s="60"/>
      <c r="V8" s="60"/>
      <c r="W8" s="60"/>
      <c r="X8" s="76"/>
    </row>
    <row r="9" spans="1:24" ht="43.5" customHeight="1" x14ac:dyDescent="0.25">
      <c r="A9" s="57" t="s">
        <v>21</v>
      </c>
      <c r="B9" s="58" t="s">
        <v>132</v>
      </c>
      <c r="C9" s="61" t="s">
        <v>3</v>
      </c>
      <c r="D9" s="108">
        <f t="shared" ref="D9:D10" si="16">E9+G9</f>
        <v>13553.546</v>
      </c>
      <c r="E9" s="108">
        <v>12734.4</v>
      </c>
      <c r="F9" s="108">
        <v>0</v>
      </c>
      <c r="G9" s="108">
        <v>819.14599999999996</v>
      </c>
      <c r="H9" s="61">
        <f t="shared" ref="H9:H10" si="17">I9+K9</f>
        <v>0</v>
      </c>
      <c r="I9" s="61">
        <v>0</v>
      </c>
      <c r="J9" s="61">
        <v>0</v>
      </c>
      <c r="K9" s="61">
        <v>0</v>
      </c>
      <c r="L9" s="108">
        <f t="shared" ref="L9:L10" si="18">M9+O9</f>
        <v>0</v>
      </c>
      <c r="M9" s="108">
        <v>0</v>
      </c>
      <c r="N9" s="108">
        <v>0</v>
      </c>
      <c r="O9" s="108">
        <v>0</v>
      </c>
      <c r="P9" s="60"/>
      <c r="Q9" s="59"/>
      <c r="R9" s="53"/>
      <c r="S9" s="60"/>
      <c r="T9" s="60"/>
      <c r="U9" s="60"/>
      <c r="V9" s="60"/>
      <c r="W9" s="60"/>
      <c r="X9" s="76"/>
    </row>
    <row r="10" spans="1:24" ht="63.75" x14ac:dyDescent="0.25">
      <c r="A10" s="57" t="s">
        <v>22</v>
      </c>
      <c r="B10" s="58" t="s">
        <v>129</v>
      </c>
      <c r="C10" s="61" t="s">
        <v>3</v>
      </c>
      <c r="D10" s="108">
        <f t="shared" si="16"/>
        <v>61645.646999999997</v>
      </c>
      <c r="E10" s="106">
        <v>58385.7</v>
      </c>
      <c r="F10" s="106">
        <v>0</v>
      </c>
      <c r="G10" s="106">
        <v>3259.9470000000001</v>
      </c>
      <c r="H10" s="61">
        <f t="shared" si="17"/>
        <v>0</v>
      </c>
      <c r="I10" s="61">
        <v>0</v>
      </c>
      <c r="J10" s="61">
        <v>0</v>
      </c>
      <c r="K10" s="61">
        <v>0</v>
      </c>
      <c r="L10" s="108">
        <f t="shared" si="18"/>
        <v>0</v>
      </c>
      <c r="M10" s="106">
        <v>0</v>
      </c>
      <c r="N10" s="106">
        <v>0</v>
      </c>
      <c r="O10" s="106">
        <v>0</v>
      </c>
      <c r="P10" s="61">
        <f t="shared" si="13"/>
        <v>0</v>
      </c>
      <c r="Q10" s="59">
        <f t="shared" si="14"/>
        <v>0</v>
      </c>
      <c r="R10" s="53"/>
      <c r="S10" s="61">
        <f t="shared" si="15"/>
        <v>0</v>
      </c>
      <c r="T10" s="60"/>
      <c r="U10" s="60"/>
      <c r="V10" s="60"/>
      <c r="W10" s="60"/>
      <c r="X10" s="76"/>
    </row>
    <row r="11" spans="1:24" hidden="1" x14ac:dyDescent="0.25">
      <c r="A11" s="56" t="s">
        <v>88</v>
      </c>
      <c r="B11" s="181" t="s">
        <v>27</v>
      </c>
      <c r="C11" s="182"/>
      <c r="D11" s="53">
        <f>E11+F11+G11</f>
        <v>1598.951</v>
      </c>
      <c r="E11" s="53">
        <f>E12</f>
        <v>1598.951</v>
      </c>
      <c r="F11" s="53">
        <f t="shared" ref="F11:G11" si="19">F12</f>
        <v>0</v>
      </c>
      <c r="G11" s="53">
        <f t="shared" si="19"/>
        <v>0</v>
      </c>
      <c r="H11" s="77">
        <f>I11+J11+K11</f>
        <v>0</v>
      </c>
      <c r="I11" s="77">
        <f>I12</f>
        <v>0</v>
      </c>
      <c r="J11" s="77">
        <f t="shared" ref="J11:K11" si="20">J12</f>
        <v>0</v>
      </c>
      <c r="K11" s="77">
        <f t="shared" si="20"/>
        <v>0</v>
      </c>
      <c r="L11" s="53">
        <f>M11+N11+O11</f>
        <v>0</v>
      </c>
      <c r="M11" s="53">
        <f>M12</f>
        <v>0</v>
      </c>
      <c r="N11" s="53">
        <f t="shared" ref="N11:O11" si="21">N12</f>
        <v>0</v>
      </c>
      <c r="O11" s="53">
        <f t="shared" si="21"/>
        <v>0</v>
      </c>
      <c r="P11" s="60">
        <f t="shared" si="13"/>
        <v>0</v>
      </c>
      <c r="Q11" s="53">
        <f t="shared" si="14"/>
        <v>0</v>
      </c>
      <c r="R11" s="53"/>
      <c r="S11" s="60"/>
      <c r="T11" s="60"/>
      <c r="U11" s="60"/>
      <c r="V11" s="60"/>
      <c r="W11" s="60"/>
      <c r="X11" s="76"/>
    </row>
    <row r="12" spans="1:24" ht="38.25" hidden="1" x14ac:dyDescent="0.25">
      <c r="A12" s="57" t="s">
        <v>323</v>
      </c>
      <c r="B12" s="58" t="s">
        <v>324</v>
      </c>
      <c r="C12" s="59"/>
      <c r="D12" s="59">
        <f t="shared" ref="D12" si="22">E12+G12</f>
        <v>1598.951</v>
      </c>
      <c r="E12" s="62">
        <v>1598.951</v>
      </c>
      <c r="F12" s="62">
        <v>0</v>
      </c>
      <c r="G12" s="63">
        <v>0</v>
      </c>
      <c r="H12" s="78">
        <f t="shared" ref="H12" si="23">I12+K12</f>
        <v>0</v>
      </c>
      <c r="I12" s="78">
        <v>0</v>
      </c>
      <c r="J12" s="78">
        <v>0</v>
      </c>
      <c r="K12" s="78">
        <v>0</v>
      </c>
      <c r="L12" s="59">
        <v>0</v>
      </c>
      <c r="M12" s="62">
        <v>0</v>
      </c>
      <c r="N12" s="62">
        <v>0</v>
      </c>
      <c r="O12" s="62">
        <v>0</v>
      </c>
      <c r="P12" s="59">
        <f>L12/D12*100</f>
        <v>0</v>
      </c>
      <c r="Q12" s="59">
        <f t="shared" si="14"/>
        <v>0</v>
      </c>
      <c r="R12" s="53"/>
      <c r="S12" s="59"/>
      <c r="T12" s="60"/>
      <c r="U12" s="60"/>
      <c r="V12" s="60"/>
      <c r="W12" s="60"/>
      <c r="X12" s="76"/>
    </row>
    <row r="13" spans="1:24" ht="36" customHeight="1" x14ac:dyDescent="0.25">
      <c r="A13" s="56" t="s">
        <v>88</v>
      </c>
      <c r="B13" s="165" t="s">
        <v>31</v>
      </c>
      <c r="C13" s="165"/>
      <c r="D13" s="53">
        <f>E13+F13+G13</f>
        <v>38202.697</v>
      </c>
      <c r="E13" s="53">
        <f>E14</f>
        <v>36180</v>
      </c>
      <c r="F13" s="53">
        <f>F14</f>
        <v>0</v>
      </c>
      <c r="G13" s="53">
        <f>G14</f>
        <v>2022.6969999999999</v>
      </c>
      <c r="H13" s="53">
        <f>I13+J13+K13</f>
        <v>100</v>
      </c>
      <c r="I13" s="53">
        <f>I14</f>
        <v>0</v>
      </c>
      <c r="J13" s="53">
        <f t="shared" ref="J13:K13" si="24">J14</f>
        <v>0</v>
      </c>
      <c r="K13" s="53">
        <f t="shared" si="24"/>
        <v>100</v>
      </c>
      <c r="L13" s="53">
        <f>M13+N13+O13</f>
        <v>1234.3109999999999</v>
      </c>
      <c r="M13" s="53">
        <f>M14</f>
        <v>1077.577</v>
      </c>
      <c r="N13" s="53">
        <f t="shared" ref="N13:O13" si="25">N14</f>
        <v>0</v>
      </c>
      <c r="O13" s="53">
        <f t="shared" si="25"/>
        <v>156.73400000000001</v>
      </c>
      <c r="P13" s="60">
        <f>L13/D13%</f>
        <v>3.2309525162582107</v>
      </c>
      <c r="Q13" s="53">
        <f t="shared" si="14"/>
        <v>2.978377556661139</v>
      </c>
      <c r="R13" s="53"/>
      <c r="S13" s="60">
        <f>O13/G13%</f>
        <v>7.7487631612643924</v>
      </c>
      <c r="T13" s="60">
        <f t="shared" si="2"/>
        <v>1234.3109999999999</v>
      </c>
      <c r="U13" s="60"/>
      <c r="V13" s="60"/>
      <c r="W13" s="60">
        <f t="shared" si="3"/>
        <v>156.73400000000001</v>
      </c>
      <c r="X13" s="76"/>
    </row>
    <row r="14" spans="1:24" ht="29.25" customHeight="1" x14ac:dyDescent="0.25">
      <c r="A14" s="57" t="s">
        <v>89</v>
      </c>
      <c r="B14" s="64" t="s">
        <v>43</v>
      </c>
      <c r="C14" s="19" t="s">
        <v>3</v>
      </c>
      <c r="D14" s="106">
        <f t="shared" ref="D14" si="26">E14+G14</f>
        <v>38202.697</v>
      </c>
      <c r="E14" s="109">
        <v>36180</v>
      </c>
      <c r="F14" s="109">
        <v>0</v>
      </c>
      <c r="G14" s="109">
        <v>2022.6969999999999</v>
      </c>
      <c r="H14" s="59">
        <f>I14+K14</f>
        <v>100</v>
      </c>
      <c r="I14" s="59">
        <v>0</v>
      </c>
      <c r="J14" s="59">
        <v>0</v>
      </c>
      <c r="K14" s="59">
        <v>100</v>
      </c>
      <c r="L14" s="106">
        <f t="shared" ref="L14" si="27">M14+O14</f>
        <v>1234.3109999999999</v>
      </c>
      <c r="M14" s="106">
        <v>1077.577</v>
      </c>
      <c r="N14" s="106">
        <v>0</v>
      </c>
      <c r="O14" s="106">
        <v>156.73400000000001</v>
      </c>
      <c r="P14" s="59">
        <f>L14/D14*100</f>
        <v>3.2309525162582107</v>
      </c>
      <c r="Q14" s="59">
        <f t="shared" si="14"/>
        <v>2.978377556661139</v>
      </c>
      <c r="R14" s="59"/>
      <c r="S14" s="59">
        <f>O14/G14*100</f>
        <v>7.7487631612643924</v>
      </c>
      <c r="T14" s="61">
        <f t="shared" si="2"/>
        <v>1234.3109999999999</v>
      </c>
      <c r="U14" s="61"/>
      <c r="V14" s="61"/>
      <c r="W14" s="61">
        <f t="shared" si="3"/>
        <v>156.73400000000001</v>
      </c>
      <c r="X14" s="76"/>
    </row>
    <row r="15" spans="1:24" ht="24.75" customHeight="1" x14ac:dyDescent="0.25">
      <c r="A15" s="56" t="s">
        <v>95</v>
      </c>
      <c r="B15" s="165" t="s">
        <v>34</v>
      </c>
      <c r="C15" s="165"/>
      <c r="D15" s="60">
        <f>E15+F15+G15</f>
        <v>51641</v>
      </c>
      <c r="E15" s="60">
        <f>E16</f>
        <v>41312.5</v>
      </c>
      <c r="F15" s="60">
        <f>F16</f>
        <v>0</v>
      </c>
      <c r="G15" s="60">
        <f>G16</f>
        <v>10328.5</v>
      </c>
      <c r="H15" s="60">
        <f>I15+J15+K15</f>
        <v>12.2841</v>
      </c>
      <c r="I15" s="60">
        <f>I16</f>
        <v>0</v>
      </c>
      <c r="J15" s="60">
        <f>J16</f>
        <v>0</v>
      </c>
      <c r="K15" s="60">
        <f>K16</f>
        <v>12.2841</v>
      </c>
      <c r="L15" s="60">
        <f>M15+N15+O15</f>
        <v>12.2841</v>
      </c>
      <c r="M15" s="60">
        <f>M16</f>
        <v>0</v>
      </c>
      <c r="N15" s="60">
        <f t="shared" ref="N15:O15" si="28">N16</f>
        <v>0</v>
      </c>
      <c r="O15" s="60">
        <f t="shared" si="28"/>
        <v>12.2841</v>
      </c>
      <c r="P15" s="60">
        <f>L15/D15%</f>
        <v>2.378749443271819E-2</v>
      </c>
      <c r="Q15" s="53">
        <f t="shared" si="14"/>
        <v>0</v>
      </c>
      <c r="R15" s="53"/>
      <c r="S15" s="60">
        <f>O15/G15%</f>
        <v>0.11893401752432591</v>
      </c>
      <c r="T15" s="60"/>
      <c r="U15" s="60"/>
      <c r="V15" s="60"/>
      <c r="W15" s="60"/>
      <c r="X15" s="76"/>
    </row>
    <row r="16" spans="1:24" ht="66" customHeight="1" x14ac:dyDescent="0.25">
      <c r="A16" s="57" t="s">
        <v>96</v>
      </c>
      <c r="B16" s="65" t="s">
        <v>325</v>
      </c>
      <c r="C16" s="66" t="s">
        <v>3</v>
      </c>
      <c r="D16" s="106">
        <f t="shared" ref="D16" si="29">E16+G16</f>
        <v>51641</v>
      </c>
      <c r="E16" s="109">
        <v>41312.5</v>
      </c>
      <c r="F16" s="109">
        <v>0</v>
      </c>
      <c r="G16" s="109">
        <v>10328.5</v>
      </c>
      <c r="H16" s="59">
        <f t="shared" ref="H16" si="30">I16+K16</f>
        <v>12.2841</v>
      </c>
      <c r="I16" s="59">
        <v>0</v>
      </c>
      <c r="J16" s="59">
        <v>0</v>
      </c>
      <c r="K16" s="59">
        <f>O16</f>
        <v>12.2841</v>
      </c>
      <c r="L16" s="106">
        <f t="shared" ref="L16" si="31">M16+O16</f>
        <v>12.2841</v>
      </c>
      <c r="M16" s="106">
        <v>0</v>
      </c>
      <c r="N16" s="106">
        <v>0</v>
      </c>
      <c r="O16" s="106">
        <v>12.2841</v>
      </c>
      <c r="P16" s="59">
        <f>L16/D16*100</f>
        <v>2.3787494432718187E-2</v>
      </c>
      <c r="Q16" s="59">
        <f t="shared" si="14"/>
        <v>0</v>
      </c>
      <c r="R16" s="59"/>
      <c r="S16" s="59">
        <f t="shared" ref="S16" si="32">O16/G16*100</f>
        <v>0.11893401752432591</v>
      </c>
      <c r="T16" s="60"/>
      <c r="U16" s="60"/>
      <c r="V16" s="60"/>
      <c r="W16" s="60"/>
      <c r="X16" s="76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Наталья Н. Михайлова</cp:lastModifiedBy>
  <cp:lastPrinted>2016-07-14T05:50:57Z</cp:lastPrinted>
  <dcterms:created xsi:type="dcterms:W3CDTF">2012-05-22T08:33:39Z</dcterms:created>
  <dcterms:modified xsi:type="dcterms:W3CDTF">2016-07-14T05:51:36Z</dcterms:modified>
</cp:coreProperties>
</file>