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2340" windowWidth="19320" windowHeight="6480"/>
  </bookViews>
  <sheets>
    <sheet name="муниципальные" sheetId="33" r:id="rId1"/>
    <sheet name="ведомственная" sheetId="36" state="hidden" r:id="rId2"/>
  </sheets>
  <definedNames>
    <definedName name="_xlnm._FilterDatabase" localSheetId="0" hidden="1">муниципальные!$A$4:$X$266</definedName>
    <definedName name="_xlnm.Print_Titles" localSheetId="0">муниципальные!$2:$3</definedName>
    <definedName name="_xlnm.Print_Area" localSheetId="0">муниципальные!$A$1:$AA$266</definedName>
  </definedNames>
  <calcPr calcId="145621"/>
</workbook>
</file>

<file path=xl/calcChain.xml><?xml version="1.0" encoding="utf-8"?>
<calcChain xmlns="http://schemas.openxmlformats.org/spreadsheetml/2006/main">
  <c r="M164" i="33" l="1"/>
  <c r="X270" i="33" l="1"/>
  <c r="J168" i="33"/>
  <c r="F271" i="33" l="1"/>
  <c r="G271" i="33"/>
  <c r="H271" i="33"/>
  <c r="F269" i="33"/>
  <c r="G269" i="33"/>
  <c r="H269" i="33"/>
  <c r="F263" i="33"/>
  <c r="G263" i="33"/>
  <c r="H263" i="33"/>
  <c r="F261" i="33"/>
  <c r="G261" i="33"/>
  <c r="H261" i="33"/>
  <c r="G252" i="33"/>
  <c r="H252" i="33"/>
  <c r="H268" i="33" l="1"/>
  <c r="F268" i="33"/>
  <c r="G268" i="33"/>
  <c r="G247" i="33"/>
  <c r="H247" i="33"/>
  <c r="G246" i="33"/>
  <c r="I245" i="33"/>
  <c r="I248" i="33"/>
  <c r="I249" i="33"/>
  <c r="I250" i="33"/>
  <c r="I251" i="33"/>
  <c r="I253" i="33"/>
  <c r="I254" i="33"/>
  <c r="I255" i="33"/>
  <c r="I256" i="33"/>
  <c r="I257" i="33"/>
  <c r="I258" i="33"/>
  <c r="I259" i="33"/>
  <c r="I260" i="33"/>
  <c r="I262" i="33"/>
  <c r="I261" i="33" s="1"/>
  <c r="I264" i="33"/>
  <c r="I265" i="33"/>
  <c r="J232" i="33"/>
  <c r="K232" i="33"/>
  <c r="L232" i="33"/>
  <c r="N232" i="33"/>
  <c r="O232" i="33"/>
  <c r="R232" i="33"/>
  <c r="S232" i="33"/>
  <c r="T232" i="33"/>
  <c r="G232" i="33"/>
  <c r="H232" i="33"/>
  <c r="P240" i="33"/>
  <c r="M240" i="33" s="1"/>
  <c r="Q240" i="33"/>
  <c r="U240" i="33" s="1"/>
  <c r="I240" i="33"/>
  <c r="F230" i="33"/>
  <c r="G230" i="33"/>
  <c r="H230" i="33"/>
  <c r="G229" i="33"/>
  <c r="G224" i="33"/>
  <c r="H224" i="33"/>
  <c r="G212" i="33"/>
  <c r="H212" i="33"/>
  <c r="G209" i="33"/>
  <c r="H209" i="33"/>
  <c r="G200" i="33"/>
  <c r="H200" i="33"/>
  <c r="G196" i="33"/>
  <c r="G195" i="33" s="1"/>
  <c r="H196" i="33"/>
  <c r="F191" i="33"/>
  <c r="G191" i="33"/>
  <c r="H191" i="33"/>
  <c r="F186" i="33"/>
  <c r="G186" i="33"/>
  <c r="H186" i="33"/>
  <c r="G181" i="33"/>
  <c r="H181" i="33"/>
  <c r="F177" i="33"/>
  <c r="G177" i="33"/>
  <c r="H177" i="33"/>
  <c r="F175" i="33"/>
  <c r="G175" i="33"/>
  <c r="H175" i="33"/>
  <c r="G168" i="33"/>
  <c r="H168" i="33"/>
  <c r="P173" i="33"/>
  <c r="Q173" i="33"/>
  <c r="V173" i="33"/>
  <c r="I173" i="33"/>
  <c r="G152" i="33"/>
  <c r="H152" i="33"/>
  <c r="G151" i="33"/>
  <c r="G129" i="33"/>
  <c r="H129" i="33"/>
  <c r="G133" i="33"/>
  <c r="H133" i="33"/>
  <c r="F147" i="33"/>
  <c r="G147" i="33"/>
  <c r="H147" i="33"/>
  <c r="X146" i="33"/>
  <c r="Q146" i="33"/>
  <c r="Q145" i="33" s="1"/>
  <c r="I146" i="33"/>
  <c r="I145" i="33" s="1"/>
  <c r="G145" i="33"/>
  <c r="H145" i="33"/>
  <c r="J145" i="33"/>
  <c r="K145" i="33"/>
  <c r="L145" i="33"/>
  <c r="N145" i="33"/>
  <c r="O145" i="33"/>
  <c r="P145" i="33"/>
  <c r="R145" i="33"/>
  <c r="S145" i="33"/>
  <c r="T145" i="33"/>
  <c r="X145" i="33" s="1"/>
  <c r="F145" i="33"/>
  <c r="G141" i="33"/>
  <c r="H141" i="33"/>
  <c r="G125" i="33"/>
  <c r="H125" i="33"/>
  <c r="G121" i="33"/>
  <c r="H121" i="33"/>
  <c r="I263" i="33" l="1"/>
  <c r="H195" i="33"/>
  <c r="I252" i="33"/>
  <c r="H246" i="33"/>
  <c r="I247" i="33"/>
  <c r="U173" i="33"/>
  <c r="H229" i="33"/>
  <c r="U145" i="33"/>
  <c r="G150" i="33"/>
  <c r="H151" i="33"/>
  <c r="H150" i="33" s="1"/>
  <c r="U146" i="33"/>
  <c r="G116" i="33"/>
  <c r="H116" i="33"/>
  <c r="Q111" i="33"/>
  <c r="P111" i="33"/>
  <c r="M111" i="33" s="1"/>
  <c r="I111" i="33"/>
  <c r="G109" i="33"/>
  <c r="H109" i="33"/>
  <c r="G100" i="33"/>
  <c r="G99" i="33" s="1"/>
  <c r="H100" i="33"/>
  <c r="H99" i="33" s="1"/>
  <c r="G83" i="33"/>
  <c r="H83" i="33"/>
  <c r="P79" i="33"/>
  <c r="M79" i="33" s="1"/>
  <c r="Q79" i="33"/>
  <c r="X79" i="33"/>
  <c r="P78" i="33"/>
  <c r="M78" i="33" s="1"/>
  <c r="Q78" i="33"/>
  <c r="X78" i="33"/>
  <c r="P77" i="33"/>
  <c r="M77" i="33" s="1"/>
  <c r="Q77" i="33"/>
  <c r="X77" i="33"/>
  <c r="P76" i="33"/>
  <c r="M76" i="33" s="1"/>
  <c r="Q76" i="33"/>
  <c r="X76" i="33"/>
  <c r="I78" i="33"/>
  <c r="I79" i="33"/>
  <c r="I77" i="33"/>
  <c r="I76" i="33"/>
  <c r="G66" i="33"/>
  <c r="H66" i="33"/>
  <c r="G19" i="33"/>
  <c r="H19" i="33"/>
  <c r="G26" i="33"/>
  <c r="H26" i="33"/>
  <c r="F61" i="33"/>
  <c r="G61" i="33"/>
  <c r="H61" i="33"/>
  <c r="P35" i="33"/>
  <c r="M35" i="33" s="1"/>
  <c r="Q35" i="33"/>
  <c r="X35" i="33"/>
  <c r="I35" i="33"/>
  <c r="P40" i="33"/>
  <c r="M40" i="33" s="1"/>
  <c r="Q40" i="33"/>
  <c r="X40" i="33"/>
  <c r="I40" i="33"/>
  <c r="U40" i="33" s="1"/>
  <c r="P41" i="33"/>
  <c r="M41" i="33" s="1"/>
  <c r="Q41" i="33"/>
  <c r="X41" i="33"/>
  <c r="I41" i="33"/>
  <c r="P44" i="33"/>
  <c r="M44" i="33" s="1"/>
  <c r="Q44" i="33"/>
  <c r="X44" i="33"/>
  <c r="I44" i="33"/>
  <c r="U44" i="33" s="1"/>
  <c r="P43" i="33"/>
  <c r="M43" i="33" s="1"/>
  <c r="Q43" i="33"/>
  <c r="X43" i="33"/>
  <c r="I43" i="33"/>
  <c r="G15" i="33"/>
  <c r="H15" i="33"/>
  <c r="G8" i="33"/>
  <c r="H8" i="33"/>
  <c r="I246" i="33" l="1"/>
  <c r="U77" i="33"/>
  <c r="U76" i="33"/>
  <c r="U79" i="33"/>
  <c r="U78" i="33"/>
  <c r="U35" i="33"/>
  <c r="U41" i="33"/>
  <c r="U43" i="33"/>
  <c r="H7" i="33"/>
  <c r="G96" i="33"/>
  <c r="H96" i="33"/>
  <c r="F94" i="33"/>
  <c r="G94" i="33"/>
  <c r="H94" i="33"/>
  <c r="G243" i="33"/>
  <c r="H243" i="33"/>
  <c r="G241" i="33"/>
  <c r="H241" i="33"/>
  <c r="G220" i="33"/>
  <c r="G208" i="33" s="1"/>
  <c r="G266" i="33" s="1"/>
  <c r="H220" i="33"/>
  <c r="H208" i="33" s="1"/>
  <c r="H266" i="33" s="1"/>
  <c r="G204" i="33"/>
  <c r="G190" i="33" s="1"/>
  <c r="H204" i="33"/>
  <c r="H190" i="33" s="1"/>
  <c r="G143" i="33"/>
  <c r="H143" i="33"/>
  <c r="G137" i="33"/>
  <c r="G115" i="33" s="1"/>
  <c r="H137" i="33"/>
  <c r="G93" i="33" l="1"/>
  <c r="G114" i="33"/>
  <c r="H115" i="33"/>
  <c r="H114" i="33" s="1"/>
  <c r="H93" i="33"/>
  <c r="G7" i="33"/>
  <c r="P30" i="33"/>
  <c r="M30" i="33" s="1"/>
  <c r="X30" i="33"/>
  <c r="Q30" i="33"/>
  <c r="Y30" i="33" s="1"/>
  <c r="I30" i="33"/>
  <c r="F10" i="33"/>
  <c r="I10" i="33"/>
  <c r="P10" i="33"/>
  <c r="M10" i="33" s="1"/>
  <c r="Q10" i="33"/>
  <c r="U30" i="33" l="1"/>
  <c r="Y10" i="33"/>
  <c r="F210" i="33"/>
  <c r="F209" i="33" s="1"/>
  <c r="F211" i="33"/>
  <c r="F213" i="33"/>
  <c r="F214" i="33"/>
  <c r="F216" i="33"/>
  <c r="F217" i="33"/>
  <c r="F218" i="33"/>
  <c r="F221" i="33"/>
  <c r="F222" i="33"/>
  <c r="F223" i="33"/>
  <c r="F225" i="33"/>
  <c r="F226" i="33"/>
  <c r="F227" i="33"/>
  <c r="F228" i="33"/>
  <c r="F233" i="33"/>
  <c r="F235" i="33"/>
  <c r="F236" i="33"/>
  <c r="F238" i="33"/>
  <c r="F239" i="33"/>
  <c r="F242" i="33"/>
  <c r="F241" i="33" s="1"/>
  <c r="F244" i="33"/>
  <c r="F245" i="33"/>
  <c r="F250" i="33"/>
  <c r="F247" i="33" s="1"/>
  <c r="F254" i="33"/>
  <c r="F258" i="33"/>
  <c r="F260" i="33"/>
  <c r="F197" i="33"/>
  <c r="F198" i="33"/>
  <c r="F203" i="33"/>
  <c r="F200" i="33" s="1"/>
  <c r="F205" i="33"/>
  <c r="F156" i="33"/>
  <c r="F157" i="33"/>
  <c r="F158" i="33"/>
  <c r="F160" i="33"/>
  <c r="F162" i="33"/>
  <c r="F166" i="33"/>
  <c r="F169" i="33"/>
  <c r="F170" i="33"/>
  <c r="F171" i="33"/>
  <c r="F172" i="33"/>
  <c r="F174" i="33"/>
  <c r="F183" i="33"/>
  <c r="F181" i="33" s="1"/>
  <c r="F185" i="33"/>
  <c r="F117" i="33"/>
  <c r="F118" i="33"/>
  <c r="F123" i="33"/>
  <c r="F121" i="33" s="1"/>
  <c r="F127" i="33"/>
  <c r="F128" i="33"/>
  <c r="F131" i="33"/>
  <c r="F129" i="33" s="1"/>
  <c r="F135" i="33"/>
  <c r="F133" i="33" s="1"/>
  <c r="F138" i="33"/>
  <c r="F139" i="33"/>
  <c r="F142" i="33"/>
  <c r="F141" i="33" s="1"/>
  <c r="F144" i="33"/>
  <c r="F143" i="33" s="1"/>
  <c r="F101" i="33"/>
  <c r="F102" i="33"/>
  <c r="F103" i="33"/>
  <c r="F104" i="33"/>
  <c r="F106" i="33"/>
  <c r="F107" i="33"/>
  <c r="F108" i="33"/>
  <c r="F112" i="33"/>
  <c r="F109" i="33" s="1"/>
  <c r="F97" i="33"/>
  <c r="F96" i="33" s="1"/>
  <c r="F93" i="33" s="1"/>
  <c r="F89" i="33"/>
  <c r="F83" i="33" s="1"/>
  <c r="F9" i="33"/>
  <c r="F11" i="33"/>
  <c r="F18" i="33"/>
  <c r="F15" i="33" s="1"/>
  <c r="F20" i="33"/>
  <c r="F21" i="33"/>
  <c r="F22" i="33"/>
  <c r="F23" i="33"/>
  <c r="F24" i="33"/>
  <c r="F29" i="33"/>
  <c r="F31" i="33"/>
  <c r="F32" i="33"/>
  <c r="F34" i="33"/>
  <c r="F36" i="33"/>
  <c r="F37" i="33"/>
  <c r="F38" i="33"/>
  <c r="F39" i="33"/>
  <c r="F42" i="33"/>
  <c r="F45" i="33"/>
  <c r="F46" i="33"/>
  <c r="F47" i="33"/>
  <c r="F48" i="33"/>
  <c r="F49" i="33"/>
  <c r="F50" i="33"/>
  <c r="F51" i="33"/>
  <c r="F52" i="33"/>
  <c r="F53" i="33"/>
  <c r="F54" i="33"/>
  <c r="F55" i="33"/>
  <c r="F56" i="33"/>
  <c r="F57" i="33"/>
  <c r="F59" i="33"/>
  <c r="F67" i="33"/>
  <c r="F66" i="33" s="1"/>
  <c r="F69" i="33"/>
  <c r="F70" i="33"/>
  <c r="F71" i="33"/>
  <c r="F73" i="33"/>
  <c r="F74" i="33"/>
  <c r="F75" i="33"/>
  <c r="F80" i="33"/>
  <c r="F252" i="33" l="1"/>
  <c r="F246" i="33" s="1"/>
  <c r="F232" i="33"/>
  <c r="F229" i="33" s="1"/>
  <c r="F224" i="33"/>
  <c r="F212" i="33"/>
  <c r="F196" i="33"/>
  <c r="F195" i="33" s="1"/>
  <c r="F125" i="33"/>
  <c r="F168" i="33"/>
  <c r="F152" i="33"/>
  <c r="F116" i="33"/>
  <c r="F100" i="33"/>
  <c r="F99" i="33" s="1"/>
  <c r="F204" i="33"/>
  <c r="F19" i="33"/>
  <c r="F26" i="33"/>
  <c r="F8" i="33"/>
  <c r="F243" i="33"/>
  <c r="F220" i="33"/>
  <c r="F137" i="33"/>
  <c r="Q184" i="33"/>
  <c r="Y184" i="33" s="1"/>
  <c r="P184" i="33"/>
  <c r="M184" i="33" s="1"/>
  <c r="I184" i="33"/>
  <c r="Z202" i="33"/>
  <c r="Z127" i="33"/>
  <c r="F208" i="33" l="1"/>
  <c r="F266" i="33" s="1"/>
  <c r="F190" i="33"/>
  <c r="F115" i="33"/>
  <c r="F151" i="33"/>
  <c r="F150" i="33" s="1"/>
  <c r="F114" i="33"/>
  <c r="F7" i="33"/>
  <c r="U184" i="33"/>
  <c r="V103" i="33"/>
  <c r="X104" i="33"/>
  <c r="N200" i="33" l="1"/>
  <c r="O200" i="33"/>
  <c r="R200" i="33"/>
  <c r="S200" i="33"/>
  <c r="T200" i="33"/>
  <c r="N196" i="33"/>
  <c r="O196" i="33"/>
  <c r="R196" i="33"/>
  <c r="S196" i="33"/>
  <c r="T196" i="33"/>
  <c r="Q198" i="33"/>
  <c r="X164" i="33"/>
  <c r="Q164" i="33"/>
  <c r="Y164" i="33" s="1"/>
  <c r="I164" i="33"/>
  <c r="X88" i="33"/>
  <c r="Q88" i="33"/>
  <c r="Y88" i="33" s="1"/>
  <c r="I88" i="33"/>
  <c r="X9" i="33"/>
  <c r="Z200" i="33" l="1"/>
  <c r="U164" i="33"/>
  <c r="U88" i="33"/>
  <c r="V272" i="33"/>
  <c r="V270" i="33"/>
  <c r="X265" i="33"/>
  <c r="X264" i="33"/>
  <c r="X262" i="33"/>
  <c r="V260" i="33"/>
  <c r="V259" i="33"/>
  <c r="W258" i="33"/>
  <c r="V257" i="33"/>
  <c r="V256" i="33"/>
  <c r="V255" i="33"/>
  <c r="V254" i="33"/>
  <c r="V253" i="33"/>
  <c r="W253" i="33"/>
  <c r="X251" i="33"/>
  <c r="X250" i="33"/>
  <c r="X249" i="33"/>
  <c r="X248" i="33"/>
  <c r="X245" i="33"/>
  <c r="X244" i="33"/>
  <c r="X242" i="33"/>
  <c r="X239" i="33"/>
  <c r="X238" i="33"/>
  <c r="X237" i="33"/>
  <c r="X236" i="33"/>
  <c r="X235" i="33"/>
  <c r="X234" i="33"/>
  <c r="X233" i="33"/>
  <c r="X231" i="33"/>
  <c r="X228" i="33"/>
  <c r="X227" i="33"/>
  <c r="X226" i="33"/>
  <c r="X225" i="33"/>
  <c r="X223" i="33"/>
  <c r="X222" i="33"/>
  <c r="X221" i="33"/>
  <c r="V219" i="33"/>
  <c r="X219" i="33"/>
  <c r="X218" i="33"/>
  <c r="X217" i="33"/>
  <c r="X216" i="33"/>
  <c r="X215" i="33"/>
  <c r="X214" i="33"/>
  <c r="X213" i="33"/>
  <c r="X211" i="33"/>
  <c r="V210" i="33"/>
  <c r="X210" i="33"/>
  <c r="W206" i="33"/>
  <c r="V205" i="33"/>
  <c r="X205" i="33"/>
  <c r="V203" i="33"/>
  <c r="V202" i="33"/>
  <c r="V201" i="33"/>
  <c r="X201" i="33"/>
  <c r="V199" i="33"/>
  <c r="X198" i="33"/>
  <c r="V197" i="33"/>
  <c r="X197" i="33"/>
  <c r="X194" i="33"/>
  <c r="X193" i="33"/>
  <c r="X192" i="33"/>
  <c r="X188" i="33"/>
  <c r="X187" i="33"/>
  <c r="V185" i="33"/>
  <c r="V183" i="33"/>
  <c r="X183" i="33"/>
  <c r="X182" i="33"/>
  <c r="V180" i="33"/>
  <c r="V179" i="33"/>
  <c r="X179" i="33"/>
  <c r="X178" i="33"/>
  <c r="X176" i="33"/>
  <c r="X174" i="33"/>
  <c r="V172" i="33"/>
  <c r="X172" i="33"/>
  <c r="V171" i="33"/>
  <c r="X171" i="33"/>
  <c r="V170" i="33"/>
  <c r="X170" i="33"/>
  <c r="V169" i="33"/>
  <c r="X169" i="33"/>
  <c r="X167" i="33"/>
  <c r="X166" i="33"/>
  <c r="V165" i="33"/>
  <c r="X163" i="33"/>
  <c r="V161" i="33"/>
  <c r="V162" i="33"/>
  <c r="V160" i="33"/>
  <c r="V159" i="33"/>
  <c r="V158" i="33"/>
  <c r="V157" i="33"/>
  <c r="V156" i="33"/>
  <c r="V155" i="33"/>
  <c r="V154" i="33"/>
  <c r="X153" i="33"/>
  <c r="X148" i="33"/>
  <c r="X144" i="33"/>
  <c r="V142" i="33"/>
  <c r="X142" i="33"/>
  <c r="X140" i="33"/>
  <c r="V139" i="33"/>
  <c r="X139" i="33"/>
  <c r="X138" i="33"/>
  <c r="V136" i="33"/>
  <c r="V135" i="33"/>
  <c r="X135" i="33"/>
  <c r="X134" i="33"/>
  <c r="V132" i="33"/>
  <c r="V131" i="33"/>
  <c r="X131" i="33"/>
  <c r="X130" i="33"/>
  <c r="V128" i="33"/>
  <c r="V127" i="33"/>
  <c r="X127" i="33"/>
  <c r="V124" i="33"/>
  <c r="V123" i="33"/>
  <c r="X123" i="33"/>
  <c r="X122" i="33"/>
  <c r="V120" i="33"/>
  <c r="X120" i="33"/>
  <c r="V119" i="33"/>
  <c r="X119" i="33"/>
  <c r="W118" i="33"/>
  <c r="X117" i="33"/>
  <c r="V112" i="33"/>
  <c r="X112" i="33"/>
  <c r="X110" i="33"/>
  <c r="X108" i="33"/>
  <c r="V107" i="33"/>
  <c r="X105" i="33"/>
  <c r="V106" i="33"/>
  <c r="X102" i="33"/>
  <c r="X101" i="33"/>
  <c r="X97" i="33"/>
  <c r="X95" i="33"/>
  <c r="X91" i="33"/>
  <c r="X90" i="33"/>
  <c r="X89" i="33"/>
  <c r="X87" i="33"/>
  <c r="X86" i="33"/>
  <c r="X85" i="33"/>
  <c r="X84" i="33"/>
  <c r="X80" i="33"/>
  <c r="X75" i="33"/>
  <c r="X74" i="33"/>
  <c r="V73" i="33"/>
  <c r="X73" i="33"/>
  <c r="V72" i="33"/>
  <c r="V71" i="33"/>
  <c r="V70" i="33"/>
  <c r="X70" i="33"/>
  <c r="V69" i="33"/>
  <c r="X69" i="33"/>
  <c r="X67" i="33"/>
  <c r="X64" i="33"/>
  <c r="X63" i="33"/>
  <c r="X62" i="33"/>
  <c r="X60" i="33"/>
  <c r="X59" i="33"/>
  <c r="X58" i="33"/>
  <c r="X57" i="33"/>
  <c r="X56" i="33"/>
  <c r="X55" i="33"/>
  <c r="X54" i="33"/>
  <c r="X53" i="33"/>
  <c r="X52" i="33"/>
  <c r="X51" i="33"/>
  <c r="X50" i="33"/>
  <c r="X49" i="33"/>
  <c r="X48" i="33"/>
  <c r="X47" i="33"/>
  <c r="X46" i="33"/>
  <c r="X45" i="33"/>
  <c r="X42" i="33"/>
  <c r="X39" i="33"/>
  <c r="X38" i="33"/>
  <c r="X37" i="33"/>
  <c r="X36" i="33"/>
  <c r="X34" i="33"/>
  <c r="X33" i="33"/>
  <c r="X32" i="33"/>
  <c r="X31" i="33"/>
  <c r="X29" i="33"/>
  <c r="X28" i="33"/>
  <c r="X27" i="33"/>
  <c r="X25" i="33"/>
  <c r="X23" i="33"/>
  <c r="X22" i="33"/>
  <c r="X21" i="33"/>
  <c r="X20" i="33"/>
  <c r="X18" i="33"/>
  <c r="X17" i="33"/>
  <c r="X16" i="33"/>
  <c r="X14" i="33"/>
  <c r="X13" i="33"/>
  <c r="X12" i="33"/>
  <c r="X11" i="33"/>
  <c r="V10" i="33"/>
  <c r="V9" i="33"/>
  <c r="Z165" i="33"/>
  <c r="Z270" i="33"/>
  <c r="Z272" i="33"/>
  <c r="Z253" i="33"/>
  <c r="Z255" i="33"/>
  <c r="Z256" i="33"/>
  <c r="Z257" i="33"/>
  <c r="Z259" i="33"/>
  <c r="Z260" i="33"/>
  <c r="Z154" i="33"/>
  <c r="Z155" i="33"/>
  <c r="Z156" i="33"/>
  <c r="Z157" i="33"/>
  <c r="Z158" i="33"/>
  <c r="Z159" i="33"/>
  <c r="Z160" i="33"/>
  <c r="Z161" i="33"/>
  <c r="Z180" i="33"/>
  <c r="Z183" i="33"/>
  <c r="Z185" i="33"/>
  <c r="Z106" i="33"/>
  <c r="Z107" i="33"/>
  <c r="Z120" i="33"/>
  <c r="Z123" i="33"/>
  <c r="Z124" i="33"/>
  <c r="Z128" i="33"/>
  <c r="Z131" i="33"/>
  <c r="Z132" i="33"/>
  <c r="Z135" i="33"/>
  <c r="Z136" i="33"/>
  <c r="Z24" i="33"/>
  <c r="Z10" i="33"/>
  <c r="N271" i="33"/>
  <c r="O271" i="33"/>
  <c r="P272" i="33"/>
  <c r="P271" i="33" s="1"/>
  <c r="P270" i="33"/>
  <c r="P269" i="33" s="1"/>
  <c r="N263" i="33"/>
  <c r="O263" i="33"/>
  <c r="N261" i="33"/>
  <c r="O261" i="33"/>
  <c r="N252" i="33"/>
  <c r="O252" i="33"/>
  <c r="N247" i="33"/>
  <c r="O247" i="33"/>
  <c r="O246" i="33" s="1"/>
  <c r="N243" i="33"/>
  <c r="O243" i="33"/>
  <c r="N241" i="33"/>
  <c r="O241" i="33"/>
  <c r="N230" i="33"/>
  <c r="O230" i="33"/>
  <c r="O229" i="33" s="1"/>
  <c r="N229" i="33"/>
  <c r="N224" i="33"/>
  <c r="O224" i="33"/>
  <c r="N220" i="33"/>
  <c r="O220" i="33"/>
  <c r="P218" i="33"/>
  <c r="P219" i="33"/>
  <c r="P221" i="33"/>
  <c r="P222" i="33"/>
  <c r="P223" i="33"/>
  <c r="P225" i="33"/>
  <c r="P226" i="33"/>
  <c r="P227" i="33"/>
  <c r="P228" i="33"/>
  <c r="P231" i="33"/>
  <c r="P230" i="33" s="1"/>
  <c r="P233" i="33"/>
  <c r="P234" i="33"/>
  <c r="P235" i="33"/>
  <c r="P236" i="33"/>
  <c r="P237" i="33"/>
  <c r="P238" i="33"/>
  <c r="P239" i="33"/>
  <c r="P242" i="33"/>
  <c r="P241" i="33" s="1"/>
  <c r="P244" i="33"/>
  <c r="P245" i="33"/>
  <c r="P248" i="33"/>
  <c r="P249" i="33"/>
  <c r="P250" i="33"/>
  <c r="P251" i="33"/>
  <c r="P253" i="33"/>
  <c r="P254" i="33"/>
  <c r="P255" i="33"/>
  <c r="P256" i="33"/>
  <c r="P257" i="33"/>
  <c r="P258" i="33"/>
  <c r="P259" i="33"/>
  <c r="P260" i="33"/>
  <c r="P262" i="33"/>
  <c r="P261" i="33" s="1"/>
  <c r="P264" i="33"/>
  <c r="P265" i="33"/>
  <c r="O212" i="33"/>
  <c r="P211" i="33"/>
  <c r="P213" i="33"/>
  <c r="P214" i="33"/>
  <c r="M214" i="33" s="1"/>
  <c r="P215" i="33"/>
  <c r="M215" i="33" s="1"/>
  <c r="P216" i="33"/>
  <c r="M216" i="33" s="1"/>
  <c r="P217" i="33"/>
  <c r="M217" i="33" s="1"/>
  <c r="P210" i="33"/>
  <c r="N204" i="33"/>
  <c r="O204" i="33"/>
  <c r="P197" i="33"/>
  <c r="P198" i="33"/>
  <c r="M198" i="33" s="1"/>
  <c r="P199" i="33"/>
  <c r="P201" i="33"/>
  <c r="P202" i="33"/>
  <c r="P203" i="33"/>
  <c r="P205" i="33"/>
  <c r="P206" i="33"/>
  <c r="P193" i="33"/>
  <c r="P194" i="33"/>
  <c r="P192" i="33"/>
  <c r="P188" i="33"/>
  <c r="P187" i="33"/>
  <c r="P183" i="33"/>
  <c r="P185" i="33"/>
  <c r="P182" i="33"/>
  <c r="P179" i="33"/>
  <c r="P180" i="33"/>
  <c r="P178" i="33"/>
  <c r="P176" i="33"/>
  <c r="P175" i="33" s="1"/>
  <c r="P170" i="33"/>
  <c r="P171" i="33"/>
  <c r="P172" i="33"/>
  <c r="P174" i="33"/>
  <c r="M174" i="33" s="1"/>
  <c r="P169" i="33"/>
  <c r="P154" i="33"/>
  <c r="P155" i="33"/>
  <c r="P156" i="33"/>
  <c r="P157" i="33"/>
  <c r="P158" i="33"/>
  <c r="P159" i="33"/>
  <c r="M159" i="33" s="1"/>
  <c r="P160" i="33"/>
  <c r="P161" i="33"/>
  <c r="P162" i="33"/>
  <c r="P163" i="33"/>
  <c r="P165" i="33"/>
  <c r="P166" i="33"/>
  <c r="M166" i="33" s="1"/>
  <c r="P167" i="33"/>
  <c r="M167" i="33" s="1"/>
  <c r="P153" i="33"/>
  <c r="P144" i="33"/>
  <c r="P143" i="33" s="1"/>
  <c r="P142" i="33"/>
  <c r="P139" i="33"/>
  <c r="P140" i="33"/>
  <c r="P138" i="33"/>
  <c r="P135" i="33"/>
  <c r="P136" i="33"/>
  <c r="P134" i="33"/>
  <c r="P131" i="33"/>
  <c r="P132" i="33"/>
  <c r="P130" i="33"/>
  <c r="P127" i="33"/>
  <c r="P128" i="33"/>
  <c r="P126" i="33"/>
  <c r="N125" i="33"/>
  <c r="O125" i="33"/>
  <c r="P123" i="33"/>
  <c r="P124" i="33"/>
  <c r="P122" i="33"/>
  <c r="N121" i="33"/>
  <c r="O121" i="33"/>
  <c r="P118" i="33"/>
  <c r="P119" i="33"/>
  <c r="P120" i="33"/>
  <c r="P117" i="33"/>
  <c r="N116" i="33"/>
  <c r="O116" i="33"/>
  <c r="N100" i="33"/>
  <c r="O100" i="33"/>
  <c r="P101" i="33"/>
  <c r="P102" i="33"/>
  <c r="M102" i="33" s="1"/>
  <c r="P103" i="33"/>
  <c r="M103" i="33" s="1"/>
  <c r="P104" i="33"/>
  <c r="M104" i="33" s="1"/>
  <c r="P105" i="33"/>
  <c r="M105" i="33" s="1"/>
  <c r="P106" i="33"/>
  <c r="M106" i="33" s="1"/>
  <c r="P107" i="33"/>
  <c r="M107" i="33" s="1"/>
  <c r="P108" i="33"/>
  <c r="M108" i="33" s="1"/>
  <c r="P110" i="33"/>
  <c r="M110" i="33" s="1"/>
  <c r="P112" i="33"/>
  <c r="M112" i="33" s="1"/>
  <c r="N109" i="33"/>
  <c r="O109" i="33"/>
  <c r="O99" i="33" s="1"/>
  <c r="N94" i="33"/>
  <c r="O94" i="33"/>
  <c r="N96" i="33"/>
  <c r="O96" i="33"/>
  <c r="P97" i="33"/>
  <c r="P96" i="33" s="1"/>
  <c r="P95" i="33"/>
  <c r="P94" i="33" s="1"/>
  <c r="P85" i="33"/>
  <c r="M85" i="33" s="1"/>
  <c r="P86" i="33"/>
  <c r="P87" i="33"/>
  <c r="M87" i="33" s="1"/>
  <c r="P89" i="33"/>
  <c r="M89" i="33" s="1"/>
  <c r="P90" i="33"/>
  <c r="M90" i="33" s="1"/>
  <c r="P91" i="33"/>
  <c r="P84" i="33"/>
  <c r="M84" i="33" s="1"/>
  <c r="M91" i="33"/>
  <c r="N83" i="33"/>
  <c r="O83" i="33"/>
  <c r="N8" i="33"/>
  <c r="O8" i="33"/>
  <c r="N15" i="33"/>
  <c r="O15" i="33"/>
  <c r="N19" i="33"/>
  <c r="O19" i="33"/>
  <c r="N26" i="33"/>
  <c r="O26" i="33"/>
  <c r="N61" i="33"/>
  <c r="O61" i="33"/>
  <c r="N68" i="33"/>
  <c r="O68" i="33"/>
  <c r="P11" i="33"/>
  <c r="M11" i="33" s="1"/>
  <c r="P12" i="33"/>
  <c r="M12" i="33" s="1"/>
  <c r="P13" i="33"/>
  <c r="M13" i="33" s="1"/>
  <c r="P14" i="33"/>
  <c r="M14" i="33" s="1"/>
  <c r="P16" i="33"/>
  <c r="M16" i="33" s="1"/>
  <c r="P17" i="33"/>
  <c r="M17" i="33" s="1"/>
  <c r="P18" i="33"/>
  <c r="M18" i="33" s="1"/>
  <c r="P20" i="33"/>
  <c r="M20" i="33" s="1"/>
  <c r="P21" i="33"/>
  <c r="M21" i="33" s="1"/>
  <c r="P22" i="33"/>
  <c r="M22" i="33" s="1"/>
  <c r="P23" i="33"/>
  <c r="M23" i="33" s="1"/>
  <c r="P24" i="33"/>
  <c r="M24" i="33" s="1"/>
  <c r="P25" i="33"/>
  <c r="M25" i="33" s="1"/>
  <c r="P27" i="33"/>
  <c r="P28" i="33"/>
  <c r="M28" i="33" s="1"/>
  <c r="P29" i="33"/>
  <c r="M29" i="33" s="1"/>
  <c r="P31" i="33"/>
  <c r="M31" i="33" s="1"/>
  <c r="P32" i="33"/>
  <c r="M32" i="33" s="1"/>
  <c r="P33" i="33"/>
  <c r="M33" i="33" s="1"/>
  <c r="P34" i="33"/>
  <c r="M34" i="33" s="1"/>
  <c r="P36" i="33"/>
  <c r="M36" i="33" s="1"/>
  <c r="P37" i="33"/>
  <c r="M37" i="33" s="1"/>
  <c r="P38" i="33"/>
  <c r="M38" i="33" s="1"/>
  <c r="P39" i="33"/>
  <c r="M39" i="33" s="1"/>
  <c r="P42" i="33"/>
  <c r="M42" i="33" s="1"/>
  <c r="P45" i="33"/>
  <c r="M45" i="33" s="1"/>
  <c r="P46" i="33"/>
  <c r="M46" i="33" s="1"/>
  <c r="P47" i="33"/>
  <c r="P48" i="33"/>
  <c r="M48" i="33" s="1"/>
  <c r="P49" i="33"/>
  <c r="M49" i="33" s="1"/>
  <c r="P50" i="33"/>
  <c r="M50" i="33" s="1"/>
  <c r="P51" i="33"/>
  <c r="M51" i="33" s="1"/>
  <c r="P52" i="33"/>
  <c r="M52" i="33" s="1"/>
  <c r="P53" i="33"/>
  <c r="M53" i="33" s="1"/>
  <c r="P54" i="33"/>
  <c r="M54" i="33" s="1"/>
  <c r="P55" i="33"/>
  <c r="M55" i="33" s="1"/>
  <c r="P56" i="33"/>
  <c r="M56" i="33" s="1"/>
  <c r="P57" i="33"/>
  <c r="M57" i="33" s="1"/>
  <c r="P58" i="33"/>
  <c r="M58" i="33" s="1"/>
  <c r="P59" i="33"/>
  <c r="M59" i="33" s="1"/>
  <c r="P60" i="33"/>
  <c r="M60" i="33" s="1"/>
  <c r="P62" i="33"/>
  <c r="P63" i="33"/>
  <c r="M63" i="33" s="1"/>
  <c r="P64" i="33"/>
  <c r="M64" i="33" s="1"/>
  <c r="P67" i="33"/>
  <c r="M67" i="33" s="1"/>
  <c r="M66" i="33" s="1"/>
  <c r="P69" i="33"/>
  <c r="P70" i="33"/>
  <c r="M70" i="33" s="1"/>
  <c r="P71" i="33"/>
  <c r="M71" i="33" s="1"/>
  <c r="P72" i="33"/>
  <c r="M72" i="33" s="1"/>
  <c r="P73" i="33"/>
  <c r="M73" i="33" s="1"/>
  <c r="P74" i="33"/>
  <c r="M74" i="33" s="1"/>
  <c r="P75" i="33"/>
  <c r="M75" i="33" s="1"/>
  <c r="P80" i="33"/>
  <c r="M80" i="33" s="1"/>
  <c r="P9" i="33"/>
  <c r="M9" i="33" s="1"/>
  <c r="D253" i="33"/>
  <c r="D259" i="33"/>
  <c r="Q217" i="33"/>
  <c r="Y217" i="33" s="1"/>
  <c r="I217" i="33"/>
  <c r="Q215" i="33"/>
  <c r="Y215" i="33" s="1"/>
  <c r="Q216" i="33"/>
  <c r="Y216" i="33" s="1"/>
  <c r="I215" i="33"/>
  <c r="I216" i="33"/>
  <c r="I198" i="33"/>
  <c r="U198" i="33" s="1"/>
  <c r="Q174" i="33"/>
  <c r="K168" i="33"/>
  <c r="L168" i="33"/>
  <c r="N168" i="33"/>
  <c r="O168" i="33"/>
  <c r="R168" i="33"/>
  <c r="S168" i="33"/>
  <c r="T168" i="33"/>
  <c r="I174" i="33"/>
  <c r="D152" i="33"/>
  <c r="D168" i="33"/>
  <c r="Q166" i="33"/>
  <c r="Q167" i="33"/>
  <c r="Y167" i="33" s="1"/>
  <c r="I166" i="33"/>
  <c r="I167" i="33"/>
  <c r="E152" i="33"/>
  <c r="J152" i="33"/>
  <c r="K152" i="33"/>
  <c r="L152" i="33"/>
  <c r="N152" i="33"/>
  <c r="O152" i="33"/>
  <c r="S152" i="33"/>
  <c r="T152" i="33"/>
  <c r="Q159" i="33"/>
  <c r="Y159" i="33" s="1"/>
  <c r="I159" i="33"/>
  <c r="Q90" i="33"/>
  <c r="Y90" i="33" s="1"/>
  <c r="I90" i="33"/>
  <c r="X71" i="33"/>
  <c r="X72" i="33"/>
  <c r="E26" i="33"/>
  <c r="J26" i="33"/>
  <c r="K26" i="33"/>
  <c r="L26" i="33"/>
  <c r="R26" i="33"/>
  <c r="S26" i="33"/>
  <c r="T26" i="33"/>
  <c r="D26" i="33"/>
  <c r="Q50" i="33"/>
  <c r="Y50" i="33" s="1"/>
  <c r="Q51" i="33"/>
  <c r="Y51" i="33" s="1"/>
  <c r="Q52" i="33"/>
  <c r="Q53" i="33"/>
  <c r="Y53" i="33" s="1"/>
  <c r="Q54" i="33"/>
  <c r="Q55" i="33"/>
  <c r="Q56" i="33"/>
  <c r="Y56" i="33" s="1"/>
  <c r="Q57" i="33"/>
  <c r="Q58" i="33"/>
  <c r="Y58" i="33" s="1"/>
  <c r="Q59" i="33"/>
  <c r="Q60" i="33"/>
  <c r="Y60" i="33" s="1"/>
  <c r="I50" i="33"/>
  <c r="I51" i="33"/>
  <c r="I52" i="33"/>
  <c r="I53" i="33"/>
  <c r="I54" i="33"/>
  <c r="I55" i="33"/>
  <c r="I56" i="33"/>
  <c r="I57" i="33"/>
  <c r="I58" i="33"/>
  <c r="I59" i="33"/>
  <c r="I60" i="33"/>
  <c r="Q46" i="33"/>
  <c r="Q47" i="33"/>
  <c r="Q48" i="33"/>
  <c r="Q49" i="33"/>
  <c r="I46" i="33"/>
  <c r="I47" i="33"/>
  <c r="I48" i="33"/>
  <c r="I49" i="33"/>
  <c r="Q42" i="33"/>
  <c r="I42" i="33"/>
  <c r="Q39" i="33"/>
  <c r="I39" i="33"/>
  <c r="J8" i="33"/>
  <c r="K8" i="33"/>
  <c r="L8" i="33"/>
  <c r="R8" i="33"/>
  <c r="S8" i="33"/>
  <c r="T8" i="33"/>
  <c r="D8" i="33"/>
  <c r="Q12" i="33"/>
  <c r="Y12" i="33" s="1"/>
  <c r="Q13" i="33"/>
  <c r="Y13" i="33" s="1"/>
  <c r="Q14" i="33"/>
  <c r="Y14" i="33" s="1"/>
  <c r="I12" i="33"/>
  <c r="I13" i="33"/>
  <c r="I14" i="33"/>
  <c r="Q63" i="33"/>
  <c r="Y63" i="33" s="1"/>
  <c r="I63" i="33"/>
  <c r="N269" i="33"/>
  <c r="O269" i="33"/>
  <c r="O268" i="33" s="1"/>
  <c r="N212" i="33"/>
  <c r="N209" i="33"/>
  <c r="O209" i="33"/>
  <c r="N195" i="33"/>
  <c r="O195" i="33"/>
  <c r="N191" i="33"/>
  <c r="O191" i="33"/>
  <c r="N186" i="33"/>
  <c r="O186" i="33"/>
  <c r="N181" i="33"/>
  <c r="O181" i="33"/>
  <c r="N177" i="33"/>
  <c r="O177" i="33"/>
  <c r="N175" i="33"/>
  <c r="O175" i="33"/>
  <c r="N147" i="33"/>
  <c r="O147" i="33"/>
  <c r="P147" i="33"/>
  <c r="N143" i="33"/>
  <c r="O143" i="33"/>
  <c r="N141" i="33"/>
  <c r="O141" i="33"/>
  <c r="P141" i="33"/>
  <c r="N137" i="33"/>
  <c r="O137" i="33"/>
  <c r="N133" i="33"/>
  <c r="O133" i="33"/>
  <c r="N129" i="33"/>
  <c r="O129" i="33"/>
  <c r="N66" i="33"/>
  <c r="N65" i="33" s="1"/>
  <c r="O66" i="33"/>
  <c r="O65" i="33" s="1"/>
  <c r="P191" i="33" l="1"/>
  <c r="N190" i="33"/>
  <c r="P232" i="33"/>
  <c r="P229" i="33" s="1"/>
  <c r="O115" i="33"/>
  <c r="N115" i="33"/>
  <c r="P93" i="33"/>
  <c r="N93" i="33"/>
  <c r="O93" i="33"/>
  <c r="N268" i="33"/>
  <c r="P168" i="33"/>
  <c r="X168" i="33"/>
  <c r="V168" i="33"/>
  <c r="P200" i="33"/>
  <c r="X199" i="33"/>
  <c r="L196" i="33"/>
  <c r="P196" i="33"/>
  <c r="O151" i="33"/>
  <c r="O150" i="33" s="1"/>
  <c r="U217" i="33"/>
  <c r="P181" i="33"/>
  <c r="P209" i="33"/>
  <c r="N151" i="33"/>
  <c r="N150" i="33" s="1"/>
  <c r="P121" i="33"/>
  <c r="P133" i="33"/>
  <c r="P83" i="33"/>
  <c r="M86" i="33"/>
  <c r="M83" i="33" s="1"/>
  <c r="N208" i="33"/>
  <c r="U63" i="33"/>
  <c r="U14" i="33"/>
  <c r="U12" i="33"/>
  <c r="X152" i="33"/>
  <c r="P125" i="33"/>
  <c r="P129" i="33"/>
  <c r="P137" i="33"/>
  <c r="P152" i="33"/>
  <c r="P151" i="33" s="1"/>
  <c r="P177" i="33"/>
  <c r="P186" i="33"/>
  <c r="O208" i="33"/>
  <c r="O266" i="33" s="1"/>
  <c r="M8" i="33"/>
  <c r="P116" i="33"/>
  <c r="P204" i="33"/>
  <c r="P243" i="33"/>
  <c r="O114" i="33"/>
  <c r="O190" i="33"/>
  <c r="U13" i="33"/>
  <c r="U39" i="33"/>
  <c r="U42" i="33"/>
  <c r="U48" i="33"/>
  <c r="U46" i="33"/>
  <c r="U59" i="33"/>
  <c r="U56" i="33"/>
  <c r="U54" i="33"/>
  <c r="U52" i="33"/>
  <c r="U50" i="33"/>
  <c r="X26" i="33"/>
  <c r="U90" i="33"/>
  <c r="U159" i="33"/>
  <c r="U166" i="33"/>
  <c r="U216" i="33"/>
  <c r="P68" i="33"/>
  <c r="P61" i="33"/>
  <c r="N7" i="33"/>
  <c r="N81" i="33" s="1"/>
  <c r="P252" i="33"/>
  <c r="P247" i="33"/>
  <c r="U49" i="33"/>
  <c r="U47" i="33"/>
  <c r="U60" i="33"/>
  <c r="U58" i="33"/>
  <c r="U57" i="33"/>
  <c r="U55" i="33"/>
  <c r="U53" i="33"/>
  <c r="U51" i="33"/>
  <c r="U167" i="33"/>
  <c r="U174" i="33"/>
  <c r="U215" i="33"/>
  <c r="P26" i="33"/>
  <c r="O7" i="33"/>
  <c r="O81" i="33" s="1"/>
  <c r="P109" i="33"/>
  <c r="P212" i="33"/>
  <c r="P263" i="33"/>
  <c r="P224" i="33"/>
  <c r="P220" i="33"/>
  <c r="P268" i="33"/>
  <c r="M62" i="33"/>
  <c r="M61" i="33" s="1"/>
  <c r="M47" i="33"/>
  <c r="M27" i="33"/>
  <c r="P19" i="33"/>
  <c r="P15" i="33"/>
  <c r="P8" i="33"/>
  <c r="P100" i="33"/>
  <c r="N99" i="33"/>
  <c r="M69" i="33"/>
  <c r="M68" i="33" s="1"/>
  <c r="M65" i="33" s="1"/>
  <c r="N246" i="33"/>
  <c r="M109" i="33"/>
  <c r="D151" i="33"/>
  <c r="M19" i="33"/>
  <c r="M15" i="33"/>
  <c r="M210" i="33"/>
  <c r="M211" i="33"/>
  <c r="M213" i="33"/>
  <c r="M218" i="33"/>
  <c r="M219" i="33"/>
  <c r="M221" i="33"/>
  <c r="M222" i="33"/>
  <c r="M223" i="33"/>
  <c r="M225" i="33"/>
  <c r="M226" i="33"/>
  <c r="M227" i="33"/>
  <c r="M228" i="33"/>
  <c r="M231" i="33"/>
  <c r="M230" i="33" s="1"/>
  <c r="M233" i="33"/>
  <c r="M234" i="33"/>
  <c r="M235" i="33"/>
  <c r="M236" i="33"/>
  <c r="M237" i="33"/>
  <c r="M238" i="33"/>
  <c r="M239" i="33"/>
  <c r="M242" i="33"/>
  <c r="M241" i="33" s="1"/>
  <c r="M244" i="33"/>
  <c r="M245" i="33"/>
  <c r="M248" i="33"/>
  <c r="M249" i="33"/>
  <c r="M250" i="33"/>
  <c r="M251" i="33"/>
  <c r="M253" i="33"/>
  <c r="M254" i="33"/>
  <c r="M255" i="33"/>
  <c r="M256" i="33"/>
  <c r="M257" i="33"/>
  <c r="M258" i="33"/>
  <c r="M259" i="33"/>
  <c r="M260" i="33"/>
  <c r="M262" i="33"/>
  <c r="M261" i="33" s="1"/>
  <c r="M264" i="33"/>
  <c r="M265" i="33"/>
  <c r="M270" i="33"/>
  <c r="M269" i="33" s="1"/>
  <c r="M272" i="33"/>
  <c r="M271" i="33" s="1"/>
  <c r="M192" i="33"/>
  <c r="M193" i="33"/>
  <c r="M194" i="33"/>
  <c r="M197" i="33"/>
  <c r="M199" i="33"/>
  <c r="M201" i="33"/>
  <c r="M202" i="33"/>
  <c r="M203" i="33"/>
  <c r="M205" i="33"/>
  <c r="M206" i="33"/>
  <c r="M153" i="33"/>
  <c r="M154" i="33"/>
  <c r="M155" i="33"/>
  <c r="M156" i="33"/>
  <c r="M157" i="33"/>
  <c r="M158" i="33"/>
  <c r="M160" i="33"/>
  <c r="M161" i="33"/>
  <c r="M162" i="33"/>
  <c r="M163" i="33"/>
  <c r="M165" i="33"/>
  <c r="M169" i="33"/>
  <c r="M170" i="33"/>
  <c r="M171" i="33"/>
  <c r="M172" i="33"/>
  <c r="M176" i="33"/>
  <c r="M175" i="33" s="1"/>
  <c r="M178" i="33"/>
  <c r="M179" i="33"/>
  <c r="M180" i="33"/>
  <c r="M182" i="33"/>
  <c r="M183" i="33"/>
  <c r="M185" i="33"/>
  <c r="M187" i="33"/>
  <c r="M188" i="33"/>
  <c r="M117" i="33"/>
  <c r="M118" i="33"/>
  <c r="M119" i="33"/>
  <c r="M120" i="33"/>
  <c r="M122" i="33"/>
  <c r="M123" i="33"/>
  <c r="M124" i="33"/>
  <c r="M126" i="33"/>
  <c r="M127" i="33"/>
  <c r="M128" i="33"/>
  <c r="M130" i="33"/>
  <c r="M131" i="33"/>
  <c r="M132" i="33"/>
  <c r="M134" i="33"/>
  <c r="M135" i="33"/>
  <c r="M136" i="33"/>
  <c r="M138" i="33"/>
  <c r="M139" i="33"/>
  <c r="M140" i="33"/>
  <c r="M142" i="33"/>
  <c r="M141" i="33" s="1"/>
  <c r="M144" i="33"/>
  <c r="M143" i="33" s="1"/>
  <c r="M148" i="33"/>
  <c r="M147" i="33" s="1"/>
  <c r="M146" i="33" s="1"/>
  <c r="M145" i="33" s="1"/>
  <c r="M101" i="33"/>
  <c r="M95" i="33"/>
  <c r="M94" i="33" s="1"/>
  <c r="M97" i="33"/>
  <c r="M96" i="33" s="1"/>
  <c r="M232" i="33" l="1"/>
  <c r="M229" i="33" s="1"/>
  <c r="P115" i="33"/>
  <c r="P114" i="33" s="1"/>
  <c r="M93" i="33"/>
  <c r="M196" i="33"/>
  <c r="M200" i="33"/>
  <c r="P195" i="33"/>
  <c r="N266" i="33"/>
  <c r="P99" i="33"/>
  <c r="P208" i="33"/>
  <c r="P190" i="33"/>
  <c r="P150" i="33"/>
  <c r="P246" i="33"/>
  <c r="M26" i="33"/>
  <c r="M7" i="33" s="1"/>
  <c r="M81" i="33" s="1"/>
  <c r="M243" i="33"/>
  <c r="P7" i="33"/>
  <c r="N114" i="33"/>
  <c r="O5" i="33"/>
  <c r="M168" i="33"/>
  <c r="M152" i="33"/>
  <c r="M204" i="33"/>
  <c r="M186" i="33"/>
  <c r="M181" i="33"/>
  <c r="M177" i="33"/>
  <c r="M247" i="33"/>
  <c r="M268" i="33"/>
  <c r="M263" i="33"/>
  <c r="M252" i="33"/>
  <c r="M224" i="33"/>
  <c r="M220" i="33"/>
  <c r="M212" i="33"/>
  <c r="M209" i="33"/>
  <c r="M191" i="33"/>
  <c r="M137" i="33"/>
  <c r="M133" i="33"/>
  <c r="M129" i="33"/>
  <c r="M125" i="33"/>
  <c r="M121" i="33"/>
  <c r="M116" i="33"/>
  <c r="M100" i="33"/>
  <c r="M99" i="33" s="1"/>
  <c r="E181" i="33"/>
  <c r="J181" i="33"/>
  <c r="K181" i="33"/>
  <c r="L181" i="33"/>
  <c r="R181" i="33"/>
  <c r="S181" i="33"/>
  <c r="T181" i="33"/>
  <c r="D181" i="33"/>
  <c r="Q185" i="33"/>
  <c r="Y185" i="33" s="1"/>
  <c r="I185" i="33"/>
  <c r="Q165" i="33"/>
  <c r="Y165" i="33" s="1"/>
  <c r="I165" i="33"/>
  <c r="E133" i="33"/>
  <c r="J133" i="33"/>
  <c r="K133" i="33"/>
  <c r="L133" i="33"/>
  <c r="R133" i="33"/>
  <c r="Z133" i="33" s="1"/>
  <c r="S133" i="33"/>
  <c r="T133" i="33"/>
  <c r="D133" i="33"/>
  <c r="I136" i="33"/>
  <c r="Q136" i="33"/>
  <c r="Y136" i="33" s="1"/>
  <c r="E129" i="33"/>
  <c r="J129" i="33"/>
  <c r="K129" i="33"/>
  <c r="L129" i="33"/>
  <c r="R129" i="33"/>
  <c r="Z129" i="33" s="1"/>
  <c r="S129" i="33"/>
  <c r="T129" i="33"/>
  <c r="D129" i="33"/>
  <c r="Q132" i="33"/>
  <c r="Y132" i="33" s="1"/>
  <c r="I132" i="33"/>
  <c r="E125" i="33"/>
  <c r="J125" i="33"/>
  <c r="K125" i="33"/>
  <c r="L125" i="33"/>
  <c r="R125" i="33"/>
  <c r="Z125" i="33" s="1"/>
  <c r="S125" i="33"/>
  <c r="T125" i="33"/>
  <c r="D125" i="33"/>
  <c r="I128" i="33"/>
  <c r="Q128" i="33"/>
  <c r="Y128" i="33" s="1"/>
  <c r="E121" i="33"/>
  <c r="J121" i="33"/>
  <c r="K121" i="33"/>
  <c r="L121" i="33"/>
  <c r="R121" i="33"/>
  <c r="S121" i="33"/>
  <c r="T121" i="33"/>
  <c r="D121" i="33"/>
  <c r="Q124" i="33"/>
  <c r="Y124" i="33" s="1"/>
  <c r="I124" i="33"/>
  <c r="Q107" i="33"/>
  <c r="Y107" i="33" s="1"/>
  <c r="I107" i="33"/>
  <c r="M115" i="33" l="1"/>
  <c r="M114" i="33" s="1"/>
  <c r="M195" i="33"/>
  <c r="P266" i="33"/>
  <c r="X121" i="33"/>
  <c r="U132" i="33"/>
  <c r="U107" i="33"/>
  <c r="U124" i="33"/>
  <c r="U165" i="33"/>
  <c r="U185" i="33"/>
  <c r="X181" i="33"/>
  <c r="V181" i="33"/>
  <c r="Z181" i="33"/>
  <c r="V121" i="33"/>
  <c r="Z121" i="33"/>
  <c r="U128" i="33"/>
  <c r="U136" i="33"/>
  <c r="N5" i="33"/>
  <c r="M246" i="33"/>
  <c r="M208" i="33"/>
  <c r="M190" i="33"/>
  <c r="M151" i="33"/>
  <c r="M150" i="33" s="1"/>
  <c r="X24" i="33"/>
  <c r="M266" i="33" l="1"/>
  <c r="M5" i="33"/>
  <c r="Q272" i="33"/>
  <c r="Y272" i="33" s="1"/>
  <c r="R271" i="33"/>
  <c r="S271" i="33"/>
  <c r="T271" i="33"/>
  <c r="Q270" i="33"/>
  <c r="Y270" i="33" s="1"/>
  <c r="L269" i="33"/>
  <c r="R269" i="33"/>
  <c r="S269" i="33"/>
  <c r="T269" i="33"/>
  <c r="X269" i="33" s="1"/>
  <c r="Q265" i="33"/>
  <c r="Y265" i="33" s="1"/>
  <c r="Q264" i="33"/>
  <c r="Y264" i="33" s="1"/>
  <c r="R263" i="33"/>
  <c r="S263" i="33"/>
  <c r="T263" i="33"/>
  <c r="R261" i="33"/>
  <c r="S261" i="33"/>
  <c r="Q254" i="33"/>
  <c r="Y254" i="33" s="1"/>
  <c r="Q255" i="33"/>
  <c r="Y255" i="33" s="1"/>
  <c r="Q256" i="33"/>
  <c r="Y256" i="33" s="1"/>
  <c r="Q257" i="33"/>
  <c r="Y257" i="33" s="1"/>
  <c r="Q258" i="33"/>
  <c r="Q259" i="33"/>
  <c r="Y259" i="33" s="1"/>
  <c r="Q260" i="33"/>
  <c r="Y260" i="33" s="1"/>
  <c r="Q253" i="33"/>
  <c r="Y253" i="33" s="1"/>
  <c r="R252" i="33"/>
  <c r="S252" i="33"/>
  <c r="T252" i="33"/>
  <c r="R247" i="33"/>
  <c r="S247" i="33"/>
  <c r="T247" i="33"/>
  <c r="R243" i="33"/>
  <c r="S243" i="33"/>
  <c r="T243" i="33"/>
  <c r="R230" i="33"/>
  <c r="S230" i="33"/>
  <c r="T230" i="33"/>
  <c r="R224" i="33"/>
  <c r="S224" i="33"/>
  <c r="T224" i="33"/>
  <c r="Q226" i="33"/>
  <c r="Y226" i="33" s="1"/>
  <c r="Q227" i="33"/>
  <c r="Y227" i="33" s="1"/>
  <c r="Q228" i="33"/>
  <c r="Y228" i="33" s="1"/>
  <c r="Q225" i="33"/>
  <c r="Y225" i="33" s="1"/>
  <c r="R220" i="33"/>
  <c r="S220" i="33"/>
  <c r="T220" i="33"/>
  <c r="R212" i="33"/>
  <c r="S212" i="33"/>
  <c r="T212" i="33"/>
  <c r="R209" i="33"/>
  <c r="S209" i="33"/>
  <c r="T209" i="33"/>
  <c r="R204" i="33"/>
  <c r="S204" i="33"/>
  <c r="T204" i="33"/>
  <c r="L204" i="33"/>
  <c r="Q197" i="33"/>
  <c r="Y197" i="33" s="1"/>
  <c r="Q199" i="33"/>
  <c r="Y199" i="33" s="1"/>
  <c r="Q201" i="33"/>
  <c r="Y201" i="33" s="1"/>
  <c r="Q202" i="33"/>
  <c r="Y202" i="33" s="1"/>
  <c r="Q203" i="33"/>
  <c r="K196" i="33"/>
  <c r="X196" i="33"/>
  <c r="S195" i="33"/>
  <c r="Q193" i="33"/>
  <c r="Y193" i="33" s="1"/>
  <c r="Q194" i="33"/>
  <c r="Y194" i="33" s="1"/>
  <c r="Q192" i="33"/>
  <c r="Y192" i="33" s="1"/>
  <c r="R191" i="33"/>
  <c r="S191" i="33"/>
  <c r="T191" i="33"/>
  <c r="R186" i="33"/>
  <c r="S186" i="33"/>
  <c r="T186" i="33"/>
  <c r="R177" i="33"/>
  <c r="S177" i="33"/>
  <c r="T177" i="33"/>
  <c r="R175" i="33"/>
  <c r="S175" i="33"/>
  <c r="T175" i="33"/>
  <c r="Q170" i="33"/>
  <c r="Y170" i="33" s="1"/>
  <c r="Q171" i="33"/>
  <c r="Y171" i="33" s="1"/>
  <c r="Q172" i="33"/>
  <c r="Y172" i="33" s="1"/>
  <c r="Q169" i="33"/>
  <c r="R147" i="33"/>
  <c r="S147" i="33"/>
  <c r="T147" i="33"/>
  <c r="R143" i="33"/>
  <c r="S143" i="33"/>
  <c r="T143" i="33"/>
  <c r="Q142" i="33"/>
  <c r="Y142" i="33" s="1"/>
  <c r="R141" i="33"/>
  <c r="S141" i="33"/>
  <c r="T141" i="33"/>
  <c r="R137" i="33"/>
  <c r="S137" i="33"/>
  <c r="T137" i="33"/>
  <c r="Q131" i="33"/>
  <c r="Y131" i="33" s="1"/>
  <c r="Q130" i="33"/>
  <c r="Y130" i="33" s="1"/>
  <c r="X126" i="33"/>
  <c r="Q127" i="33"/>
  <c r="Y127" i="33" s="1"/>
  <c r="Q134" i="33"/>
  <c r="Y134" i="33" s="1"/>
  <c r="Q135" i="33"/>
  <c r="Y135" i="33" s="1"/>
  <c r="Q138" i="33"/>
  <c r="Y138" i="33" s="1"/>
  <c r="Q139" i="33"/>
  <c r="Y139" i="33" s="1"/>
  <c r="Q140" i="33"/>
  <c r="Y140" i="33" s="1"/>
  <c r="Q144" i="33"/>
  <c r="Q148" i="33"/>
  <c r="Y148" i="33" s="1"/>
  <c r="Q126" i="33"/>
  <c r="Y126" i="33" s="1"/>
  <c r="R116" i="33"/>
  <c r="R115" i="33" s="1"/>
  <c r="S116" i="33"/>
  <c r="S115" i="33" s="1"/>
  <c r="T116" i="33"/>
  <c r="T115" i="33" s="1"/>
  <c r="S109" i="33"/>
  <c r="S100" i="33"/>
  <c r="Q101" i="33"/>
  <c r="Y101" i="33" s="1"/>
  <c r="Q102" i="33"/>
  <c r="Y102" i="33" s="1"/>
  <c r="Q103" i="33"/>
  <c r="Q104" i="33"/>
  <c r="Q105" i="33"/>
  <c r="Y105" i="33" s="1"/>
  <c r="Q106" i="33"/>
  <c r="Y106" i="33" s="1"/>
  <c r="Q108" i="33"/>
  <c r="Y108" i="33" s="1"/>
  <c r="S94" i="33"/>
  <c r="S96" i="33"/>
  <c r="S83" i="33"/>
  <c r="S68" i="33"/>
  <c r="S66" i="33"/>
  <c r="Q28" i="33"/>
  <c r="Y28" i="33" s="1"/>
  <c r="Q29" i="33"/>
  <c r="Y29" i="33" s="1"/>
  <c r="Q31" i="33"/>
  <c r="Y31" i="33" s="1"/>
  <c r="Q32" i="33"/>
  <c r="Y32" i="33" s="1"/>
  <c r="Q33" i="33"/>
  <c r="Y33" i="33" s="1"/>
  <c r="Q34" i="33"/>
  <c r="Q36" i="33"/>
  <c r="Q37" i="33"/>
  <c r="Y37" i="33" s="1"/>
  <c r="Q38" i="33"/>
  <c r="Y38" i="33" s="1"/>
  <c r="Q45" i="33"/>
  <c r="Y45" i="33" s="1"/>
  <c r="Q27" i="33"/>
  <c r="Y27" i="33" s="1"/>
  <c r="S61" i="33"/>
  <c r="S93" i="33" l="1"/>
  <c r="Q196" i="33"/>
  <c r="Y196" i="33" s="1"/>
  <c r="Q200" i="33"/>
  <c r="Y200" i="33" s="1"/>
  <c r="Q100" i="33"/>
  <c r="Y100" i="33" s="1"/>
  <c r="S190" i="33"/>
  <c r="X204" i="33"/>
  <c r="S268" i="33"/>
  <c r="Q143" i="33"/>
  <c r="Q141" i="33"/>
  <c r="Y141" i="33" s="1"/>
  <c r="Z177" i="33"/>
  <c r="Z252" i="33"/>
  <c r="Z269" i="33"/>
  <c r="Q269" i="33"/>
  <c r="S229" i="33"/>
  <c r="Z116" i="33"/>
  <c r="Q147" i="33"/>
  <c r="Y147" i="33" s="1"/>
  <c r="Z271" i="33"/>
  <c r="Q168" i="33"/>
  <c r="Y168" i="33" s="1"/>
  <c r="Q252" i="33"/>
  <c r="S208" i="33"/>
  <c r="Q26" i="33"/>
  <c r="Y26" i="33" s="1"/>
  <c r="S99" i="33"/>
  <c r="Q129" i="33"/>
  <c r="Y129" i="33" s="1"/>
  <c r="T268" i="33"/>
  <c r="Q125" i="33"/>
  <c r="Y125" i="33" s="1"/>
  <c r="R268" i="33"/>
  <c r="Q133" i="33"/>
  <c r="Y133" i="33" s="1"/>
  <c r="Q271" i="33"/>
  <c r="Q263" i="33"/>
  <c r="R246" i="33"/>
  <c r="S246" i="33"/>
  <c r="T229" i="33"/>
  <c r="R229" i="33"/>
  <c r="Q224" i="33"/>
  <c r="T208" i="33"/>
  <c r="R208" i="33"/>
  <c r="T195" i="33"/>
  <c r="R195" i="33"/>
  <c r="S151" i="33"/>
  <c r="S150" i="33" s="1"/>
  <c r="Q137" i="33"/>
  <c r="Y137" i="33" s="1"/>
  <c r="S65" i="33"/>
  <c r="Q18" i="33"/>
  <c r="Y18" i="33" s="1"/>
  <c r="Q11" i="33"/>
  <c r="Y11" i="33" s="1"/>
  <c r="S19" i="33"/>
  <c r="S15" i="33"/>
  <c r="R61" i="33"/>
  <c r="T61" i="33"/>
  <c r="R19" i="33"/>
  <c r="T19" i="33"/>
  <c r="R15" i="33"/>
  <c r="T15" i="33"/>
  <c r="Z8" i="33"/>
  <c r="R66" i="33"/>
  <c r="T66" i="33"/>
  <c r="P66" i="33" l="1"/>
  <c r="Z268" i="33"/>
  <c r="Z246" i="33"/>
  <c r="Q268" i="33"/>
  <c r="S266" i="33"/>
  <c r="S7" i="33"/>
  <c r="S81" i="33" s="1"/>
  <c r="R7" i="33"/>
  <c r="Z7" i="33" s="1"/>
  <c r="T7" i="33"/>
  <c r="E271" i="33"/>
  <c r="J271" i="33"/>
  <c r="V271" i="33" s="1"/>
  <c r="K271" i="33"/>
  <c r="L271" i="33"/>
  <c r="D271" i="33"/>
  <c r="I272" i="33"/>
  <c r="U272" i="33" s="1"/>
  <c r="E269" i="33"/>
  <c r="Y269" i="33" s="1"/>
  <c r="J269" i="33"/>
  <c r="V269" i="33" s="1"/>
  <c r="K269" i="33"/>
  <c r="D269" i="33"/>
  <c r="I270" i="33"/>
  <c r="U270" i="33" s="1"/>
  <c r="E263" i="33"/>
  <c r="J263" i="33"/>
  <c r="K263" i="33"/>
  <c r="L263" i="33"/>
  <c r="D263" i="33"/>
  <c r="U265" i="33"/>
  <c r="E261" i="33"/>
  <c r="J261" i="33"/>
  <c r="K261" i="33"/>
  <c r="L261" i="33"/>
  <c r="D261" i="33"/>
  <c r="E252" i="33"/>
  <c r="J252" i="33"/>
  <c r="V252" i="33" s="1"/>
  <c r="K252" i="33"/>
  <c r="W252" i="33" s="1"/>
  <c r="L252" i="33"/>
  <c r="D252" i="33"/>
  <c r="U254" i="33"/>
  <c r="U255" i="33"/>
  <c r="U256" i="33"/>
  <c r="U257" i="33"/>
  <c r="U258" i="33"/>
  <c r="U259" i="33"/>
  <c r="U260" i="33"/>
  <c r="U253" i="33"/>
  <c r="E247" i="33"/>
  <c r="J247" i="33"/>
  <c r="K247" i="33"/>
  <c r="L247" i="33"/>
  <c r="X247" i="33" s="1"/>
  <c r="D247" i="33"/>
  <c r="E243" i="33"/>
  <c r="J243" i="33"/>
  <c r="K243" i="33"/>
  <c r="L243" i="33"/>
  <c r="X243" i="33" s="1"/>
  <c r="D243" i="33"/>
  <c r="E241" i="33"/>
  <c r="J241" i="33"/>
  <c r="K241" i="33"/>
  <c r="L241" i="33"/>
  <c r="D241" i="33"/>
  <c r="E232" i="33"/>
  <c r="X232" i="33"/>
  <c r="D232" i="33"/>
  <c r="I234" i="33"/>
  <c r="I235" i="33"/>
  <c r="I236" i="33"/>
  <c r="I237" i="33"/>
  <c r="I238" i="33"/>
  <c r="I239" i="33"/>
  <c r="I233" i="33"/>
  <c r="E230" i="33"/>
  <c r="J230" i="33"/>
  <c r="J229" i="33" s="1"/>
  <c r="K230" i="33"/>
  <c r="L230" i="33"/>
  <c r="X230" i="33" s="1"/>
  <c r="D230" i="33"/>
  <c r="E224" i="33"/>
  <c r="J224" i="33"/>
  <c r="K224" i="33"/>
  <c r="L224" i="33"/>
  <c r="X224" i="33" s="1"/>
  <c r="D224" i="33"/>
  <c r="I226" i="33"/>
  <c r="U226" i="33" s="1"/>
  <c r="E220" i="33"/>
  <c r="J220" i="33"/>
  <c r="K220" i="33"/>
  <c r="L220" i="33"/>
  <c r="X220" i="33" s="1"/>
  <c r="D220" i="33"/>
  <c r="E212" i="33"/>
  <c r="J212" i="33"/>
  <c r="V212" i="33" s="1"/>
  <c r="K212" i="33"/>
  <c r="L212" i="33"/>
  <c r="X212" i="33" s="1"/>
  <c r="D212" i="33"/>
  <c r="I214" i="33"/>
  <c r="I218" i="33"/>
  <c r="I219" i="33"/>
  <c r="I213" i="33"/>
  <c r="I232" i="33" l="1"/>
  <c r="Y224" i="33"/>
  <c r="Y252" i="33"/>
  <c r="Y263" i="33"/>
  <c r="Y271" i="33"/>
  <c r="X263" i="33"/>
  <c r="D229" i="33"/>
  <c r="L229" i="33"/>
  <c r="X229" i="33" s="1"/>
  <c r="L246" i="33"/>
  <c r="K229" i="33"/>
  <c r="E229" i="33"/>
  <c r="J246" i="33"/>
  <c r="V246" i="33" s="1"/>
  <c r="D268" i="33"/>
  <c r="I271" i="33"/>
  <c r="U271" i="33" s="1"/>
  <c r="E246" i="33"/>
  <c r="I269" i="33"/>
  <c r="U269" i="33" s="1"/>
  <c r="U263" i="33"/>
  <c r="U264" i="33"/>
  <c r="D246" i="33"/>
  <c r="L268" i="33"/>
  <c r="X268" i="33" s="1"/>
  <c r="J268" i="33"/>
  <c r="V268" i="33" s="1"/>
  <c r="E268" i="33"/>
  <c r="K268" i="33"/>
  <c r="K246" i="33"/>
  <c r="W246" i="33" s="1"/>
  <c r="U252" i="33"/>
  <c r="I212" i="33"/>
  <c r="E209" i="33"/>
  <c r="J209" i="33"/>
  <c r="K209" i="33"/>
  <c r="K208" i="33" s="1"/>
  <c r="L209" i="33"/>
  <c r="D209" i="33"/>
  <c r="D208" i="33" s="1"/>
  <c r="E200" i="33"/>
  <c r="J200" i="33"/>
  <c r="V200" i="33" s="1"/>
  <c r="K200" i="33"/>
  <c r="L200" i="33"/>
  <c r="X200" i="33" s="1"/>
  <c r="D200" i="33"/>
  <c r="I203" i="33"/>
  <c r="U203" i="33" s="1"/>
  <c r="I192" i="33"/>
  <c r="U192" i="33" s="1"/>
  <c r="E204" i="33"/>
  <c r="J204" i="33"/>
  <c r="V204" i="33" s="1"/>
  <c r="K204" i="33"/>
  <c r="W204" i="33" s="1"/>
  <c r="D204" i="33"/>
  <c r="I206" i="33"/>
  <c r="I205" i="33"/>
  <c r="Q206" i="33"/>
  <c r="I202" i="33"/>
  <c r="U202" i="33" s="1"/>
  <c r="I201" i="33"/>
  <c r="U201" i="33" s="1"/>
  <c r="E196" i="33"/>
  <c r="J196" i="33"/>
  <c r="V196" i="33" s="1"/>
  <c r="D196" i="33"/>
  <c r="I199" i="33"/>
  <c r="U199" i="33" s="1"/>
  <c r="I197" i="33"/>
  <c r="U197" i="33" s="1"/>
  <c r="E191" i="33"/>
  <c r="J191" i="33"/>
  <c r="K191" i="33"/>
  <c r="L191" i="33"/>
  <c r="X191" i="33" s="1"/>
  <c r="D191" i="33"/>
  <c r="I193" i="33"/>
  <c r="U193" i="33" s="1"/>
  <c r="I194" i="33"/>
  <c r="U194" i="33" s="1"/>
  <c r="E186" i="33"/>
  <c r="J186" i="33"/>
  <c r="K186" i="33"/>
  <c r="L186" i="33"/>
  <c r="X186" i="33" s="1"/>
  <c r="D186" i="33"/>
  <c r="E177" i="33"/>
  <c r="J177" i="33"/>
  <c r="V177" i="33" s="1"/>
  <c r="K177" i="33"/>
  <c r="L177" i="33"/>
  <c r="X177" i="33" s="1"/>
  <c r="D177" i="33"/>
  <c r="E175" i="33"/>
  <c r="D175" i="33"/>
  <c r="E168" i="33"/>
  <c r="I170" i="33"/>
  <c r="U170" i="33" s="1"/>
  <c r="I171" i="33"/>
  <c r="U171" i="33" s="1"/>
  <c r="I172" i="33"/>
  <c r="U172" i="33" s="1"/>
  <c r="U206" i="33" l="1"/>
  <c r="Y206" i="33"/>
  <c r="E208" i="33"/>
  <c r="Y268" i="33"/>
  <c r="E266" i="33"/>
  <c r="I268" i="33"/>
  <c r="U268" i="33" s="1"/>
  <c r="L208" i="33"/>
  <c r="X208" i="33" s="1"/>
  <c r="X209" i="33"/>
  <c r="J208" i="33"/>
  <c r="V208" i="33" s="1"/>
  <c r="V209" i="33"/>
  <c r="D150" i="33"/>
  <c r="D266" i="33"/>
  <c r="K266" i="33"/>
  <c r="W266" i="33" s="1"/>
  <c r="K195" i="33"/>
  <c r="K190" i="33" s="1"/>
  <c r="W190" i="33" s="1"/>
  <c r="L195" i="33"/>
  <c r="J195" i="33"/>
  <c r="V195" i="33" s="1"/>
  <c r="I200" i="33"/>
  <c r="U200" i="33" s="1"/>
  <c r="I204" i="33"/>
  <c r="E195" i="33"/>
  <c r="E190" i="33" s="1"/>
  <c r="J190" i="33"/>
  <c r="D195" i="33"/>
  <c r="D190" i="33" s="1"/>
  <c r="I196" i="33"/>
  <c r="U196" i="33" s="1"/>
  <c r="I191" i="33"/>
  <c r="L151" i="33"/>
  <c r="J151" i="33"/>
  <c r="K151" i="33"/>
  <c r="E151" i="33"/>
  <c r="E150" i="33" s="1"/>
  <c r="E147" i="33"/>
  <c r="J147" i="33"/>
  <c r="K147" i="33"/>
  <c r="L147" i="33"/>
  <c r="X147" i="33" s="1"/>
  <c r="D147" i="33"/>
  <c r="I118" i="33"/>
  <c r="I119" i="33"/>
  <c r="I120" i="33"/>
  <c r="I117" i="33"/>
  <c r="E143" i="33"/>
  <c r="J143" i="33"/>
  <c r="K143" i="33"/>
  <c r="L143" i="33"/>
  <c r="X143" i="33" s="1"/>
  <c r="D143" i="33"/>
  <c r="E141" i="33"/>
  <c r="J141" i="33"/>
  <c r="V141" i="33" s="1"/>
  <c r="K141" i="33"/>
  <c r="L141" i="33"/>
  <c r="X141" i="33" s="1"/>
  <c r="D141" i="33"/>
  <c r="I142" i="33"/>
  <c r="E137" i="33"/>
  <c r="J137" i="33"/>
  <c r="V137" i="33" s="1"/>
  <c r="K137" i="33"/>
  <c r="L137" i="33"/>
  <c r="D137" i="33"/>
  <c r="I140" i="33"/>
  <c r="U140" i="33" s="1"/>
  <c r="I139" i="33"/>
  <c r="U139" i="33" s="1"/>
  <c r="I138" i="33"/>
  <c r="U138" i="33" s="1"/>
  <c r="V133" i="33"/>
  <c r="X133" i="33"/>
  <c r="I135" i="33"/>
  <c r="U135" i="33" s="1"/>
  <c r="I134" i="33"/>
  <c r="U134" i="33" s="1"/>
  <c r="I131" i="33"/>
  <c r="U131" i="33" s="1"/>
  <c r="I130" i="33"/>
  <c r="U130" i="33" s="1"/>
  <c r="V125" i="33"/>
  <c r="X125" i="33"/>
  <c r="I127" i="33"/>
  <c r="U127" i="33" s="1"/>
  <c r="I126" i="33"/>
  <c r="E116" i="33"/>
  <c r="J116" i="33"/>
  <c r="K116" i="33"/>
  <c r="L116" i="33"/>
  <c r="X116" i="33" s="1"/>
  <c r="D116" i="33"/>
  <c r="W116" i="33" l="1"/>
  <c r="K115" i="33"/>
  <c r="V116" i="33"/>
  <c r="J115" i="33"/>
  <c r="X137" i="33"/>
  <c r="L115" i="33"/>
  <c r="J266" i="33"/>
  <c r="L266" i="33"/>
  <c r="I125" i="33"/>
  <c r="U125" i="33" s="1"/>
  <c r="U126" i="33"/>
  <c r="I141" i="33"/>
  <c r="U141" i="33" s="1"/>
  <c r="U142" i="33"/>
  <c r="L190" i="33"/>
  <c r="X195" i="33"/>
  <c r="I133" i="33"/>
  <c r="U133" i="33" s="1"/>
  <c r="I129" i="33"/>
  <c r="U129" i="33" s="1"/>
  <c r="I195" i="33"/>
  <c r="I190" i="33" s="1"/>
  <c r="D115" i="33"/>
  <c r="D114" i="33" s="1"/>
  <c r="K114" i="33"/>
  <c r="E115" i="33"/>
  <c r="E114" i="33" s="1"/>
  <c r="L114" i="33"/>
  <c r="J114" i="33"/>
  <c r="I137" i="33"/>
  <c r="I116" i="33"/>
  <c r="I122" i="33"/>
  <c r="I123" i="33"/>
  <c r="I144" i="33"/>
  <c r="D109" i="33"/>
  <c r="E109" i="33"/>
  <c r="E100" i="33"/>
  <c r="J100" i="33"/>
  <c r="K100" i="33"/>
  <c r="L100" i="33"/>
  <c r="R100" i="33"/>
  <c r="T100" i="33"/>
  <c r="X100" i="33" s="1"/>
  <c r="D100" i="33"/>
  <c r="I101" i="33"/>
  <c r="U101" i="33" s="1"/>
  <c r="U137" i="33" l="1"/>
  <c r="Z100" i="33"/>
  <c r="V100" i="33"/>
  <c r="W115" i="33"/>
  <c r="I143" i="33"/>
  <c r="U143" i="33" s="1"/>
  <c r="U144" i="33"/>
  <c r="V129" i="33"/>
  <c r="X115" i="33"/>
  <c r="X129" i="33"/>
  <c r="I121" i="33"/>
  <c r="D99" i="33"/>
  <c r="E99" i="33"/>
  <c r="E96" i="33"/>
  <c r="D96" i="33"/>
  <c r="E94" i="33"/>
  <c r="D94" i="33"/>
  <c r="E83" i="33"/>
  <c r="J83" i="33"/>
  <c r="K83" i="33"/>
  <c r="L83" i="33"/>
  <c r="R83" i="33"/>
  <c r="T83" i="33"/>
  <c r="D83" i="33"/>
  <c r="H73" i="33"/>
  <c r="H72" i="33"/>
  <c r="H71" i="33"/>
  <c r="G73" i="33"/>
  <c r="G72" i="33"/>
  <c r="G71" i="33"/>
  <c r="G70" i="33"/>
  <c r="E72" i="33"/>
  <c r="D68" i="33"/>
  <c r="G69" i="33"/>
  <c r="E66" i="33"/>
  <c r="D66" i="33"/>
  <c r="D61" i="33"/>
  <c r="E61" i="33"/>
  <c r="I28" i="33"/>
  <c r="U28" i="33" s="1"/>
  <c r="I29" i="33"/>
  <c r="U29" i="33" s="1"/>
  <c r="I31" i="33"/>
  <c r="U31" i="33" s="1"/>
  <c r="I32" i="33"/>
  <c r="U32" i="33" s="1"/>
  <c r="I33" i="33"/>
  <c r="U33" i="33" s="1"/>
  <c r="I34" i="33"/>
  <c r="U34" i="33" s="1"/>
  <c r="I36" i="33"/>
  <c r="U36" i="33" s="1"/>
  <c r="I37" i="33"/>
  <c r="U37" i="33" s="1"/>
  <c r="I38" i="33"/>
  <c r="U38" i="33" s="1"/>
  <c r="I45" i="33"/>
  <c r="U45" i="33" s="1"/>
  <c r="I27" i="33"/>
  <c r="U27" i="33" s="1"/>
  <c r="D19" i="33"/>
  <c r="E19" i="33"/>
  <c r="L19" i="33"/>
  <c r="X19" i="33" s="1"/>
  <c r="E15" i="33"/>
  <c r="J15" i="33"/>
  <c r="K15" i="33"/>
  <c r="L15" i="33"/>
  <c r="X15" i="33" s="1"/>
  <c r="D15" i="33"/>
  <c r="I18" i="33"/>
  <c r="U18" i="33" s="1"/>
  <c r="E8" i="33"/>
  <c r="V8" i="33"/>
  <c r="X8" i="33"/>
  <c r="I11" i="33"/>
  <c r="U11" i="33" s="1"/>
  <c r="U10" i="33"/>
  <c r="K175" i="33"/>
  <c r="K150" i="33" s="1"/>
  <c r="K109" i="33"/>
  <c r="K96" i="33"/>
  <c r="K94" i="33"/>
  <c r="K68" i="33"/>
  <c r="K66" i="33"/>
  <c r="K61" i="33"/>
  <c r="K19" i="33"/>
  <c r="I115" i="33" l="1"/>
  <c r="K93" i="33"/>
  <c r="G68" i="33"/>
  <c r="G65" i="33" s="1"/>
  <c r="G81" i="33" s="1"/>
  <c r="H68" i="33"/>
  <c r="H65" i="33" s="1"/>
  <c r="H81" i="33" s="1"/>
  <c r="G5" i="33"/>
  <c r="E68" i="33"/>
  <c r="F72" i="33"/>
  <c r="F68" i="33" s="1"/>
  <c r="F65" i="33" s="1"/>
  <c r="F81" i="33" s="1"/>
  <c r="X83" i="33"/>
  <c r="V115" i="33"/>
  <c r="Z115" i="33"/>
  <c r="I26" i="33"/>
  <c r="U26" i="33" s="1"/>
  <c r="E93" i="33"/>
  <c r="D93" i="33"/>
  <c r="K7" i="33"/>
  <c r="D65" i="33"/>
  <c r="D7" i="33"/>
  <c r="E7" i="33"/>
  <c r="K99" i="33"/>
  <c r="K65" i="33"/>
  <c r="Q70" i="33"/>
  <c r="Q71" i="33"/>
  <c r="Q72" i="33"/>
  <c r="Q73" i="33"/>
  <c r="Q74" i="33"/>
  <c r="Y74" i="33" s="1"/>
  <c r="Q75" i="33"/>
  <c r="Y75" i="33" s="1"/>
  <c r="Q80" i="33"/>
  <c r="Y80" i="33" s="1"/>
  <c r="Q69" i="33"/>
  <c r="T68" i="33"/>
  <c r="R68" i="33"/>
  <c r="F5" i="33" l="1"/>
  <c r="H5" i="33"/>
  <c r="E65" i="33"/>
  <c r="E81" i="33" s="1"/>
  <c r="Y72" i="33"/>
  <c r="T65" i="33"/>
  <c r="R65" i="33"/>
  <c r="E5" i="33"/>
  <c r="D5" i="33"/>
  <c r="K5" i="33"/>
  <c r="D81" i="33"/>
  <c r="K81" i="33"/>
  <c r="Q68" i="33"/>
  <c r="Y68" i="33" s="1"/>
  <c r="P65" i="33" l="1"/>
  <c r="Q91" i="33"/>
  <c r="Y91" i="33" s="1"/>
  <c r="I91" i="33"/>
  <c r="I67" i="33"/>
  <c r="I66" i="33" s="1"/>
  <c r="U91" i="33" l="1"/>
  <c r="P81" i="33"/>
  <c r="P5" i="33"/>
  <c r="Q245" i="33"/>
  <c r="Y245" i="33" s="1"/>
  <c r="R190" i="33" l="1"/>
  <c r="V190" i="33" s="1"/>
  <c r="T190" i="33"/>
  <c r="X190" i="33" s="1"/>
  <c r="M7" i="36"/>
  <c r="M6" i="36"/>
  <c r="I21" i="33" l="1"/>
  <c r="I103" i="33" l="1"/>
  <c r="U103" i="33" s="1"/>
  <c r="J68" i="33"/>
  <c r="V68" i="33" s="1"/>
  <c r="J66" i="33" l="1"/>
  <c r="L66" i="33"/>
  <c r="X66" i="33" s="1"/>
  <c r="L6" i="36" l="1"/>
  <c r="L7" i="36"/>
  <c r="L68" i="33" l="1"/>
  <c r="X68" i="33" s="1"/>
  <c r="G7" i="36" l="1"/>
  <c r="D7" i="36"/>
  <c r="G6" i="36"/>
  <c r="D6" i="36"/>
  <c r="N6" i="36" s="1"/>
  <c r="I5" i="36"/>
  <c r="H5" i="36"/>
  <c r="F5" i="36"/>
  <c r="E5" i="36"/>
  <c r="D5" i="36" l="1"/>
  <c r="G5" i="36"/>
  <c r="L5" i="36"/>
  <c r="M5" i="36"/>
  <c r="N7" i="36"/>
  <c r="J7" i="36"/>
  <c r="J6" i="36"/>
  <c r="N5" i="36" l="1"/>
  <c r="J5" i="36"/>
  <c r="J19" i="33" l="1"/>
  <c r="T261" i="33" l="1"/>
  <c r="Q248" i="33"/>
  <c r="Q249" i="33"/>
  <c r="Q250" i="33"/>
  <c r="Q251" i="33"/>
  <c r="Q262" i="33"/>
  <c r="Y262" i="33" s="1"/>
  <c r="U250" i="33" l="1"/>
  <c r="Y250" i="33"/>
  <c r="U248" i="33"/>
  <c r="Y248" i="33"/>
  <c r="U251" i="33"/>
  <c r="Y251" i="33"/>
  <c r="U249" i="33"/>
  <c r="Y249" i="33"/>
  <c r="Q261" i="33"/>
  <c r="Y261" i="33" s="1"/>
  <c r="U262" i="33"/>
  <c r="T246" i="33"/>
  <c r="X246" i="33" s="1"/>
  <c r="X261" i="33"/>
  <c r="Q247" i="33"/>
  <c r="Y247" i="33" s="1"/>
  <c r="Q246" i="33" l="1"/>
  <c r="Y246" i="33" s="1"/>
  <c r="U247" i="33"/>
  <c r="U261" i="33"/>
  <c r="L65" i="33" l="1"/>
  <c r="X65" i="33" s="1"/>
  <c r="J65" i="33"/>
  <c r="V65" i="33" s="1"/>
  <c r="Q176" i="33" l="1"/>
  <c r="Y176" i="33" s="1"/>
  <c r="I176" i="33"/>
  <c r="J175" i="33"/>
  <c r="J150" i="33" s="1"/>
  <c r="L175" i="33"/>
  <c r="Q175" i="33" l="1"/>
  <c r="Y175" i="33" s="1"/>
  <c r="U176" i="33"/>
  <c r="L150" i="33"/>
  <c r="X175" i="33"/>
  <c r="I175" i="33"/>
  <c r="U175" i="33" l="1"/>
  <c r="I154" i="33"/>
  <c r="I155" i="33"/>
  <c r="I156" i="33"/>
  <c r="I157" i="33"/>
  <c r="I158" i="33"/>
  <c r="I160" i="33"/>
  <c r="I161" i="33"/>
  <c r="I162" i="33"/>
  <c r="I163" i="33"/>
  <c r="I169" i="33"/>
  <c r="Q235" i="33"/>
  <c r="Q236" i="33"/>
  <c r="Q237" i="33"/>
  <c r="Q238" i="33"/>
  <c r="Q239" i="33"/>
  <c r="Q234" i="33"/>
  <c r="U239" i="33" l="1"/>
  <c r="Y239" i="33"/>
  <c r="U235" i="33"/>
  <c r="Y235" i="33"/>
  <c r="U237" i="33"/>
  <c r="Y237" i="33"/>
  <c r="U234" i="33"/>
  <c r="Y234" i="33"/>
  <c r="U238" i="33"/>
  <c r="Y238" i="33"/>
  <c r="U236" i="33"/>
  <c r="Y236" i="33"/>
  <c r="I168" i="33"/>
  <c r="U168" i="33" s="1"/>
  <c r="U169" i="33"/>
  <c r="Q95" i="33"/>
  <c r="Y95" i="33" s="1"/>
  <c r="Q195" i="33" l="1"/>
  <c r="Y195" i="33" s="1"/>
  <c r="I112" i="33"/>
  <c r="U195" i="33" l="1"/>
  <c r="Q218" i="33"/>
  <c r="T151" i="33"/>
  <c r="X151" i="33" s="1"/>
  <c r="R94" i="33"/>
  <c r="T94" i="33"/>
  <c r="I74" i="33"/>
  <c r="U74" i="33" s="1"/>
  <c r="I73" i="33"/>
  <c r="U73" i="33" s="1"/>
  <c r="I72" i="33"/>
  <c r="U72" i="33" s="1"/>
  <c r="U218" i="33" l="1"/>
  <c r="R109" i="33"/>
  <c r="R99" i="33" l="1"/>
  <c r="Z99" i="33" l="1"/>
  <c r="Q9" i="33"/>
  <c r="Q213" i="33"/>
  <c r="Q211" i="33"/>
  <c r="Y211" i="33" s="1"/>
  <c r="I211" i="33"/>
  <c r="U213" i="33" l="1"/>
  <c r="U211" i="33"/>
  <c r="Q8" i="33"/>
  <c r="Y8" i="33" s="1"/>
  <c r="Q157" i="33"/>
  <c r="Q156" i="33"/>
  <c r="Q123" i="33"/>
  <c r="Q122" i="33"/>
  <c r="Q119" i="33"/>
  <c r="I106" i="33"/>
  <c r="U106" i="33" s="1"/>
  <c r="I105" i="33"/>
  <c r="U105" i="33" s="1"/>
  <c r="I75" i="33"/>
  <c r="U75" i="33" s="1"/>
  <c r="U119" i="33" l="1"/>
  <c r="Y119" i="33"/>
  <c r="U123" i="33"/>
  <c r="Y123" i="33"/>
  <c r="U157" i="33"/>
  <c r="Y157" i="33"/>
  <c r="U156" i="33"/>
  <c r="Y156" i="33"/>
  <c r="U122" i="33"/>
  <c r="Y122" i="33"/>
  <c r="Q121" i="33"/>
  <c r="Y121" i="33" s="1"/>
  <c r="U121" i="33" l="1"/>
  <c r="J61" i="33"/>
  <c r="L61" i="33"/>
  <c r="X61" i="33" s="1"/>
  <c r="L7" i="33" l="1"/>
  <c r="J7" i="33"/>
  <c r="V7" i="33" s="1"/>
  <c r="X7" i="33" l="1"/>
  <c r="Q24" i="33" l="1"/>
  <c r="Y24" i="33" s="1"/>
  <c r="I24" i="33"/>
  <c r="Q120" i="33"/>
  <c r="U120" i="33" l="1"/>
  <c r="Y120" i="33"/>
  <c r="U24" i="33"/>
  <c r="L109" i="33" l="1"/>
  <c r="Q188" i="33" l="1"/>
  <c r="Y188" i="33" s="1"/>
  <c r="Q187" i="33"/>
  <c r="Y187" i="33" s="1"/>
  <c r="I188" i="33"/>
  <c r="I187" i="33"/>
  <c r="Q183" i="33"/>
  <c r="Y183" i="33" s="1"/>
  <c r="Q182" i="33"/>
  <c r="Y182" i="33" s="1"/>
  <c r="I183" i="33"/>
  <c r="I182" i="33"/>
  <c r="Q179" i="33"/>
  <c r="Y179" i="33" s="1"/>
  <c r="Q180" i="33"/>
  <c r="Y180" i="33" s="1"/>
  <c r="I180" i="33"/>
  <c r="I179" i="33"/>
  <c r="Q178" i="33"/>
  <c r="Y178" i="33" s="1"/>
  <c r="I178" i="33"/>
  <c r="Q158" i="33"/>
  <c r="Y158" i="33" s="1"/>
  <c r="Q160" i="33"/>
  <c r="Q161" i="33"/>
  <c r="Y161" i="33" s="1"/>
  <c r="Q162" i="33"/>
  <c r="Q163" i="33"/>
  <c r="Y163" i="33" s="1"/>
  <c r="Q154" i="33"/>
  <c r="Q155" i="33"/>
  <c r="Q153" i="33"/>
  <c r="Y153" i="33" s="1"/>
  <c r="I153" i="33"/>
  <c r="I152" i="33" s="1"/>
  <c r="I151" i="33" s="1"/>
  <c r="U162" i="33" l="1"/>
  <c r="Y162" i="33"/>
  <c r="U160" i="33"/>
  <c r="Y160" i="33"/>
  <c r="U155" i="33"/>
  <c r="Y155" i="33"/>
  <c r="U154" i="33"/>
  <c r="Y154" i="33"/>
  <c r="I181" i="33"/>
  <c r="U163" i="33"/>
  <c r="R152" i="33"/>
  <c r="Q152" i="33"/>
  <c r="Y152" i="33" s="1"/>
  <c r="U178" i="33"/>
  <c r="U179" i="33"/>
  <c r="U183" i="33"/>
  <c r="U188" i="33"/>
  <c r="U180" i="33"/>
  <c r="U182" i="33"/>
  <c r="U187" i="33"/>
  <c r="Q186" i="33"/>
  <c r="Y186" i="33" s="1"/>
  <c r="Q181" i="33"/>
  <c r="Y181" i="33" s="1"/>
  <c r="Q177" i="33"/>
  <c r="Y177" i="33" s="1"/>
  <c r="I186" i="33"/>
  <c r="I177" i="33"/>
  <c r="U161" i="33"/>
  <c r="U158" i="33"/>
  <c r="Q244" i="33"/>
  <c r="U245" i="33"/>
  <c r="I244" i="33"/>
  <c r="R241" i="33"/>
  <c r="T241" i="33"/>
  <c r="Q242" i="33"/>
  <c r="I242" i="33"/>
  <c r="Q233" i="33"/>
  <c r="Q231" i="33"/>
  <c r="Y231" i="33" s="1"/>
  <c r="I231" i="33"/>
  <c r="I227" i="33"/>
  <c r="U227" i="33" s="1"/>
  <c r="I228" i="33"/>
  <c r="U228" i="33" s="1"/>
  <c r="I225" i="33"/>
  <c r="U225" i="33" s="1"/>
  <c r="Q214" i="33"/>
  <c r="Q219" i="33"/>
  <c r="Q221" i="33"/>
  <c r="Y221" i="33" s="1"/>
  <c r="Q222" i="33"/>
  <c r="Y222" i="33" s="1"/>
  <c r="Q223" i="33"/>
  <c r="Y223" i="33" s="1"/>
  <c r="I221" i="33"/>
  <c r="I222" i="33"/>
  <c r="I223" i="33"/>
  <c r="Q210" i="33"/>
  <c r="Y210" i="33" s="1"/>
  <c r="I210" i="33"/>
  <c r="I209" i="33" s="1"/>
  <c r="Y233" i="33" l="1"/>
  <c r="Q232" i="33"/>
  <c r="U214" i="33"/>
  <c r="U219" i="33"/>
  <c r="Y219" i="33"/>
  <c r="V152" i="33"/>
  <c r="Z152" i="33"/>
  <c r="R151" i="33"/>
  <c r="Q209" i="33"/>
  <c r="Y209" i="33" s="1"/>
  <c r="U210" i="33"/>
  <c r="Y232" i="33"/>
  <c r="U233" i="33"/>
  <c r="U223" i="33"/>
  <c r="U221" i="33"/>
  <c r="U242" i="33"/>
  <c r="U181" i="33"/>
  <c r="U186" i="33"/>
  <c r="Q230" i="33"/>
  <c r="Y230" i="33" s="1"/>
  <c r="U231" i="33"/>
  <c r="T266" i="33"/>
  <c r="X266" i="33" s="1"/>
  <c r="X241" i="33"/>
  <c r="Q243" i="33"/>
  <c r="Y243" i="33" s="1"/>
  <c r="U244" i="33"/>
  <c r="U222" i="33"/>
  <c r="U177" i="33"/>
  <c r="I150" i="33"/>
  <c r="R266" i="33"/>
  <c r="Q212" i="33"/>
  <c r="Y212" i="33" s="1"/>
  <c r="Q220" i="33"/>
  <c r="Y220" i="33" s="1"/>
  <c r="U152" i="33"/>
  <c r="I243" i="33"/>
  <c r="I241" i="33"/>
  <c r="I230" i="33"/>
  <c r="I229" i="33" s="1"/>
  <c r="I220" i="33"/>
  <c r="I208" i="33" s="1"/>
  <c r="I224" i="33"/>
  <c r="U224" i="33" s="1"/>
  <c r="T150" i="33"/>
  <c r="X150" i="33" s="1"/>
  <c r="Q241" i="33"/>
  <c r="Q205" i="33"/>
  <c r="I148" i="33"/>
  <c r="U148" i="33" s="1"/>
  <c r="Q117" i="33"/>
  <c r="Q118" i="33"/>
  <c r="Q112" i="33"/>
  <c r="Q110" i="33"/>
  <c r="Y110" i="33" s="1"/>
  <c r="J109" i="33"/>
  <c r="V109" i="33" s="1"/>
  <c r="T109" i="33"/>
  <c r="X109" i="33" s="1"/>
  <c r="I266" i="33" l="1"/>
  <c r="U118" i="33"/>
  <c r="Y118" i="33"/>
  <c r="U112" i="33"/>
  <c r="Y112" i="33"/>
  <c r="U117" i="33"/>
  <c r="Y117" i="33"/>
  <c r="U232" i="33"/>
  <c r="U209" i="33"/>
  <c r="Z151" i="33"/>
  <c r="V151" i="33"/>
  <c r="R150" i="33"/>
  <c r="V266" i="33"/>
  <c r="Z266" i="33"/>
  <c r="U220" i="33"/>
  <c r="Q204" i="33"/>
  <c r="U205" i="33"/>
  <c r="Q229" i="33"/>
  <c r="Y229" i="33" s="1"/>
  <c r="U230" i="33"/>
  <c r="Q208" i="33"/>
  <c r="Y208" i="33" s="1"/>
  <c r="Q116" i="33"/>
  <c r="I147" i="33"/>
  <c r="U243" i="33"/>
  <c r="U241" i="33"/>
  <c r="U212" i="33"/>
  <c r="Q109" i="33"/>
  <c r="Y109" i="33" s="1"/>
  <c r="I104" i="33"/>
  <c r="U104" i="33" s="1"/>
  <c r="I108" i="33"/>
  <c r="U108" i="33" s="1"/>
  <c r="J99" i="33"/>
  <c r="V99" i="33" s="1"/>
  <c r="L99" i="33"/>
  <c r="I110" i="33"/>
  <c r="U110" i="33" s="1"/>
  <c r="I102" i="33"/>
  <c r="U102" i="33" s="1"/>
  <c r="J96" i="33"/>
  <c r="L96" i="33"/>
  <c r="R96" i="33"/>
  <c r="R93" i="33" s="1"/>
  <c r="T96" i="33"/>
  <c r="T93" i="33" s="1"/>
  <c r="J94" i="33"/>
  <c r="J93" i="33" s="1"/>
  <c r="L94" i="33"/>
  <c r="Q97" i="33"/>
  <c r="I95" i="33"/>
  <c r="U95" i="33" s="1"/>
  <c r="I97" i="33"/>
  <c r="Q85" i="33"/>
  <c r="Y85" i="33" s="1"/>
  <c r="Q86" i="33"/>
  <c r="Y86" i="33" s="1"/>
  <c r="Q87" i="33"/>
  <c r="Y87" i="33" s="1"/>
  <c r="Q89" i="33"/>
  <c r="Y89" i="33" s="1"/>
  <c r="Q84" i="33"/>
  <c r="Y84" i="33" s="1"/>
  <c r="I85" i="33"/>
  <c r="I86" i="33"/>
  <c r="I87" i="33"/>
  <c r="I89" i="33"/>
  <c r="I84" i="33"/>
  <c r="Y116" i="33" l="1"/>
  <c r="Q115" i="33"/>
  <c r="X94" i="33"/>
  <c r="L93" i="33"/>
  <c r="U204" i="33"/>
  <c r="Y204" i="33"/>
  <c r="V150" i="33"/>
  <c r="Z150" i="33"/>
  <c r="I83" i="33"/>
  <c r="Q266" i="33"/>
  <c r="Y266" i="33" s="1"/>
  <c r="U208" i="33"/>
  <c r="U89" i="33"/>
  <c r="U86" i="33"/>
  <c r="U97" i="33"/>
  <c r="X96" i="33"/>
  <c r="I114" i="33"/>
  <c r="U147" i="33"/>
  <c r="Y115" i="33"/>
  <c r="U116" i="33"/>
  <c r="U84" i="33"/>
  <c r="U87" i="33"/>
  <c r="U85" i="33"/>
  <c r="J5" i="33"/>
  <c r="I100" i="33"/>
  <c r="I109" i="33"/>
  <c r="U109" i="33" s="1"/>
  <c r="L5" i="33"/>
  <c r="Q83" i="33"/>
  <c r="Y83" i="33" s="1"/>
  <c r="Q96" i="33"/>
  <c r="Q94" i="33"/>
  <c r="U246" i="33"/>
  <c r="I96" i="33"/>
  <c r="I94" i="33"/>
  <c r="T99" i="33"/>
  <c r="X99" i="33" s="1"/>
  <c r="I69" i="33"/>
  <c r="U69" i="33" s="1"/>
  <c r="I70" i="33"/>
  <c r="U70" i="33" s="1"/>
  <c r="I71" i="33"/>
  <c r="U71" i="33" s="1"/>
  <c r="I80" i="33"/>
  <c r="U80" i="33" s="1"/>
  <c r="I93" i="33" l="1"/>
  <c r="Y94" i="33"/>
  <c r="Q93" i="33"/>
  <c r="Y93" i="33" s="1"/>
  <c r="U266" i="33"/>
  <c r="U115" i="33"/>
  <c r="U94" i="33"/>
  <c r="U100" i="33"/>
  <c r="U96" i="33"/>
  <c r="U83" i="33"/>
  <c r="X93" i="33"/>
  <c r="I99" i="33"/>
  <c r="I68" i="33"/>
  <c r="Q99" i="33"/>
  <c r="Y99" i="33" s="1"/>
  <c r="Q67" i="33"/>
  <c r="Y67" i="33" s="1"/>
  <c r="Q64" i="33"/>
  <c r="Y64" i="33" s="1"/>
  <c r="Q62" i="33"/>
  <c r="Y62" i="33" s="1"/>
  <c r="I64" i="33"/>
  <c r="I62" i="33"/>
  <c r="U62" i="33" l="1"/>
  <c r="U64" i="33"/>
  <c r="U99" i="33"/>
  <c r="Q66" i="33"/>
  <c r="Q65" i="33" s="1"/>
  <c r="Y65" i="33" s="1"/>
  <c r="U67" i="33"/>
  <c r="I65" i="33"/>
  <c r="U68" i="33"/>
  <c r="Q61" i="33"/>
  <c r="Y61" i="33" s="1"/>
  <c r="I61" i="33"/>
  <c r="Q21" i="33"/>
  <c r="Q22" i="33"/>
  <c r="Q25" i="33"/>
  <c r="Y25" i="33" s="1"/>
  <c r="Q20" i="33"/>
  <c r="Y20" i="33" s="1"/>
  <c r="I22" i="33"/>
  <c r="I23" i="33"/>
  <c r="I25" i="33"/>
  <c r="I20" i="33"/>
  <c r="I17" i="33"/>
  <c r="Q17" i="33"/>
  <c r="Y17" i="33" s="1"/>
  <c r="Q16" i="33"/>
  <c r="Y16" i="33" s="1"/>
  <c r="I16" i="33"/>
  <c r="I9" i="33"/>
  <c r="U66" i="33" l="1"/>
  <c r="Y66" i="33"/>
  <c r="U9" i="33"/>
  <c r="I8" i="33"/>
  <c r="U8" i="33" s="1"/>
  <c r="U21" i="33"/>
  <c r="Y21" i="33"/>
  <c r="U65" i="33"/>
  <c r="U16" i="33"/>
  <c r="U61" i="33"/>
  <c r="U17" i="33"/>
  <c r="U20" i="33"/>
  <c r="U22" i="33"/>
  <c r="U25" i="33"/>
  <c r="Q15" i="33"/>
  <c r="Y15" i="33" s="1"/>
  <c r="I15" i="33"/>
  <c r="I19" i="33"/>
  <c r="R81" i="33"/>
  <c r="Z81" i="33" l="1"/>
  <c r="U15" i="33"/>
  <c r="I7" i="33"/>
  <c r="J81" i="33"/>
  <c r="V81" i="33" s="1"/>
  <c r="L81" i="33"/>
  <c r="I81" i="33" l="1"/>
  <c r="U153" i="33" l="1"/>
  <c r="Q23" i="33" l="1"/>
  <c r="U23" i="33" l="1"/>
  <c r="Y23" i="33"/>
  <c r="Q19" i="33"/>
  <c r="Y19" i="33" s="1"/>
  <c r="T81" i="33"/>
  <c r="X81" i="33" s="1"/>
  <c r="Q7" i="33" l="1"/>
  <c r="Y7" i="33" s="1"/>
  <c r="U19" i="33"/>
  <c r="Q81" i="33" l="1"/>
  <c r="Y81" i="33" s="1"/>
  <c r="U7" i="33"/>
  <c r="U81" i="33" l="1"/>
  <c r="U229" i="33"/>
  <c r="I5" i="33" l="1"/>
  <c r="U93" i="33"/>
  <c r="S114" i="33"/>
  <c r="W114" i="33" s="1"/>
  <c r="T114" i="33"/>
  <c r="Q114" i="33"/>
  <c r="Y114" i="33" s="1"/>
  <c r="R114" i="33"/>
  <c r="U114" i="33" l="1"/>
  <c r="V114" i="33"/>
  <c r="Z114" i="33"/>
  <c r="T5" i="33"/>
  <c r="X5" i="33" s="1"/>
  <c r="X114" i="33"/>
  <c r="R5" i="33"/>
  <c r="Z5" i="33" s="1"/>
  <c r="S5" i="33"/>
  <c r="W5" i="33" s="1"/>
  <c r="Q151" i="33"/>
  <c r="Y151" i="33" s="1"/>
  <c r="V5" i="33" l="1"/>
  <c r="Q150" i="33"/>
  <c r="Y150" i="33" s="1"/>
  <c r="U151" i="33"/>
  <c r="U150" i="33" l="1"/>
  <c r="Q191" i="33"/>
  <c r="Y191" i="33" s="1"/>
  <c r="U191" i="33" l="1"/>
  <c r="Q190" i="33"/>
  <c r="Y190" i="33" s="1"/>
  <c r="Q5" i="33" l="1"/>
  <c r="Y5" i="33" s="1"/>
  <c r="U190" i="33"/>
  <c r="U5" i="33" l="1"/>
</calcChain>
</file>

<file path=xl/sharedStrings.xml><?xml version="1.0" encoding="utf-8"?>
<sst xmlns="http://schemas.openxmlformats.org/spreadsheetml/2006/main" count="743" uniqueCount="486">
  <si>
    <t>№ п/п</t>
  </si>
  <si>
    <t>Наименование программы</t>
  </si>
  <si>
    <t>Запланированные мероприятия</t>
  </si>
  <si>
    <t>ДГС</t>
  </si>
  <si>
    <t>ДЖКХ</t>
  </si>
  <si>
    <t>ДФ</t>
  </si>
  <si>
    <t>ДИиЗО</t>
  </si>
  <si>
    <t>ДОиМП</t>
  </si>
  <si>
    <t>КФКиС</t>
  </si>
  <si>
    <t>1</t>
  </si>
  <si>
    <t>Приобретение оборудования</t>
  </si>
  <si>
    <t>Департамент жилищно-коммунального хозяйства администрации города</t>
  </si>
  <si>
    <t>Комитет культуры администрации города</t>
  </si>
  <si>
    <t>Департамент образования и молодежной политики администрации города</t>
  </si>
  <si>
    <t>Департамент финансов администрации города</t>
  </si>
  <si>
    <t>Департамент имущественных и земельных отнощений отношений администрации города</t>
  </si>
  <si>
    <t>Комитет физической культуры и спорта администрации города</t>
  </si>
  <si>
    <t>1.1</t>
  </si>
  <si>
    <t>1.2</t>
  </si>
  <si>
    <t>1.3</t>
  </si>
  <si>
    <t>1.4</t>
  </si>
  <si>
    <t>1.5</t>
  </si>
  <si>
    <t>2.1</t>
  </si>
  <si>
    <t>2.2</t>
  </si>
  <si>
    <t>5.1</t>
  </si>
  <si>
    <t>5.2</t>
  </si>
  <si>
    <t>8.1</t>
  </si>
  <si>
    <t>8.2</t>
  </si>
  <si>
    <t>13.1</t>
  </si>
  <si>
    <t>Развитие жилищно-коммунального комплекса в городе Нефтеюганске в 2014-2020 годах</t>
  </si>
  <si>
    <t>КК</t>
  </si>
  <si>
    <t>Управление муниципальным имуществом города Нефтеюганска на 2014-2020 годы</t>
  </si>
  <si>
    <t>Мероприятия по землеустройству и землепользованию</t>
  </si>
  <si>
    <t>Мероприятия по охране объектов муниципальной собственности</t>
  </si>
  <si>
    <t>Управление муниципальными финансами в городе Нефтеюганске в 2014-2020 годах</t>
  </si>
  <si>
    <t>Развитие физической культуры и спорта в городе Нефтеюганске на 2014-2020 годы</t>
  </si>
  <si>
    <t>Развитие сферы культуры  города Нефтеюганска  на 2014-2020 годы</t>
  </si>
  <si>
    <t>Развитие образования и молодёжной политики в городе Нефтеюганске на 2014-2020 годы</t>
  </si>
  <si>
    <t>Развитие транспортной системы в городе Нефтеюганске 
на 2014-2020 годы</t>
  </si>
  <si>
    <t>Департамент  градостроительства администрации города</t>
  </si>
  <si>
    <t>Обеспечение доступным и комфортным жильем жителей города Нефтеюганска в 2014-2020 годах</t>
  </si>
  <si>
    <t>Профилактика правонарушений в сфере общественного  порядка, безопасности дорожного движения, пропаганда здорового образа жизни (профилактика наркомании, токсикомании и алкоголизма) в городе Нефтеюганске на 2014-2020 годы</t>
  </si>
  <si>
    <t>ДДА</t>
  </si>
  <si>
    <t>Профилактика экстремизма, гармонизация межэтнических и межкультурных отношений в городе Нефтеюганске на 2014-2020 годы</t>
  </si>
  <si>
    <t>Защита населения и территории от чрезвычайных ситуаций, обеспечение первичных мер пожарной безопасности в городе Нефтеюганске на 2014-2020 годы</t>
  </si>
  <si>
    <t>1.1.1</t>
  </si>
  <si>
    <t>1.1.3</t>
  </si>
  <si>
    <t>1.2.1</t>
  </si>
  <si>
    <t>1.2.2</t>
  </si>
  <si>
    <t>2</t>
  </si>
  <si>
    <t>2.1.1</t>
  </si>
  <si>
    <t>Субсидии местным бюджетам на оплату стоимости питания детям школьного возраста в оздоровительных лагерях с дневным пребыванием детей</t>
  </si>
  <si>
    <t>Крытый каток в 15 микрорайоне города Нефтеюганска</t>
  </si>
  <si>
    <t>Приобретение жилья</t>
  </si>
  <si>
    <t>Субсидия на приобретение (строительство) жилого помещения</t>
  </si>
  <si>
    <t>Доступная среда  в городе Нефтеюганске на 2014-2020 годы</t>
  </si>
  <si>
    <t>Поддержка социально ориентированных некоммерческих организаций, осуществляющих деятельность в городе Нефтеюганске, на 2014-2020 годы</t>
  </si>
  <si>
    <t>Муниципальная  программа "Социально - экономическое развитие города Нефтеюганска на 2014-2020 годы"</t>
  </si>
  <si>
    <t>5</t>
  </si>
  <si>
    <t>8</t>
  </si>
  <si>
    <t>8.3</t>
  </si>
  <si>
    <t>Оплата потребления э/энергии</t>
  </si>
  <si>
    <t>Содержание дорог</t>
  </si>
  <si>
    <t>Исполнит.    ГРБС</t>
  </si>
  <si>
    <t>Подпрограмма "Создание условий для обеспечения качественными коммунальными услугами"</t>
  </si>
  <si>
    <t>1.1.4</t>
  </si>
  <si>
    <t>Возмещение затрат реализ сжиж газа насел Нефтеюганскгаз</t>
  </si>
  <si>
    <t>Подпрограмма "Создание условий для обеспечения доступности и повышения качества жилищных услуг"</t>
  </si>
  <si>
    <t>Подпрограмма "Повышение уровня благоустроенности города"</t>
  </si>
  <si>
    <t>1.3.1</t>
  </si>
  <si>
    <t>Подпрограмма "Повышение энергоэффективности в отраслях экономики"</t>
  </si>
  <si>
    <t>1.4.1</t>
  </si>
  <si>
    <t>1.4.2</t>
  </si>
  <si>
    <t>1.4.3</t>
  </si>
  <si>
    <t>1.4.4</t>
  </si>
  <si>
    <t>Подпрограмма "Обеспечение реализации муниципальной программы"</t>
  </si>
  <si>
    <t>1.5.1</t>
  </si>
  <si>
    <t>1.5.2</t>
  </si>
  <si>
    <t>Расходы на обеспечение деятельности (оказание услуг) муниципальных учреждений</t>
  </si>
  <si>
    <t>Расходы на обеспечение функций  органов местного самоуправления</t>
  </si>
  <si>
    <t>Подпрограмма "Транспорт"</t>
  </si>
  <si>
    <t>Предоставление субсидии  организациям на реализацию подпрограммы "Транспорт"</t>
  </si>
  <si>
    <t>Подпрограмма "Автомобильные дороги"</t>
  </si>
  <si>
    <t>Автодорога по ул. Мамонтовская (развязка перекрестка ул. Мамонтовская- ул. Молодежная)</t>
  </si>
  <si>
    <t>Мероприятия по оценке недвижимости, признания прав и регулирования отношений по государственной и муниципальной собственности</t>
  </si>
  <si>
    <t>Подпрограмма "Организация бюджетного процесса в городе Нефтеюганске"</t>
  </si>
  <si>
    <t>8.1.1</t>
  </si>
  <si>
    <t>8.2.1</t>
  </si>
  <si>
    <t>Подпрограмма "Развитие информационной системы управления муниципальными финансами города Нефтеюганска"</t>
  </si>
  <si>
    <t>Договора на программное (информационные технологии) обеспечение и обслуживание</t>
  </si>
  <si>
    <t>Подпрограмма "Развитие системы массовой физической культуры, подготовки спортивного резерва и спорта высших достижений"</t>
  </si>
  <si>
    <t>Мероприятия по организации отдыха и оздоровления детей</t>
  </si>
  <si>
    <t>Мероприятия по организации питания в лагерях с дневным пребыванием детей</t>
  </si>
  <si>
    <t>Подпрограмма "Обеспечение реализации муниципальной программы, развитие материально-технической базы и спортивной инфраструктуры"</t>
  </si>
  <si>
    <t>Расходы на обеспечение функций органов местного самоуправления</t>
  </si>
  <si>
    <t>Подпрограмма "Обеспечение прав граждан на доступ к культурным ценностям и информации"</t>
  </si>
  <si>
    <t>Подпрограмма "Развитие дошкольного, общего и дополнительного образования"</t>
  </si>
  <si>
    <t>Подпрограмма "Совершенствование системы оценки качества образования и информационной прозрачности системы образования"</t>
  </si>
  <si>
    <t>Подпрограмма "Отдых и оздоровление детей"</t>
  </si>
  <si>
    <t>Субвенции на организацию отдыха и оздоровления детей</t>
  </si>
  <si>
    <t xml:space="preserve">Подпрограмма "Молодёжь Нефтеюганска" </t>
  </si>
  <si>
    <t>Мероприятий по содействию трудоустройства граждан</t>
  </si>
  <si>
    <t>Подпрограмма "Организация деятельности в сфере образования и молодёжной политики"</t>
  </si>
  <si>
    <t>Подпрограмма "Содействие развитию градостроительной деятельности"</t>
  </si>
  <si>
    <t>Подпрограмма "Содействие развитию жилищного строительства на 2014-2020 годы"</t>
  </si>
  <si>
    <t>Подпрограмма "Обеспечение мерами муниципальной  поддержки по улучшению жилищных условий отдельных категорий граждан на 2014 - 2020 годы"</t>
  </si>
  <si>
    <t>Подпрограмма "Профилактика правонарушений"</t>
  </si>
  <si>
    <t>Содержание и обслуживание системы видеонаблюдения</t>
  </si>
  <si>
    <t>Подпрограмма "Безопасность дорожного движения"</t>
  </si>
  <si>
    <t>Подпрограмма "Организация и обеспечение мероприятий по гражданской обороне, защите населения и территорий города Нефтеюганска от чрезвычайных ситуаций"</t>
  </si>
  <si>
    <t>Подпрограмма "Обеспечение первичных мер пожарной безопасности в городе Нефтеюганске"</t>
  </si>
  <si>
    <t>Подпрограмма "Совершенствование муниципального управления"</t>
  </si>
  <si>
    <t>Подпрограмма "Развития малого и среднего предпринимательства"</t>
  </si>
  <si>
    <t>8.3.1</t>
  </si>
  <si>
    <t xml:space="preserve">Реализация мероприятий муниципальной программы </t>
  </si>
  <si>
    <t>Всего</t>
  </si>
  <si>
    <t>окружной бюджет</t>
  </si>
  <si>
    <t>местный бюджет</t>
  </si>
  <si>
    <t>Всего по программам</t>
  </si>
  <si>
    <t>2.2.2</t>
  </si>
  <si>
    <t>2.2.3</t>
  </si>
  <si>
    <t>2.2.4</t>
  </si>
  <si>
    <t>2.2.7</t>
  </si>
  <si>
    <t>2.2.8</t>
  </si>
  <si>
    <t>3</t>
  </si>
  <si>
    <t>3.1</t>
  </si>
  <si>
    <t>3.2</t>
  </si>
  <si>
    <t>3.3</t>
  </si>
  <si>
    <t>3.4</t>
  </si>
  <si>
    <t>3.5</t>
  </si>
  <si>
    <t>3.6</t>
  </si>
  <si>
    <t>4</t>
  </si>
  <si>
    <t>4.1</t>
  </si>
  <si>
    <t>4.1.1</t>
  </si>
  <si>
    <t>4.2</t>
  </si>
  <si>
    <t>4.2.1</t>
  </si>
  <si>
    <t>5.1.1</t>
  </si>
  <si>
    <t>5.1.2</t>
  </si>
  <si>
    <t>5.1.3</t>
  </si>
  <si>
    <t>5.1.4</t>
  </si>
  <si>
    <t>5.1.5</t>
  </si>
  <si>
    <t>5.1.6</t>
  </si>
  <si>
    <t>5.2.1</t>
  </si>
  <si>
    <t>6</t>
  </si>
  <si>
    <t>6.1</t>
  </si>
  <si>
    <t>6.1.1</t>
  </si>
  <si>
    <t>6.1.2</t>
  </si>
  <si>
    <t>6.1.3</t>
  </si>
  <si>
    <t>6.1.4</t>
  </si>
  <si>
    <t>6.1.7</t>
  </si>
  <si>
    <t>6.1.8</t>
  </si>
  <si>
    <t>6.2</t>
  </si>
  <si>
    <t>6.2.1</t>
  </si>
  <si>
    <t>8.1.4</t>
  </si>
  <si>
    <t>Подпрограмма "Пропаганда здорового образа жизни (профилактика наркомании, токсикомании и алкоголизма)"</t>
  </si>
  <si>
    <t>9</t>
  </si>
  <si>
    <t>9.1</t>
  </si>
  <si>
    <t>9.1.2</t>
  </si>
  <si>
    <t>9.1.3</t>
  </si>
  <si>
    <t>9.2</t>
  </si>
  <si>
    <t>9.2.1</t>
  </si>
  <si>
    <t>9.2.2</t>
  </si>
  <si>
    <t>9.2.4</t>
  </si>
  <si>
    <t>9.3</t>
  </si>
  <si>
    <t>9.3.1</t>
  </si>
  <si>
    <t>10</t>
  </si>
  <si>
    <t>10.1</t>
  </si>
  <si>
    <t>11</t>
  </si>
  <si>
    <t>11.1</t>
  </si>
  <si>
    <t>11.1.1</t>
  </si>
  <si>
    <t>11.2</t>
  </si>
  <si>
    <t>11.2.1</t>
  </si>
  <si>
    <t>12</t>
  </si>
  <si>
    <t>12.1</t>
  </si>
  <si>
    <t>13</t>
  </si>
  <si>
    <t>14</t>
  </si>
  <si>
    <t>14.1</t>
  </si>
  <si>
    <t>14.1.1</t>
  </si>
  <si>
    <t>14.1.2</t>
  </si>
  <si>
    <t>14.1.3</t>
  </si>
  <si>
    <t>14.2</t>
  </si>
  <si>
    <t>14.2.1</t>
  </si>
  <si>
    <t>14.1.5</t>
  </si>
  <si>
    <t>15</t>
  </si>
  <si>
    <t>15.1</t>
  </si>
  <si>
    <t>15.2</t>
  </si>
  <si>
    <t>7</t>
  </si>
  <si>
    <t>7.1</t>
  </si>
  <si>
    <t>7.1.1</t>
  </si>
  <si>
    <t>7.1.2</t>
  </si>
  <si>
    <t>7.2</t>
  </si>
  <si>
    <t>7.3</t>
  </si>
  <si>
    <t>7.3.1</t>
  </si>
  <si>
    <t>7.3.2</t>
  </si>
  <si>
    <t>7.3.3</t>
  </si>
  <si>
    <t>7.4</t>
  </si>
  <si>
    <t>7.4.1</t>
  </si>
  <si>
    <t>7.4.3</t>
  </si>
  <si>
    <t>7.4.4</t>
  </si>
  <si>
    <t>7.5</t>
  </si>
  <si>
    <t>7.5.1</t>
  </si>
  <si>
    <t>7.5.2</t>
  </si>
  <si>
    <t>ИТОГО   по    Администрация города Нефтеюганска</t>
  </si>
  <si>
    <t>ПЛАН  на 2015 год (рублей)</t>
  </si>
  <si>
    <t>(СМР) "Автодорога по ул.Набережная (от перекрестка ул.Ленина - ул.Гагарина до ул.Юганская)" (участок автодороги от перекрестка ул.Молодежная до ул.Юганская)</t>
  </si>
  <si>
    <t>5.1.7</t>
  </si>
  <si>
    <t xml:space="preserve">Обеспечение мероприятий по капитальному ремонту многоквартирных домов </t>
  </si>
  <si>
    <t>% исполнения  к плану года</t>
  </si>
  <si>
    <t>Улицы и внутриквартальные проезды микрорайона 11 г.Нефтеюганска (ул. Коммунальная)</t>
  </si>
  <si>
    <t>7.2.1</t>
  </si>
  <si>
    <t>Техническое обслуживание и содержание светофорного хозяйства</t>
  </si>
  <si>
    <t>2.2.1</t>
  </si>
  <si>
    <t>2.2.5</t>
  </si>
  <si>
    <t>2.2.6</t>
  </si>
  <si>
    <t>ИТОГО по Департаменту жилищно-коммунального хозяйства администрации города</t>
  </si>
  <si>
    <t>Причины низкого освоения</t>
  </si>
  <si>
    <t>Ожидаемое исполнение, руб.</t>
  </si>
  <si>
    <t>Ожидаемое исполнение, %</t>
  </si>
  <si>
    <t>Отчет об исполнении сетевого плана-графика на 2015 год по реализации ведомственных программ муниципального образования город Нефтеюганск</t>
  </si>
  <si>
    <t>Информирование населения о деятельности органов местного самоуправления муниципального образования город Нефтеюганск на 2015 год</t>
  </si>
  <si>
    <t>Прочие текущие расходы</t>
  </si>
  <si>
    <t>% исполнения  к плану 2015 года</t>
  </si>
  <si>
    <t xml:space="preserve">Дума города </t>
  </si>
  <si>
    <t>Кассовый расход на 01.11.2015 (рублей)</t>
  </si>
  <si>
    <t>8.1.3</t>
  </si>
  <si>
    <t>9.2.5</t>
  </si>
  <si>
    <t>Мероприятия  по поддержке технического состояния жилищного фонда</t>
  </si>
  <si>
    <t>Отчет об исполнении сетевого плана-графика на 2016 год по реализации программ муниципального образования город Нефтеюганск и программ Ханты-Мансийского автономного округа - Югры</t>
  </si>
  <si>
    <t>ПЛАН  на 2016 год (рублей)</t>
  </si>
  <si>
    <t>1 квартал</t>
  </si>
  <si>
    <t>2 квартал</t>
  </si>
  <si>
    <t>3 квартал</t>
  </si>
  <si>
    <t>4 квартал</t>
  </si>
  <si>
    <t>федеральный бюджет</t>
  </si>
  <si>
    <t>Капитальный ремонт объекта «Сети теплоснабжения», расположенные по адресу: г.Нефтеюганск, по ул.Нефтяников, от МК 4-4 Неф. до МК 12-9 Неф. (участок от МК 3-8 Неф до МК12-9 Неф).</t>
  </si>
  <si>
    <t>Возмещение недополученных доходов в связи с предоставлением населению бытовых услуг (баня), по тарифам не обеспечивающим возмещение издержек</t>
  </si>
  <si>
    <t>1.2.3</t>
  </si>
  <si>
    <t>Снос непригодного жилья</t>
  </si>
  <si>
    <t>Мероприятия в области энергосбережения и повышения энергетической эффективности</t>
  </si>
  <si>
    <t>Содержание территорий кладбищ г.Нефтеюганска</t>
  </si>
  <si>
    <t>Содержание земель общего пользования</t>
  </si>
  <si>
    <t>Механизированная уборка снега</t>
  </si>
  <si>
    <t>Противопаводковые мероприятия</t>
  </si>
  <si>
    <t>Услуга по приёму и складированию снежных масс</t>
  </si>
  <si>
    <t>Содержание уличного и дворового освещения</t>
  </si>
  <si>
    <t>Содержание городского фонтана</t>
  </si>
  <si>
    <t>Озеленение мест общего пользования</t>
  </si>
  <si>
    <t>Содержание скульптурных композиций, и памятников города Нефтеюганска</t>
  </si>
  <si>
    <t>1.4.5</t>
  </si>
  <si>
    <t>1.4.6</t>
  </si>
  <si>
    <t>1.4.7</t>
  </si>
  <si>
    <t>1.4.8</t>
  </si>
  <si>
    <t>1.4.9</t>
  </si>
  <si>
    <t>1.4.10</t>
  </si>
  <si>
    <t>1.4.11</t>
  </si>
  <si>
    <t>Ремонт автомобильных дорог общего аользования местного значения в г.Нефтеюганске (Автодорога по ул. Нефтяников участок автодороги от ул Пойменной до ул. В.Петухова)</t>
  </si>
  <si>
    <t>Ремонт автомобильных дорог общего аользования местного значения в г.Нефтеюганске (Автодорога по ул. Сургутская участок автодороги от ПК38+76 до пересечения с автодорогой по ул Набережная)</t>
  </si>
  <si>
    <t>Мероприятия по содержанию имущества (транспортный налог)</t>
  </si>
  <si>
    <t>Реализация мероприятий "Создание условий в городе Нефтеюганске, ориентирующих граждан на здоровый образ жизни посредством занятий физической культурой и спортом"</t>
  </si>
  <si>
    <t>На повышение оплаты труда работников муниципальных учреждений культуры и дополнительного образования детей в целях реализации указов Президента Российской Федерации от 07 мая 2012 года № 597 "О мероприятиях по реализации государственной социальной политики", 1 июня 2012 года № 761 "О национальной стратегии действий в интересах детей на 2012-2017 годы" за счет средств бюджета автономного округа</t>
  </si>
  <si>
    <t>На повышение оплаты труда работников муниципальных учреждений культуры и дополнительного образования детей в целях реализации указов Президента Российской Федерации от 07 мая 2012 года № 597 "О мероприятиях по реализации государственной социальной политики", 1 июня 2012 года № 761 "О национальной стратегии действий в интересах детей на 2012-2017 годы"</t>
  </si>
  <si>
    <t>Развитие библиотечного дела</t>
  </si>
  <si>
    <t>6.1.1.1</t>
  </si>
  <si>
    <t>6.1.1.2</t>
  </si>
  <si>
    <t>6.1.1.3</t>
  </si>
  <si>
    <t>6.1.1.4</t>
  </si>
  <si>
    <t>Модернизация общедоступных муниципальных библиотек</t>
  </si>
  <si>
    <t>Комплектование книжных фондов библиотек муниципальных образований и государственных библиотек городов Москвы и Санкт-Петербурга</t>
  </si>
  <si>
    <t>Развитие музейного дела</t>
  </si>
  <si>
    <t>6.1.2.1</t>
  </si>
  <si>
    <t>6.1.2.2</t>
  </si>
  <si>
    <t>Развитие профессионального искусства</t>
  </si>
  <si>
    <t>Развитие художественно-творческой деятельности и народных художественных промыслов и ремесел</t>
  </si>
  <si>
    <t>6.1.3.1</t>
  </si>
  <si>
    <t>6.1.3.2</t>
  </si>
  <si>
    <t>6.1.4.1</t>
  </si>
  <si>
    <t>6.1.4.2</t>
  </si>
  <si>
    <t xml:space="preserve"> Развитие дополнительного образования в сфере культуры</t>
  </si>
  <si>
    <t>6.1.5</t>
  </si>
  <si>
    <t>6.1.5.1</t>
  </si>
  <si>
    <t>6.1.5.2</t>
  </si>
  <si>
    <t>Развитие культурно-досуговой деятельности, массового отдыха населения, организация отдыха и оздоровления детей</t>
  </si>
  <si>
    <t>6.1.6</t>
  </si>
  <si>
    <t>На оплату стоимости питания детей школьного возраста в оздоровительных лагерях с дневным пребыванием детей</t>
  </si>
  <si>
    <t>6.1.6.1</t>
  </si>
  <si>
    <t>6.1.6.2</t>
  </si>
  <si>
    <t>Реализация мероприятий</t>
  </si>
  <si>
    <t>6.1.6.3</t>
  </si>
  <si>
    <t>Развитие материально-технической базы учреждений культуры</t>
  </si>
  <si>
    <t>Обновление материально-технической базы муниципальных детских школ искусств (по видам искусств) в сфере культуры</t>
  </si>
  <si>
    <t>6.1.7.1</t>
  </si>
  <si>
    <t>Техническое обследование, реконструкция, капитальный ремонт, строительство объектов культуры</t>
  </si>
  <si>
    <t>6.1.8.1</t>
  </si>
  <si>
    <t>Устройство скатной кровли здания НГ МБОУ ДОД Детская школа искусств</t>
  </si>
  <si>
    <t>Обеспечение деятельности комитета культуры</t>
  </si>
  <si>
    <t>Развитие системы дошкольного, общего и дополнительного образования</t>
  </si>
  <si>
    <t>На создание условий для осуществления присмотра и ухода за детьми, содержания детей в частных организациях, осуществляющих образовательную деятельность по реализации образовательных программ дошкольного образования, расположенных на территории муниципальных образований</t>
  </si>
  <si>
    <t>Осуществление переданных полномочий на реализацию основных общеобразовательных программ</t>
  </si>
  <si>
    <t>Осуществление переданных полномочий на реализацию дошкольными образовательными организациями основных общеобразовательных программ дошкольного образования</t>
  </si>
  <si>
    <t>Субвенция по информационному обеспечению общеобразовательных учреждений</t>
  </si>
  <si>
    <t>Осуществление переданных полномочий на выплату компенсации части родительской платы за присмотр и уход за детьми в образовательных организациях, реализующих образовательные программы дошкольного образования</t>
  </si>
  <si>
    <t>Реализация мероприятий по содействию трудоустройства граждан</t>
  </si>
  <si>
    <t>7.1.1.1</t>
  </si>
  <si>
    <t>7.1.1.2</t>
  </si>
  <si>
    <t>7.1.1.3</t>
  </si>
  <si>
    <t>7.1.1.4</t>
  </si>
  <si>
    <t>7.1.1.5</t>
  </si>
  <si>
    <t>7.1.1.6</t>
  </si>
  <si>
    <t>7.1.1.7</t>
  </si>
  <si>
    <t>7.1.1.8</t>
  </si>
  <si>
    <t>7.1.1.9</t>
  </si>
  <si>
    <t>7.1.1.10</t>
  </si>
  <si>
    <t>Развитие материально-технической базы образовательных организаций</t>
  </si>
  <si>
    <t>Оплата текущего ремонта зданий</t>
  </si>
  <si>
    <t>Капитальный ремонт объекта "Нежилое здание школы №1"</t>
  </si>
  <si>
    <t>Замена вводного кабеля нежилого строения детского сада № 12</t>
  </si>
  <si>
    <t>Замена вводного кабеля нежилого строения детского сада № 13</t>
  </si>
  <si>
    <t>7.1.2.1</t>
  </si>
  <si>
    <t>7.1.2.2</t>
  </si>
  <si>
    <t>7.1.2.3</t>
  </si>
  <si>
    <t>7.1.2.4</t>
  </si>
  <si>
    <t>Развитие системы оценки качества образования и информационной прозрачности системы образования</t>
  </si>
  <si>
    <t>Обеспечение функций управления и контроля (надзора) в сфере образования и молодежной политики</t>
  </si>
  <si>
    <t>Обеспечение функционирования казённого учреждения</t>
  </si>
  <si>
    <t>Реализация мероприятий в области градостроительной деятельности</t>
  </si>
  <si>
    <t>Сети тепловодоснабжения и канализации в микрорайоне 11б с КНС. Сети тепловодоснабжения и канализации в микрорайоне 11 (I этап) (14 этап строительства)</t>
  </si>
  <si>
    <t>КНС с коллектором по ул. Пойменная, ул. Набережная</t>
  </si>
  <si>
    <t>Проектирование и строительство систем инженерной инфраструктуры в целях обеспечения инженерной подготовки земельных участков для жилищного строительства</t>
  </si>
  <si>
    <t>Реализация полномочий в области строительства и жилищных отношений</t>
  </si>
  <si>
    <t>Ликвидация и расселение приспособленных для проживания строений балочного массива</t>
  </si>
  <si>
    <t>Создание условий для деятельности народных дружин</t>
  </si>
  <si>
    <t>Оплата услуг по техническому обслуживанию и ремонту недвижимого имущества</t>
  </si>
  <si>
    <t>Приведение пешеходных переходов согласно типовым схемам организации дорожного движения</t>
  </si>
  <si>
    <t>Перенос светофорных секций на пересечении ул. Жилая - ул. Усть-Балыкская</t>
  </si>
  <si>
    <t>Приобретение и монтаж волокно-оптической линии передач для установки комплексов фото, видео фиксации, нарушений правил дорожного движения</t>
  </si>
  <si>
    <t>Реализация мероприятий подпрограммы  "Пропаганда здорового образа жизни (профилактика наркомании, токсикомании, алкоголизма и заболеваниями ВИЧ- инфекций)"</t>
  </si>
  <si>
    <t>Снижение рисков и смягчение последствий чрезвычайных ситуаций природного и техногенного характера на территории города</t>
  </si>
  <si>
    <t>Мероприятия по повышению уровня пожарной безопасности муниципальных учреждений города</t>
  </si>
  <si>
    <t>Обеспечение выполнения комплекса работ по повышению уровня доступности приоритетных объектов и услуг в приоритетных сферах жизнедеятельности инвалидов и других маломобильных групп населения</t>
  </si>
  <si>
    <t>Оказание финансовой и имущественной поддержки социально ориентированным некоммерческим организациям</t>
  </si>
  <si>
    <t>Глава местной администрации</t>
  </si>
  <si>
    <t>Прочие мероприятия органов местного самоуправления</t>
  </si>
  <si>
    <t>Подпрограмма "Исполнение отдельных государственных полномочий"</t>
  </si>
  <si>
    <t>Осуществление переданных полномочий Российской Федерации на государственную регистрацию актов гражданского состояния</t>
  </si>
  <si>
    <t>ЗАГС</t>
  </si>
  <si>
    <t>Осуществление переданных полномочий по хранению, комплектованию, учету и использованию архивных документов, относящихся к государственной собственности автономного округа</t>
  </si>
  <si>
    <t>14.2.2</t>
  </si>
  <si>
    <t>Осуществление переданных полномочий в сфере трудовых отношений и государственного управления охраной труда</t>
  </si>
  <si>
    <t>Осуществление переданных полномочий по созданию и обеспечению деятельности административных комиссий</t>
  </si>
  <si>
    <t>14.2.3</t>
  </si>
  <si>
    <t>14.2.4</t>
  </si>
  <si>
    <t>Осуществление переданных полномочий по образованию и организации деятельности комиссий по делам несовершеннолетних и защите их прав</t>
  </si>
  <si>
    <t>14.2.5</t>
  </si>
  <si>
    <t>Осуществление переданных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</si>
  <si>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14.2.6</t>
  </si>
  <si>
    <t>Государственная поддержка развития растениеводства и животноводства, переработки и реализации продукции</t>
  </si>
  <si>
    <t>14.2.7</t>
  </si>
  <si>
    <t>Осуществление переданных полномочий на проведение мероприятий по предупреждению и ликвидации болезней животных, их лечению, защите населения от болезней, общих для человека и животных</t>
  </si>
  <si>
    <t>14.2.8</t>
  </si>
  <si>
    <t>Реализация мероприятий государственной поддержки малого и среднего предпринимательства</t>
  </si>
  <si>
    <t>14.3</t>
  </si>
  <si>
    <t>Своевременное и достоверное информирование населения о деятельности органов местного самоуправления муниципального образования город Нефтеюганск</t>
  </si>
  <si>
    <t>Создание условий для реализации целенаправленной информационной политики органов местного самоуправления муниципального образования город Нефтеюганск</t>
  </si>
  <si>
    <t>14.3.1</t>
  </si>
  <si>
    <t>Муниципальная программа "Дополнительные меры социальной поддержки отдельных категорий граждан города Нефтеюганска с 2016 по 2020 годы"</t>
  </si>
  <si>
    <t>Управление опеки и попечительства администрации города</t>
  </si>
  <si>
    <t>Подпрограмма "Отдельные переданные полномочия по осуществлению деятельности опеки и попечительства"</t>
  </si>
  <si>
    <t>Осуществление переданных полномочий на осуществление деятельности по опеке и попечительству</t>
  </si>
  <si>
    <t>15.1.1</t>
  </si>
  <si>
    <t>Опека</t>
  </si>
  <si>
    <t>Подпрограмма "Дополнительные гарантии детям-сиротам и детям, оставшимся без попечения родителей, лицам из числа детей-сирот и детей, оставшихся без попечения родителей, усыновителям, приемным родителям"</t>
  </si>
  <si>
    <t>Повышение уровня благосостояния путем дополнительных гарантий и дополнительных мер социальной поддержки детей-сирот и детей, оставшихся без попечения родителей, лиц из их числа, а также граждан, принявших на воспитание детей, оставшихся без родительского попечения</t>
  </si>
  <si>
    <t>15.2.1</t>
  </si>
  <si>
    <t>Лицвидация несанкционированных свалок</t>
  </si>
  <si>
    <t>Иные межбюджетные трансферты в рамках наказов избирателей депутатам Думы ХМАО-Югры</t>
  </si>
  <si>
    <t>5.1.8</t>
  </si>
  <si>
    <t>6.1.2.3</t>
  </si>
  <si>
    <t>6.1.3.3</t>
  </si>
  <si>
    <t>6.1.4.3</t>
  </si>
  <si>
    <t>6.1.5.3</t>
  </si>
  <si>
    <t>7.1.1.11</t>
  </si>
  <si>
    <t>7.4.5</t>
  </si>
  <si>
    <t>Средства на предосталение учащимся муниц общеобразов учреждений завтраков и обедов</t>
  </si>
  <si>
    <t>1.5.3</t>
  </si>
  <si>
    <t>1.1.5</t>
  </si>
  <si>
    <t>1.1.6</t>
  </si>
  <si>
    <t>1.1.7</t>
  </si>
  <si>
    <t>Канализационно-очистные сооружения производительностью 50 000 м3/сутки в городе Нефтеюганске</t>
  </si>
  <si>
    <t>Станция обезжелезивания 7 мкр.57/7 реестр.№ 522074</t>
  </si>
  <si>
    <t>Инженерное обеспечение 5 микрорайона г.Нефтеюганска</t>
  </si>
  <si>
    <t>1.4.12</t>
  </si>
  <si>
    <t>Проведение работ по сбору, вывозу и утилизации промышленных отходов (баржа)</t>
  </si>
  <si>
    <t>Устройство подходов к подъездам многоквартирных домов № 20/1,25,26,27 в 11а мкр</t>
  </si>
  <si>
    <t>Асфальтирование внутриквартального проезда и устройство тротуара в 8А мкр.</t>
  </si>
  <si>
    <t>Ремонт внутриквартальных проездов без покрытия (4,5,6 мкр., МО-15)</t>
  </si>
  <si>
    <t>Асфальтирование и отсыпка территории в 8а мкр в районе магазина Тагмир</t>
  </si>
  <si>
    <t>Асфальтирование территории в 7 мкр по ул.Молодежной в районе МБУЗ "НГБ имени В.И.Яцкив"</t>
  </si>
  <si>
    <t>Устройство снежного городка</t>
  </si>
  <si>
    <t>Купель на Крещение</t>
  </si>
  <si>
    <t>Установка малых архитектурных форм на АТБ-6 в 11 мкр. города Нефтеюганска</t>
  </si>
  <si>
    <t>Монтаж и содержание искусственных елей и новогодней иллюминации</t>
  </si>
  <si>
    <t>Установка МАФ</t>
  </si>
  <si>
    <t>Поставка малых архитектурных форм (АТБ-6 в 11 мкр.)</t>
  </si>
  <si>
    <t>Поставка новогодней иллюминации</t>
  </si>
  <si>
    <t>Благоустройство дворовых территорий (поставку МАФ для спортивных городков)</t>
  </si>
  <si>
    <t>Поставка (с установкой) мемориальных знаков на фасадах многоквартирных домов</t>
  </si>
  <si>
    <t>Улицы и внутриквартальные проезды микрорайона 15 г.Нефтеюганска (1 этап, 2 подэтап)</t>
  </si>
  <si>
    <t>Приобретения МАФ для детского городка в 5 мкр.</t>
  </si>
  <si>
    <t>1.4.13</t>
  </si>
  <si>
    <t>1.4.14</t>
  </si>
  <si>
    <t>1.4.15</t>
  </si>
  <si>
    <t>1.4.16</t>
  </si>
  <si>
    <t>1.4.17</t>
  </si>
  <si>
    <t>1.4.18</t>
  </si>
  <si>
    <t>1.4.19</t>
  </si>
  <si>
    <t>1.4.20</t>
  </si>
  <si>
    <t>1.4.21</t>
  </si>
  <si>
    <t>1.4.22</t>
  </si>
  <si>
    <t>1.4.23</t>
  </si>
  <si>
    <t>1.4.24</t>
  </si>
  <si>
    <t>1.4.25</t>
  </si>
  <si>
    <t>1.4.26</t>
  </si>
  <si>
    <t>1.4.27</t>
  </si>
  <si>
    <t>1.4.28</t>
  </si>
  <si>
    <t>1.4.29</t>
  </si>
  <si>
    <t>3.7</t>
  </si>
  <si>
    <t>7.1.1.12</t>
  </si>
  <si>
    <t>Осуществление переданных полномочий на социальную поддержку отдельных категорий обучающихся в муниципальных образовательных организациях, частных общеобразовательных организациях, осуществляющих образовательную деятельность по имеющим государственную аккредитацию основным общеобразовательным программам за счет средств бюджета автономного округа</t>
  </si>
  <si>
    <t>Реализация мероприятий на развитие общественной инфраструктуры и реализация приоритетных направлений</t>
  </si>
  <si>
    <t>7.1.1.13</t>
  </si>
  <si>
    <t>7.1.1.14</t>
  </si>
  <si>
    <t>7.1.2.5</t>
  </si>
  <si>
    <t>Инженерное обеспечение территории в районе СУ-62 г.Нефтеюганска</t>
  </si>
  <si>
    <t>9.2.6</t>
  </si>
  <si>
    <t>9.2.7</t>
  </si>
  <si>
    <t>9.2.8</t>
  </si>
  <si>
    <t>Установка, замена контроллеров и светофоров Т.7 на светофорных объектах улично- дорожной сети города Нефтеюганска</t>
  </si>
  <si>
    <t>Оборудование пешеходных переходов</t>
  </si>
  <si>
    <t>Строительство светофорного объекта с кнопкой вызова пешехода на нерегулируемом пешеходном переходе по ул.Сургутская вблизи остановки общественного транспорта "СУ-32"</t>
  </si>
  <si>
    <t>3.8</t>
  </si>
  <si>
    <t>Прочие расходы</t>
  </si>
  <si>
    <t>% исполнения  к финансированию (окружной б-т)</t>
  </si>
  <si>
    <t>Строительство, реконструкция, капитальный ремонт объектов муниципальной собственности</t>
  </si>
  <si>
    <t>Запланированные на 1 квартал средства освоены в полном объеме.</t>
  </si>
  <si>
    <t>Оплата за март будет произведена в апреле 2016г.</t>
  </si>
  <si>
    <t xml:space="preserve">Произведена предоплата 30%. Окончательный расчет по факту поставки оборудования, до 15 апреля 2016 года, согласно договора. </t>
  </si>
  <si>
    <t>Данная субсидия носит заявительный характер. Не все родители подали заявку на получение сертификата.</t>
  </si>
  <si>
    <t>Экономия в результате торгов.</t>
  </si>
  <si>
    <t>Возврат некорректно заполненных платежных документов, оплата будет произведена в апреле 2016 год.</t>
  </si>
  <si>
    <t>1 полугодие</t>
  </si>
  <si>
    <t>Администрация города Нефтеюганска</t>
  </si>
  <si>
    <t>% исполнения  к плану 1 полугодия</t>
  </si>
  <si>
    <t>Организация и проведение субботника на землях общего пользования</t>
  </si>
  <si>
    <t>Прочие расходные материалы предметов снабжения</t>
  </si>
  <si>
    <t>Кассовый расход на 01.05.2016  (рублей)</t>
  </si>
  <si>
    <t>Ремонт проезда, парковки в районе дома 1 микрорайон 6</t>
  </si>
  <si>
    <t>Ремонт проездов, автостоянок, парковок и тротуаров в 13 микрорайоне</t>
  </si>
  <si>
    <t>Ремонт проездов, автостоянок, парковок и тротуаров в 1 микрорайоне</t>
  </si>
  <si>
    <t>Ремонт внутриквартальных проездов и тротуаров в микрорайонах города</t>
  </si>
  <si>
    <t>Асфальтирование по адресу 11А микрорайон, переулок Дальний</t>
  </si>
  <si>
    <t>1.4.30</t>
  </si>
  <si>
    <t>1.4.31</t>
  </si>
  <si>
    <t>1.4.32</t>
  </si>
  <si>
    <t>1.4.33</t>
  </si>
  <si>
    <t>1.4.34</t>
  </si>
  <si>
    <t>Ремонт автодороги по ул. Нефтяников (от ул. Ленина до ул. Усть-Балыкская)</t>
  </si>
  <si>
    <t>Ремонт автодороги по ул.Набережная (от ул.Сургутская до ул.Ленина)</t>
  </si>
  <si>
    <t>Ремонт автодороги ул.Строителей (от ул. Мира до ул.Ленина)</t>
  </si>
  <si>
    <t>Ремонт автодороги ул.Парковая (от ул.Сургутская до ул.Мира)</t>
  </si>
  <si>
    <t>2.2.9</t>
  </si>
  <si>
    <t>2.2.10</t>
  </si>
  <si>
    <t>2.2.11</t>
  </si>
  <si>
    <t>2.2.12</t>
  </si>
  <si>
    <t>5.2.2</t>
  </si>
  <si>
    <t>5.2.3</t>
  </si>
  <si>
    <t>Ремонт заезда и парковки лыжной базы</t>
  </si>
  <si>
    <t>6.1.9</t>
  </si>
  <si>
    <t>Создание архитектурных композиций в местах массового отдыха населения, обустройство территорий учреждений культуры</t>
  </si>
  <si>
    <t>Асфальтирование по объекту центр национальных культур</t>
  </si>
  <si>
    <t>6.1.9.1</t>
  </si>
  <si>
    <t>"Нежилое строение гаража" (здание мастерских МБОУ «СОШ №10»)</t>
  </si>
  <si>
    <t>«Учебный корпус. Расширение здания лицея», расположенных по адресу: г.Нефтеюганск, 10 микрорайон, здания №32, 32/1.</t>
  </si>
  <si>
    <t>11.2.2</t>
  </si>
  <si>
    <t>Иные межбюджетные трансферты в рамках наказов избирателей депутатам Думы ХМАО-Югры за счет средств автономного округа</t>
  </si>
  <si>
    <t>7.1.2.6</t>
  </si>
  <si>
    <t>Профинансировано  на 01.05.2016  (рублей)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</si>
</sst>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р_._-;\-* #,##0.00_р_._-;_-* &quot;-&quot;??_р_._-;_-@_-"/>
    <numFmt numFmtId="164" formatCode="0.0"/>
    <numFmt numFmtId="165" formatCode="#,##0.00_ ;\-#,##0.00\ "/>
  </numFmts>
  <fonts count="15" x14ac:knownFonts="1">
    <font>
      <sz val="11"/>
      <color theme="1"/>
      <name val="Times New Roman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Times New Roman"/>
      <family val="2"/>
      <charset val="204"/>
      <scheme val="minor"/>
    </font>
    <font>
      <b/>
      <sz val="14"/>
      <name val="Times New Roman"/>
      <family val="1"/>
      <charset val="204"/>
    </font>
    <font>
      <b/>
      <sz val="14"/>
      <name val="Times New Roman"/>
      <family val="1"/>
      <charset val="204"/>
      <scheme val="minor"/>
    </font>
    <font>
      <sz val="14"/>
      <name val="Times New Roman"/>
      <family val="1"/>
      <charset val="204"/>
      <scheme val="minor"/>
    </font>
    <font>
      <sz val="14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12"/>
      <name val="Times New Roman"/>
      <family val="1"/>
      <charset val="204"/>
      <scheme val="minor"/>
    </font>
    <font>
      <sz val="10"/>
      <name val="Times New Roman"/>
      <family val="1"/>
      <charset val="204"/>
    </font>
    <font>
      <sz val="10"/>
      <name val="Times New Roman"/>
      <family val="1"/>
      <charset val="204"/>
      <scheme val="minor"/>
    </font>
    <font>
      <sz val="10"/>
      <color theme="1"/>
      <name val="Times New Roman"/>
      <family val="1"/>
      <charset val="204"/>
      <scheme val="minor"/>
    </font>
    <font>
      <b/>
      <sz val="10"/>
      <name val="Times New Roman"/>
      <family val="1"/>
      <charset val="204"/>
      <scheme val="minor"/>
    </font>
    <font>
      <b/>
      <sz val="10"/>
      <name val="Times New Roman"/>
      <family val="1"/>
      <charset val="204"/>
    </font>
    <font>
      <b/>
      <sz val="8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43" fontId="2" fillId="0" borderId="0" applyFont="0" applyFill="0" applyBorder="0" applyAlignment="0" applyProtection="0"/>
  </cellStyleXfs>
  <cellXfs count="142">
    <xf numFmtId="0" fontId="0" fillId="0" borderId="0" xfId="0"/>
    <xf numFmtId="49" fontId="4" fillId="0" borderId="1" xfId="0" applyNumberFormat="1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horizontal="center" vertical="center"/>
    </xf>
    <xf numFmtId="1" fontId="6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/>
    <xf numFmtId="0" fontId="5" fillId="0" borderId="0" xfId="0" applyFont="1" applyFill="1" applyBorder="1"/>
    <xf numFmtId="0" fontId="4" fillId="0" borderId="0" xfId="0" applyFont="1" applyFill="1" applyBorder="1"/>
    <xf numFmtId="0" fontId="4" fillId="0" borderId="0" xfId="0" applyFont="1" applyFill="1" applyBorder="1" applyAlignment="1"/>
    <xf numFmtId="0" fontId="5" fillId="0" borderId="0" xfId="0" applyFont="1" applyFill="1"/>
    <xf numFmtId="49" fontId="5" fillId="0" borderId="0" xfId="0" applyNumberFormat="1" applyFont="1" applyFill="1" applyBorder="1" applyAlignment="1">
      <alignment horizontal="center" vertical="center"/>
    </xf>
    <xf numFmtId="2" fontId="5" fillId="0" borderId="0" xfId="0" applyNumberFormat="1" applyFont="1" applyFill="1"/>
    <xf numFmtId="164" fontId="5" fillId="0" borderId="0" xfId="0" applyNumberFormat="1" applyFont="1" applyFill="1"/>
    <xf numFmtId="49" fontId="5" fillId="0" borderId="0" xfId="0" applyNumberFormat="1" applyFont="1" applyFill="1" applyAlignment="1">
      <alignment horizontal="center" vertical="center"/>
    </xf>
    <xf numFmtId="165" fontId="4" fillId="0" borderId="1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vertical="center"/>
    </xf>
    <xf numFmtId="2" fontId="3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2" fontId="9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9" fillId="0" borderId="1" xfId="0" applyNumberFormat="1" applyFont="1" applyFill="1" applyBorder="1" applyAlignment="1">
      <alignment horizontal="center" vertical="center"/>
    </xf>
    <xf numFmtId="1" fontId="9" fillId="0" borderId="1" xfId="0" applyNumberFormat="1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/>
    </xf>
    <xf numFmtId="4" fontId="12" fillId="0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4" fontId="9" fillId="0" borderId="1" xfId="0" applyNumberFormat="1" applyFont="1" applyFill="1" applyBorder="1" applyAlignment="1">
      <alignment horizontal="center" vertical="center" wrapText="1"/>
    </xf>
    <xf numFmtId="4" fontId="10" fillId="0" borderId="1" xfId="0" applyNumberFormat="1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" fontId="12" fillId="2" borderId="1" xfId="0" applyNumberFormat="1" applyFont="1" applyFill="1" applyBorder="1" applyAlignment="1">
      <alignment horizontal="center" vertical="center"/>
    </xf>
    <xf numFmtId="4" fontId="10" fillId="2" borderId="1" xfId="0" applyNumberFormat="1" applyFont="1" applyFill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4" fontId="4" fillId="0" borderId="6" xfId="0" applyNumberFormat="1" applyFont="1" applyFill="1" applyBorder="1" applyAlignment="1">
      <alignment horizontal="center" vertical="center"/>
    </xf>
    <xf numFmtId="4" fontId="5" fillId="0" borderId="6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wrapText="1"/>
    </xf>
    <xf numFmtId="0" fontId="4" fillId="0" borderId="1" xfId="0" applyFont="1" applyFill="1" applyBorder="1"/>
    <xf numFmtId="49" fontId="5" fillId="0" borderId="4" xfId="0" applyNumberFormat="1" applyFont="1" applyFill="1" applyBorder="1" applyAlignment="1">
      <alignment vertical="center" wrapText="1"/>
    </xf>
    <xf numFmtId="165" fontId="5" fillId="0" borderId="1" xfId="2" applyNumberFormat="1" applyFont="1" applyFill="1" applyBorder="1" applyAlignment="1">
      <alignment horizontal="center" vertical="center"/>
    </xf>
    <xf numFmtId="165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/>
    <xf numFmtId="4" fontId="5" fillId="0" borderId="1" xfId="0" applyNumberFormat="1" applyFont="1" applyFill="1" applyBorder="1"/>
    <xf numFmtId="49" fontId="4" fillId="0" borderId="1" xfId="0" applyNumberFormat="1" applyFont="1" applyFill="1" applyBorder="1" applyAlignment="1">
      <alignment vertical="center"/>
    </xf>
    <xf numFmtId="0" fontId="0" fillId="0" borderId="10" xfId="0" applyFill="1" applyBorder="1" applyAlignment="1"/>
    <xf numFmtId="0" fontId="0" fillId="0" borderId="8" xfId="0" applyFill="1" applyBorder="1" applyAlignment="1"/>
    <xf numFmtId="4" fontId="14" fillId="0" borderId="0" xfId="0" applyNumberFormat="1" applyFont="1" applyFill="1" applyBorder="1" applyAlignment="1">
      <alignment horizontal="right" vertical="center" wrapText="1"/>
    </xf>
    <xf numFmtId="0" fontId="5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top" wrapText="1"/>
    </xf>
    <xf numFmtId="0" fontId="4" fillId="0" borderId="1" xfId="0" applyFont="1" applyFill="1" applyBorder="1" applyAlignment="1">
      <alignment vertical="top"/>
    </xf>
    <xf numFmtId="0" fontId="5" fillId="0" borderId="1" xfId="0" applyFont="1" applyFill="1" applyBorder="1" applyAlignment="1">
      <alignment vertical="top"/>
    </xf>
    <xf numFmtId="0" fontId="5" fillId="0" borderId="4" xfId="0" applyFont="1" applyFill="1" applyBorder="1" applyAlignment="1">
      <alignment horizontal="left" vertical="center" wrapText="1"/>
    </xf>
    <xf numFmtId="49" fontId="5" fillId="0" borderId="4" xfId="0" applyNumberFormat="1" applyFont="1" applyFill="1" applyBorder="1" applyAlignment="1">
      <alignment horizontal="center" vertical="center"/>
    </xf>
    <xf numFmtId="49" fontId="5" fillId="0" borderId="5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wrapText="1"/>
    </xf>
    <xf numFmtId="49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 applyProtection="1">
      <alignment horizontal="left" vertical="center" wrapText="1"/>
      <protection locked="0"/>
    </xf>
    <xf numFmtId="0" fontId="6" fillId="0" borderId="1" xfId="0" applyFont="1" applyFill="1" applyBorder="1" applyAlignment="1" applyProtection="1">
      <alignment horizontal="left" vertical="center" wrapText="1"/>
      <protection locked="0"/>
    </xf>
    <xf numFmtId="49" fontId="5" fillId="0" borderId="1" xfId="0" applyNumberFormat="1" applyFont="1" applyFill="1" applyBorder="1" applyAlignment="1">
      <alignment horizontal="left" vertical="center" wrapText="1"/>
    </xf>
    <xf numFmtId="4" fontId="6" fillId="0" borderId="1" xfId="2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 applyProtection="1">
      <alignment horizontal="left" vertical="center" wrapText="1"/>
      <protection locked="0"/>
    </xf>
    <xf numFmtId="0" fontId="0" fillId="0" borderId="3" xfId="0" applyFill="1" applyBorder="1" applyAlignment="1"/>
    <xf numFmtId="0" fontId="0" fillId="0" borderId="6" xfId="0" applyFill="1" applyBorder="1" applyAlignment="1"/>
    <xf numFmtId="0" fontId="5" fillId="0" borderId="1" xfId="0" applyFont="1" applyFill="1" applyBorder="1" applyAlignment="1">
      <alignment horizontal="center" vertical="top" wrapText="1"/>
    </xf>
    <xf numFmtId="0" fontId="0" fillId="0" borderId="1" xfId="0" applyFill="1" applyBorder="1" applyAlignment="1">
      <alignment vertical="top" wrapText="1"/>
    </xf>
    <xf numFmtId="0" fontId="3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1" fontId="7" fillId="0" borderId="1" xfId="0" applyNumberFormat="1" applyFont="1" applyFill="1" applyBorder="1" applyAlignment="1">
      <alignment horizontal="left" vertical="center"/>
    </xf>
    <xf numFmtId="49" fontId="5" fillId="0" borderId="1" xfId="0" applyNumberFormat="1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left" vertical="top" wrapText="1"/>
      <protection locked="0"/>
    </xf>
    <xf numFmtId="0" fontId="5" fillId="0" borderId="1" xfId="0" applyFont="1" applyFill="1" applyBorder="1" applyAlignment="1">
      <alignment horizontal="left" wrapText="1"/>
    </xf>
    <xf numFmtId="49" fontId="4" fillId="0" borderId="2" xfId="0" applyNumberFormat="1" applyFont="1" applyFill="1" applyBorder="1" applyAlignment="1">
      <alignment horizontal="left" vertical="center" wrapText="1"/>
    </xf>
    <xf numFmtId="49" fontId="4" fillId="0" borderId="3" xfId="0" applyNumberFormat="1" applyFont="1" applyFill="1" applyBorder="1" applyAlignment="1">
      <alignment horizontal="left" vertical="center" wrapText="1"/>
    </xf>
    <xf numFmtId="49" fontId="4" fillId="0" borderId="6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49" fontId="5" fillId="0" borderId="4" xfId="0" applyNumberFormat="1" applyFont="1" applyFill="1" applyBorder="1" applyAlignment="1">
      <alignment horizontal="center" vertical="center"/>
    </xf>
    <xf numFmtId="49" fontId="5" fillId="0" borderId="5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 applyProtection="1">
      <alignment horizontal="left" vertical="center" wrapText="1"/>
      <protection locked="0"/>
    </xf>
    <xf numFmtId="0" fontId="6" fillId="0" borderId="4" xfId="0" applyFont="1" applyFill="1" applyBorder="1" applyAlignment="1" applyProtection="1">
      <alignment horizontal="left" vertical="center" wrapText="1"/>
      <protection locked="0"/>
    </xf>
    <xf numFmtId="0" fontId="6" fillId="0" borderId="5" xfId="0" applyFont="1" applyFill="1" applyBorder="1" applyAlignment="1" applyProtection="1">
      <alignment horizontal="left" vertical="center" wrapText="1"/>
      <protection locked="0"/>
    </xf>
    <xf numFmtId="49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wrapText="1"/>
    </xf>
    <xf numFmtId="49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164" fontId="5" fillId="0" borderId="2" xfId="0" applyNumberFormat="1" applyFont="1" applyFill="1" applyBorder="1" applyAlignment="1">
      <alignment horizontal="center" vertical="center" wrapText="1"/>
    </xf>
    <xf numFmtId="164" fontId="5" fillId="0" borderId="3" xfId="0" applyNumberFormat="1" applyFont="1" applyFill="1" applyBorder="1" applyAlignment="1">
      <alignment horizontal="center" vertical="center" wrapText="1"/>
    </xf>
    <xf numFmtId="164" fontId="5" fillId="0" borderId="6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164" fontId="5" fillId="0" borderId="4" xfId="0" applyNumberFormat="1" applyFont="1" applyFill="1" applyBorder="1" applyAlignment="1">
      <alignment horizontal="center" vertical="center" wrapText="1"/>
    </xf>
    <xf numFmtId="164" fontId="5" fillId="0" borderId="5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center"/>
    </xf>
    <xf numFmtId="0" fontId="5" fillId="0" borderId="7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2" fontId="6" fillId="0" borderId="4" xfId="0" applyNumberFormat="1" applyFont="1" applyFill="1" applyBorder="1" applyAlignment="1">
      <alignment horizontal="left" vertical="center" wrapText="1"/>
    </xf>
    <xf numFmtId="2" fontId="6" fillId="0" borderId="5" xfId="0" applyNumberFormat="1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 vertical="center" wrapText="1"/>
    </xf>
    <xf numFmtId="49" fontId="8" fillId="0" borderId="0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wrapText="1"/>
    </xf>
    <xf numFmtId="49" fontId="9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Fill="1" applyBorder="1" applyAlignment="1">
      <alignment horizontal="center" vertical="center" wrapText="1"/>
    </xf>
    <xf numFmtId="2" fontId="9" fillId="0" borderId="1" xfId="0" applyNumberFormat="1" applyFont="1" applyFill="1" applyBorder="1" applyAlignment="1">
      <alignment horizontal="center" vertical="center" wrapText="1"/>
    </xf>
    <xf numFmtId="2" fontId="10" fillId="0" borderId="1" xfId="0" applyNumberFormat="1" applyFont="1" applyFill="1" applyBorder="1" applyAlignment="1">
      <alignment horizontal="center" vertical="center" wrapText="1"/>
    </xf>
    <xf numFmtId="2" fontId="10" fillId="0" borderId="9" xfId="0" applyNumberFormat="1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408"/>
  <sheetViews>
    <sheetView tabSelected="1" zoomScale="70" zoomScaleNormal="70" zoomScaleSheetLayoutView="70" workbookViewId="0">
      <pane ySplit="3" topLeftCell="A4" activePane="bottomLeft" state="frozen"/>
      <selection pane="bottomLeft" activeCell="A4" sqref="A1:A1048576"/>
    </sheetView>
  </sheetViews>
  <sheetFormatPr defaultColWidth="9.140625" defaultRowHeight="18.75" x14ac:dyDescent="0.3"/>
  <cols>
    <col min="1" max="1" width="10.140625" style="17" hidden="1" customWidth="1"/>
    <col min="2" max="2" width="54.85546875" style="13" customWidth="1"/>
    <col min="3" max="3" width="13.140625" style="13" customWidth="1"/>
    <col min="4" max="5" width="23.28515625" style="13" hidden="1" customWidth="1"/>
    <col min="6" max="6" width="23.28515625" style="13" customWidth="1"/>
    <col min="7" max="8" width="23.28515625" style="13" hidden="1" customWidth="1"/>
    <col min="9" max="9" width="23.28515625" style="13" customWidth="1"/>
    <col min="10" max="10" width="21.5703125" style="13" customWidth="1"/>
    <col min="11" max="11" width="19.28515625" style="13" customWidth="1"/>
    <col min="12" max="12" width="22.28515625" style="13" customWidth="1"/>
    <col min="13" max="13" width="22.85546875" style="13" hidden="1" customWidth="1"/>
    <col min="14" max="14" width="22.28515625" style="13" hidden="1" customWidth="1"/>
    <col min="15" max="15" width="19.85546875" style="13" hidden="1" customWidth="1"/>
    <col min="16" max="16" width="21.28515625" style="13" hidden="1" customWidth="1"/>
    <col min="17" max="17" width="22" style="15" customWidth="1"/>
    <col min="18" max="18" width="20" style="15" customWidth="1"/>
    <col min="19" max="19" width="17.140625" style="15" customWidth="1"/>
    <col min="20" max="20" width="21" style="15" customWidth="1"/>
    <col min="21" max="21" width="13.28515625" style="16" customWidth="1"/>
    <col min="22" max="22" width="13.7109375" style="16" customWidth="1"/>
    <col min="23" max="23" width="13.28515625" style="16" customWidth="1"/>
    <col min="24" max="24" width="12.42578125" style="16" customWidth="1"/>
    <col min="25" max="25" width="15.42578125" style="16" hidden="1" customWidth="1"/>
    <col min="26" max="26" width="21.85546875" style="13" hidden="1" customWidth="1"/>
    <col min="27" max="27" width="29.7109375" style="13" hidden="1" customWidth="1"/>
    <col min="28" max="16384" width="9.140625" style="13"/>
  </cols>
  <sheetData>
    <row r="1" spans="1:27" s="9" customFormat="1" ht="62.25" customHeight="1" x14ac:dyDescent="0.3">
      <c r="A1" s="108" t="s">
        <v>227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09"/>
      <c r="S1" s="109"/>
      <c r="T1" s="109"/>
      <c r="U1" s="109"/>
      <c r="V1" s="109"/>
      <c r="W1" s="109"/>
      <c r="X1" s="109"/>
      <c r="Y1" s="69"/>
    </row>
    <row r="2" spans="1:27" s="10" customFormat="1" ht="25.5" customHeight="1" x14ac:dyDescent="0.3">
      <c r="A2" s="110" t="s">
        <v>0</v>
      </c>
      <c r="B2" s="5" t="s">
        <v>1</v>
      </c>
      <c r="C2" s="111" t="s">
        <v>63</v>
      </c>
      <c r="D2" s="117" t="s">
        <v>229</v>
      </c>
      <c r="E2" s="117" t="s">
        <v>230</v>
      </c>
      <c r="F2" s="117" t="s">
        <v>449</v>
      </c>
      <c r="G2" s="117" t="s">
        <v>231</v>
      </c>
      <c r="H2" s="117" t="s">
        <v>232</v>
      </c>
      <c r="I2" s="112" t="s">
        <v>228</v>
      </c>
      <c r="J2" s="112"/>
      <c r="K2" s="112"/>
      <c r="L2" s="112"/>
      <c r="M2" s="113" t="s">
        <v>485</v>
      </c>
      <c r="N2" s="113"/>
      <c r="O2" s="113"/>
      <c r="P2" s="113"/>
      <c r="Q2" s="113" t="s">
        <v>454</v>
      </c>
      <c r="R2" s="113"/>
      <c r="S2" s="113"/>
      <c r="T2" s="113"/>
      <c r="U2" s="114" t="s">
        <v>207</v>
      </c>
      <c r="V2" s="115"/>
      <c r="W2" s="115"/>
      <c r="X2" s="116"/>
      <c r="Y2" s="119" t="s">
        <v>451</v>
      </c>
      <c r="Z2" s="119" t="s">
        <v>441</v>
      </c>
      <c r="AA2" s="87" t="s">
        <v>215</v>
      </c>
    </row>
    <row r="3" spans="1:27" s="10" customFormat="1" ht="70.5" customHeight="1" x14ac:dyDescent="0.3">
      <c r="A3" s="110"/>
      <c r="B3" s="71" t="s">
        <v>2</v>
      </c>
      <c r="C3" s="111"/>
      <c r="D3" s="118"/>
      <c r="E3" s="118"/>
      <c r="F3" s="118"/>
      <c r="G3" s="118"/>
      <c r="H3" s="118"/>
      <c r="I3" s="72" t="s">
        <v>115</v>
      </c>
      <c r="J3" s="72" t="s">
        <v>116</v>
      </c>
      <c r="K3" s="72" t="s">
        <v>233</v>
      </c>
      <c r="L3" s="72" t="s">
        <v>117</v>
      </c>
      <c r="M3" s="72" t="s">
        <v>115</v>
      </c>
      <c r="N3" s="81" t="s">
        <v>116</v>
      </c>
      <c r="O3" s="81" t="s">
        <v>233</v>
      </c>
      <c r="P3" s="72" t="s">
        <v>117</v>
      </c>
      <c r="Q3" s="72" t="s">
        <v>115</v>
      </c>
      <c r="R3" s="72" t="s">
        <v>116</v>
      </c>
      <c r="S3" s="72" t="s">
        <v>233</v>
      </c>
      <c r="T3" s="72" t="s">
        <v>117</v>
      </c>
      <c r="U3" s="6" t="s">
        <v>115</v>
      </c>
      <c r="V3" s="6" t="s">
        <v>116</v>
      </c>
      <c r="W3" s="6" t="s">
        <v>233</v>
      </c>
      <c r="X3" s="6" t="s">
        <v>117</v>
      </c>
      <c r="Y3" s="120"/>
      <c r="Z3" s="120"/>
      <c r="AA3" s="88"/>
    </row>
    <row r="4" spans="1:27" s="10" customFormat="1" ht="21.75" customHeight="1" x14ac:dyDescent="0.3">
      <c r="A4" s="70" t="s">
        <v>9</v>
      </c>
      <c r="B4" s="7">
        <v>2</v>
      </c>
      <c r="C4" s="8">
        <v>3</v>
      </c>
      <c r="D4" s="8">
        <v>4</v>
      </c>
      <c r="E4" s="8">
        <v>5</v>
      </c>
      <c r="F4" s="8">
        <v>4</v>
      </c>
      <c r="G4" s="8">
        <v>6</v>
      </c>
      <c r="H4" s="8">
        <v>7</v>
      </c>
      <c r="I4" s="8">
        <v>5</v>
      </c>
      <c r="J4" s="7">
        <v>6</v>
      </c>
      <c r="K4" s="7">
        <v>7</v>
      </c>
      <c r="L4" s="8">
        <v>8</v>
      </c>
      <c r="M4" s="8">
        <v>9</v>
      </c>
      <c r="N4" s="8">
        <v>10</v>
      </c>
      <c r="O4" s="8">
        <v>11</v>
      </c>
      <c r="P4" s="8">
        <v>12</v>
      </c>
      <c r="Q4" s="8">
        <v>13</v>
      </c>
      <c r="R4" s="8">
        <v>14</v>
      </c>
      <c r="S4" s="8">
        <v>15</v>
      </c>
      <c r="T4" s="8">
        <v>16</v>
      </c>
      <c r="U4" s="8">
        <v>17</v>
      </c>
      <c r="V4" s="8">
        <v>18</v>
      </c>
      <c r="W4" s="8">
        <v>19</v>
      </c>
      <c r="X4" s="8">
        <v>20</v>
      </c>
      <c r="Y4" s="8">
        <v>21</v>
      </c>
      <c r="Z4" s="8">
        <v>22</v>
      </c>
      <c r="AA4" s="8">
        <v>23</v>
      </c>
    </row>
    <row r="5" spans="1:27" s="11" customFormat="1" ht="43.5" hidden="1" customHeight="1" x14ac:dyDescent="0.3">
      <c r="A5" s="92" t="s">
        <v>118</v>
      </c>
      <c r="B5" s="92"/>
      <c r="C5" s="92"/>
      <c r="D5" s="2" t="e">
        <f t="shared" ref="D5:T5" si="0">D7+D65+D83+D93+D99+D114+D190+D208+D224+D229+D241+D243+D246+D150+D268</f>
        <v>#REF!</v>
      </c>
      <c r="E5" s="2" t="e">
        <f t="shared" si="0"/>
        <v>#REF!</v>
      </c>
      <c r="F5" s="2">
        <f t="shared" si="0"/>
        <v>3194704219</v>
      </c>
      <c r="G5" s="2">
        <f t="shared" si="0"/>
        <v>1267368651</v>
      </c>
      <c r="H5" s="2">
        <f t="shared" si="0"/>
        <v>1858474419</v>
      </c>
      <c r="I5" s="2">
        <f t="shared" si="0"/>
        <v>6510776904</v>
      </c>
      <c r="J5" s="2">
        <f t="shared" si="0"/>
        <v>3255784099</v>
      </c>
      <c r="K5" s="2">
        <f t="shared" si="0"/>
        <v>31879288</v>
      </c>
      <c r="L5" s="2">
        <f t="shared" si="0"/>
        <v>3223113517</v>
      </c>
      <c r="M5" s="2">
        <f t="shared" si="0"/>
        <v>1721934523.6700001</v>
      </c>
      <c r="N5" s="2">
        <f t="shared" si="0"/>
        <v>830700916.90999997</v>
      </c>
      <c r="O5" s="2">
        <f t="shared" si="0"/>
        <v>2405100</v>
      </c>
      <c r="P5" s="2">
        <f t="shared" si="0"/>
        <v>888828506.75999999</v>
      </c>
      <c r="Q5" s="2">
        <f t="shared" si="0"/>
        <v>1600876906.1799998</v>
      </c>
      <c r="R5" s="2">
        <f t="shared" si="0"/>
        <v>699185420.22000003</v>
      </c>
      <c r="S5" s="2">
        <f t="shared" si="0"/>
        <v>3219500</v>
      </c>
      <c r="T5" s="2">
        <f t="shared" si="0"/>
        <v>898471985.9599998</v>
      </c>
      <c r="U5" s="2">
        <f>Q5/I5*100</f>
        <v>24.588108758518135</v>
      </c>
      <c r="V5" s="2">
        <f>R5/J5*100</f>
        <v>21.475177682535886</v>
      </c>
      <c r="W5" s="2">
        <f>S5/K5*100</f>
        <v>10.099033579419967</v>
      </c>
      <c r="X5" s="2">
        <f>T5/L5*100</f>
        <v>27.875902639515992</v>
      </c>
      <c r="Y5" s="2">
        <f>Q5/F5*100</f>
        <v>50.110332488968353</v>
      </c>
      <c r="Z5" s="2">
        <f>R5/N5*100</f>
        <v>84.168129104852227</v>
      </c>
      <c r="AA5" s="51"/>
    </row>
    <row r="6" spans="1:27" s="10" customFormat="1" ht="28.5" hidden="1" customHeight="1" x14ac:dyDescent="0.3">
      <c r="A6" s="89" t="s">
        <v>11</v>
      </c>
      <c r="B6" s="85"/>
      <c r="C6" s="85"/>
      <c r="D6" s="85"/>
      <c r="E6" s="85"/>
      <c r="F6" s="85"/>
      <c r="G6" s="85"/>
      <c r="H6" s="85"/>
      <c r="I6" s="85"/>
      <c r="J6" s="85"/>
      <c r="K6" s="85"/>
      <c r="L6" s="85"/>
      <c r="M6" s="85"/>
      <c r="N6" s="85"/>
      <c r="O6" s="85"/>
      <c r="P6" s="85"/>
      <c r="Q6" s="85"/>
      <c r="R6" s="85"/>
      <c r="S6" s="85"/>
      <c r="T6" s="85"/>
      <c r="U6" s="85"/>
      <c r="V6" s="85"/>
      <c r="W6" s="85"/>
      <c r="X6" s="85"/>
      <c r="Y6" s="85"/>
      <c r="Z6" s="85"/>
      <c r="AA6" s="86"/>
    </row>
    <row r="7" spans="1:27" s="11" customFormat="1" ht="48" hidden="1" customHeight="1" x14ac:dyDescent="0.3">
      <c r="A7" s="1">
        <v>1</v>
      </c>
      <c r="B7" s="123" t="s">
        <v>29</v>
      </c>
      <c r="C7" s="123"/>
      <c r="D7" s="38">
        <f t="shared" ref="D7:T7" si="1">D8+D15+D19+D61+D26</f>
        <v>101724250</v>
      </c>
      <c r="E7" s="38">
        <f t="shared" si="1"/>
        <v>100879664</v>
      </c>
      <c r="F7" s="38">
        <f t="shared" si="1"/>
        <v>250072525</v>
      </c>
      <c r="G7" s="38">
        <f t="shared" si="1"/>
        <v>108935290</v>
      </c>
      <c r="H7" s="38">
        <f t="shared" si="1"/>
        <v>162662529</v>
      </c>
      <c r="I7" s="38">
        <f t="shared" si="1"/>
        <v>714758599</v>
      </c>
      <c r="J7" s="38">
        <f t="shared" si="1"/>
        <v>77393497</v>
      </c>
      <c r="K7" s="38">
        <f t="shared" si="1"/>
        <v>0</v>
      </c>
      <c r="L7" s="38">
        <f t="shared" si="1"/>
        <v>637365102</v>
      </c>
      <c r="M7" s="38">
        <f t="shared" si="1"/>
        <v>138564315.33000001</v>
      </c>
      <c r="N7" s="38">
        <f t="shared" si="1"/>
        <v>281100</v>
      </c>
      <c r="O7" s="38">
        <f t="shared" si="1"/>
        <v>0</v>
      </c>
      <c r="P7" s="38">
        <f t="shared" si="1"/>
        <v>138283215.33000001</v>
      </c>
      <c r="Q7" s="38">
        <f t="shared" si="1"/>
        <v>138418694.63</v>
      </c>
      <c r="R7" s="38">
        <f t="shared" si="1"/>
        <v>135479.29999999999</v>
      </c>
      <c r="S7" s="38">
        <f t="shared" si="1"/>
        <v>0</v>
      </c>
      <c r="T7" s="38">
        <f t="shared" si="1"/>
        <v>138283215.33000001</v>
      </c>
      <c r="U7" s="2">
        <f>Q7/I7*100</f>
        <v>19.365796343500861</v>
      </c>
      <c r="V7" s="2">
        <f>R7/J7*100</f>
        <v>0.17505256287876483</v>
      </c>
      <c r="W7" s="2">
        <v>0</v>
      </c>
      <c r="X7" s="2">
        <f>T7/L7*100</f>
        <v>21.696075749374806</v>
      </c>
      <c r="Y7" s="2">
        <f>Q7/F7*100</f>
        <v>55.351420404940519</v>
      </c>
      <c r="Z7" s="2">
        <f>R7/N7*100</f>
        <v>48.196122376378511</v>
      </c>
      <c r="AA7" s="51"/>
    </row>
    <row r="8" spans="1:27" s="10" customFormat="1" ht="56.25" hidden="1" x14ac:dyDescent="0.3">
      <c r="A8" s="1" t="s">
        <v>17</v>
      </c>
      <c r="B8" s="73" t="s">
        <v>64</v>
      </c>
      <c r="C8" s="22"/>
      <c r="D8" s="2">
        <f>SUM(D9:D14)</f>
        <v>10650603</v>
      </c>
      <c r="E8" s="2">
        <f>SUM(E9:E11)</f>
        <v>1945123</v>
      </c>
      <c r="F8" s="2">
        <f t="shared" ref="F8:H8" si="2">SUM(F9:F14)</f>
        <v>58558365</v>
      </c>
      <c r="G8" s="2">
        <f t="shared" si="2"/>
        <v>17532439</v>
      </c>
      <c r="H8" s="2">
        <f t="shared" si="2"/>
        <v>38838582</v>
      </c>
      <c r="I8" s="2">
        <f>SUM(I9:I14)</f>
        <v>144375320</v>
      </c>
      <c r="J8" s="2">
        <f t="shared" ref="J8:T8" si="3">SUM(J9:J14)</f>
        <v>77393497</v>
      </c>
      <c r="K8" s="2">
        <f t="shared" si="3"/>
        <v>0</v>
      </c>
      <c r="L8" s="2">
        <f t="shared" si="3"/>
        <v>66981823</v>
      </c>
      <c r="M8" s="2">
        <f t="shared" si="3"/>
        <v>17332823.5</v>
      </c>
      <c r="N8" s="2">
        <f t="shared" si="3"/>
        <v>281100</v>
      </c>
      <c r="O8" s="2">
        <f t="shared" si="3"/>
        <v>0</v>
      </c>
      <c r="P8" s="2">
        <f t="shared" si="3"/>
        <v>17051723.5</v>
      </c>
      <c r="Q8" s="2">
        <f t="shared" si="3"/>
        <v>17187202.800000001</v>
      </c>
      <c r="R8" s="2">
        <f t="shared" si="3"/>
        <v>135479.29999999999</v>
      </c>
      <c r="S8" s="2">
        <f t="shared" si="3"/>
        <v>0</v>
      </c>
      <c r="T8" s="2">
        <f t="shared" si="3"/>
        <v>17051723.5</v>
      </c>
      <c r="U8" s="2">
        <f>Q8/I8*100</f>
        <v>11.904529666150697</v>
      </c>
      <c r="V8" s="2">
        <f>R8/J8*100</f>
        <v>0.17505256287876483</v>
      </c>
      <c r="W8" s="2">
        <v>0</v>
      </c>
      <c r="X8" s="2">
        <f>T8/L8*100</f>
        <v>25.457240093330991</v>
      </c>
      <c r="Y8" s="2">
        <f t="shared" ref="Y8:Y80" si="4">Q8/F8*100</f>
        <v>29.350551027167509</v>
      </c>
      <c r="Z8" s="2">
        <f t="shared" ref="Z8:Z100" si="5">R8/N8*100</f>
        <v>48.196122376378511</v>
      </c>
      <c r="AA8" s="56"/>
    </row>
    <row r="9" spans="1:27" s="10" customFormat="1" ht="93.75" hidden="1" x14ac:dyDescent="0.3">
      <c r="A9" s="74" t="s">
        <v>45</v>
      </c>
      <c r="B9" s="78" t="s">
        <v>234</v>
      </c>
      <c r="C9" s="42" t="s">
        <v>3</v>
      </c>
      <c r="D9" s="54">
        <v>0</v>
      </c>
      <c r="E9" s="54">
        <v>0</v>
      </c>
      <c r="F9" s="39">
        <f t="shared" ref="F9:F80" si="6">E9+D9</f>
        <v>0</v>
      </c>
      <c r="G9" s="54">
        <v>15540000</v>
      </c>
      <c r="H9" s="54">
        <v>36257600</v>
      </c>
      <c r="I9" s="40">
        <f t="shared" ref="I9:I14" si="7">J9+L9</f>
        <v>54523800</v>
      </c>
      <c r="J9" s="40">
        <v>51797600</v>
      </c>
      <c r="K9" s="40">
        <v>0</v>
      </c>
      <c r="L9" s="40">
        <v>2726200</v>
      </c>
      <c r="M9" s="40">
        <f t="shared" ref="M9:M13" si="8">N9+O9+P9</f>
        <v>0</v>
      </c>
      <c r="N9" s="40">
        <v>0</v>
      </c>
      <c r="O9" s="40">
        <v>0</v>
      </c>
      <c r="P9" s="40">
        <f>T9</f>
        <v>0</v>
      </c>
      <c r="Q9" s="40">
        <f t="shared" ref="Q9:Q14" si="9">R9+T9</f>
        <v>0</v>
      </c>
      <c r="R9" s="40">
        <v>0</v>
      </c>
      <c r="S9" s="40">
        <v>0</v>
      </c>
      <c r="T9" s="40">
        <v>0</v>
      </c>
      <c r="U9" s="40">
        <f t="shared" ref="U9:U14" si="10">Q9/I9*100</f>
        <v>0</v>
      </c>
      <c r="V9" s="40">
        <f t="shared" ref="V9" si="11">R9/J9*100</f>
        <v>0</v>
      </c>
      <c r="W9" s="40">
        <v>0</v>
      </c>
      <c r="X9" s="40">
        <f>T9/L9*100</f>
        <v>0</v>
      </c>
      <c r="Y9" s="40"/>
      <c r="Z9" s="40"/>
      <c r="AA9" s="56"/>
    </row>
    <row r="10" spans="1:27" s="10" customFormat="1" ht="57" hidden="1" customHeight="1" x14ac:dyDescent="0.3">
      <c r="A10" s="74" t="s">
        <v>46</v>
      </c>
      <c r="B10" s="78" t="s">
        <v>66</v>
      </c>
      <c r="C10" s="42" t="s">
        <v>4</v>
      </c>
      <c r="D10" s="54">
        <v>165022</v>
      </c>
      <c r="E10" s="54">
        <v>165022</v>
      </c>
      <c r="F10" s="39">
        <f t="shared" si="6"/>
        <v>330044</v>
      </c>
      <c r="G10" s="54">
        <v>212338</v>
      </c>
      <c r="H10" s="54">
        <v>207518</v>
      </c>
      <c r="I10" s="40">
        <f t="shared" si="7"/>
        <v>749900</v>
      </c>
      <c r="J10" s="40">
        <v>749900</v>
      </c>
      <c r="K10" s="40">
        <v>0</v>
      </c>
      <c r="L10" s="40">
        <v>0</v>
      </c>
      <c r="M10" s="40">
        <f t="shared" si="8"/>
        <v>281100</v>
      </c>
      <c r="N10" s="40">
        <v>281100</v>
      </c>
      <c r="O10" s="40">
        <v>0</v>
      </c>
      <c r="P10" s="40">
        <f t="shared" ref="P10:P80" si="12">T10</f>
        <v>0</v>
      </c>
      <c r="Q10" s="40">
        <f t="shared" si="9"/>
        <v>135479.29999999999</v>
      </c>
      <c r="R10" s="40">
        <v>135479.29999999999</v>
      </c>
      <c r="S10" s="40">
        <v>0</v>
      </c>
      <c r="T10" s="40">
        <v>0</v>
      </c>
      <c r="U10" s="40">
        <f t="shared" si="10"/>
        <v>18.066315508734494</v>
      </c>
      <c r="V10" s="40">
        <f t="shared" ref="V10" si="13">R10/J10*100</f>
        <v>18.066315508734494</v>
      </c>
      <c r="W10" s="40"/>
      <c r="X10" s="40"/>
      <c r="Y10" s="40">
        <f t="shared" si="4"/>
        <v>41.048860151979731</v>
      </c>
      <c r="Z10" s="40">
        <f t="shared" si="5"/>
        <v>48.196122376378511</v>
      </c>
      <c r="AA10" s="49" t="s">
        <v>444</v>
      </c>
    </row>
    <row r="11" spans="1:27" s="10" customFormat="1" ht="77.25" hidden="1" customHeight="1" x14ac:dyDescent="0.3">
      <c r="A11" s="74" t="s">
        <v>65</v>
      </c>
      <c r="B11" s="78" t="s">
        <v>235</v>
      </c>
      <c r="C11" s="42" t="s">
        <v>4</v>
      </c>
      <c r="D11" s="54">
        <v>1186734</v>
      </c>
      <c r="E11" s="54">
        <v>1780101</v>
      </c>
      <c r="F11" s="39">
        <f t="shared" si="6"/>
        <v>2966835</v>
      </c>
      <c r="G11" s="54">
        <v>1780101</v>
      </c>
      <c r="H11" s="54">
        <v>2373464</v>
      </c>
      <c r="I11" s="40">
        <f t="shared" si="7"/>
        <v>7120400</v>
      </c>
      <c r="J11" s="40">
        <v>0</v>
      </c>
      <c r="K11" s="40">
        <v>0</v>
      </c>
      <c r="L11" s="40">
        <v>7120400</v>
      </c>
      <c r="M11" s="40">
        <f t="shared" si="8"/>
        <v>0</v>
      </c>
      <c r="N11" s="40">
        <v>0</v>
      </c>
      <c r="O11" s="40">
        <v>0</v>
      </c>
      <c r="P11" s="40">
        <f t="shared" si="12"/>
        <v>0</v>
      </c>
      <c r="Q11" s="40">
        <f t="shared" si="9"/>
        <v>0</v>
      </c>
      <c r="R11" s="40">
        <v>0</v>
      </c>
      <c r="S11" s="40">
        <v>0</v>
      </c>
      <c r="T11" s="40">
        <v>0</v>
      </c>
      <c r="U11" s="40">
        <f t="shared" si="10"/>
        <v>0</v>
      </c>
      <c r="V11" s="40"/>
      <c r="W11" s="40"/>
      <c r="X11" s="40">
        <f t="shared" ref="X11:X23" si="14">T11/L11*100</f>
        <v>0</v>
      </c>
      <c r="Y11" s="40">
        <f t="shared" si="4"/>
        <v>0</v>
      </c>
      <c r="Z11" s="40"/>
      <c r="AA11" s="55"/>
    </row>
    <row r="12" spans="1:27" s="10" customFormat="1" ht="62.25" hidden="1" customHeight="1" x14ac:dyDescent="0.3">
      <c r="A12" s="74" t="s">
        <v>384</v>
      </c>
      <c r="B12" s="78" t="s">
        <v>387</v>
      </c>
      <c r="C12" s="42" t="s">
        <v>3</v>
      </c>
      <c r="D12" s="54">
        <v>8640838</v>
      </c>
      <c r="E12" s="54"/>
      <c r="F12" s="39">
        <v>8640953</v>
      </c>
      <c r="G12" s="54"/>
      <c r="H12" s="54"/>
      <c r="I12" s="40">
        <f t="shared" si="7"/>
        <v>8640953</v>
      </c>
      <c r="J12" s="40">
        <v>0</v>
      </c>
      <c r="K12" s="40">
        <v>0</v>
      </c>
      <c r="L12" s="40">
        <v>8640953</v>
      </c>
      <c r="M12" s="40">
        <f t="shared" si="8"/>
        <v>8416558.7300000004</v>
      </c>
      <c r="N12" s="40">
        <v>0</v>
      </c>
      <c r="O12" s="40">
        <v>0</v>
      </c>
      <c r="P12" s="40">
        <f t="shared" si="12"/>
        <v>8416558.7300000004</v>
      </c>
      <c r="Q12" s="40">
        <f t="shared" si="9"/>
        <v>8416558.7300000004</v>
      </c>
      <c r="R12" s="40">
        <v>0</v>
      </c>
      <c r="S12" s="40">
        <v>0</v>
      </c>
      <c r="T12" s="40">
        <v>8416558.7300000004</v>
      </c>
      <c r="U12" s="40">
        <f t="shared" si="10"/>
        <v>97.403130534328795</v>
      </c>
      <c r="V12" s="40"/>
      <c r="W12" s="40"/>
      <c r="X12" s="40">
        <f t="shared" si="14"/>
        <v>97.403130534328795</v>
      </c>
      <c r="Y12" s="40">
        <f t="shared" si="4"/>
        <v>97.403130534328795</v>
      </c>
      <c r="Z12" s="40"/>
      <c r="AA12" s="55"/>
    </row>
    <row r="13" spans="1:27" s="10" customFormat="1" ht="41.25" hidden="1" customHeight="1" x14ac:dyDescent="0.3">
      <c r="A13" s="74" t="s">
        <v>385</v>
      </c>
      <c r="B13" s="78" t="s">
        <v>388</v>
      </c>
      <c r="C13" s="42" t="s">
        <v>3</v>
      </c>
      <c r="D13" s="54">
        <v>658009</v>
      </c>
      <c r="E13" s="54"/>
      <c r="F13" s="39">
        <v>31935563</v>
      </c>
      <c r="G13" s="54"/>
      <c r="H13" s="54"/>
      <c r="I13" s="40">
        <f t="shared" si="7"/>
        <v>36627847</v>
      </c>
      <c r="J13" s="40">
        <v>24845997</v>
      </c>
      <c r="K13" s="40">
        <v>0</v>
      </c>
      <c r="L13" s="40">
        <v>11781850</v>
      </c>
      <c r="M13" s="40">
        <f t="shared" si="8"/>
        <v>2753741.95</v>
      </c>
      <c r="N13" s="40">
        <v>0</v>
      </c>
      <c r="O13" s="40">
        <v>0</v>
      </c>
      <c r="P13" s="40">
        <f t="shared" si="12"/>
        <v>2753741.95</v>
      </c>
      <c r="Q13" s="40">
        <f t="shared" si="9"/>
        <v>2753741.95</v>
      </c>
      <c r="R13" s="40">
        <v>0</v>
      </c>
      <c r="S13" s="40">
        <v>0</v>
      </c>
      <c r="T13" s="40">
        <v>2753741.95</v>
      </c>
      <c r="U13" s="40">
        <f t="shared" si="10"/>
        <v>7.5181649360935685</v>
      </c>
      <c r="V13" s="40"/>
      <c r="W13" s="40"/>
      <c r="X13" s="40">
        <f t="shared" si="14"/>
        <v>23.372746639958923</v>
      </c>
      <c r="Y13" s="40">
        <f t="shared" si="4"/>
        <v>8.6228069628833541</v>
      </c>
      <c r="Z13" s="40"/>
      <c r="AA13" s="55"/>
    </row>
    <row r="14" spans="1:27" s="10" customFormat="1" ht="41.25" hidden="1" customHeight="1" x14ac:dyDescent="0.3">
      <c r="A14" s="74" t="s">
        <v>386</v>
      </c>
      <c r="B14" s="78" t="s">
        <v>389</v>
      </c>
      <c r="C14" s="42" t="s">
        <v>3</v>
      </c>
      <c r="D14" s="54">
        <v>0</v>
      </c>
      <c r="E14" s="54"/>
      <c r="F14" s="39">
        <v>14684970</v>
      </c>
      <c r="G14" s="54"/>
      <c r="H14" s="54"/>
      <c r="I14" s="40">
        <f t="shared" si="7"/>
        <v>36712420</v>
      </c>
      <c r="J14" s="40">
        <v>0</v>
      </c>
      <c r="K14" s="40">
        <v>0</v>
      </c>
      <c r="L14" s="40">
        <v>36712420</v>
      </c>
      <c r="M14" s="40">
        <f>N14+O14+P14</f>
        <v>5881422.8200000003</v>
      </c>
      <c r="N14" s="40">
        <v>0</v>
      </c>
      <c r="O14" s="40">
        <v>0</v>
      </c>
      <c r="P14" s="40">
        <f t="shared" si="12"/>
        <v>5881422.8200000003</v>
      </c>
      <c r="Q14" s="40">
        <f t="shared" si="9"/>
        <v>5881422.8200000003</v>
      </c>
      <c r="R14" s="40">
        <v>0</v>
      </c>
      <c r="S14" s="40">
        <v>0</v>
      </c>
      <c r="T14" s="40">
        <v>5881422.8200000003</v>
      </c>
      <c r="U14" s="40">
        <f t="shared" si="10"/>
        <v>16.020253690712842</v>
      </c>
      <c r="V14" s="40"/>
      <c r="W14" s="40"/>
      <c r="X14" s="40">
        <f t="shared" si="14"/>
        <v>16.020253690712842</v>
      </c>
      <c r="Y14" s="40">
        <f t="shared" si="4"/>
        <v>40.050628772139135</v>
      </c>
      <c r="Z14" s="40"/>
      <c r="AA14" s="55"/>
    </row>
    <row r="15" spans="1:27" s="11" customFormat="1" ht="56.25" hidden="1" x14ac:dyDescent="0.3">
      <c r="A15" s="1" t="s">
        <v>18</v>
      </c>
      <c r="B15" s="73" t="s">
        <v>67</v>
      </c>
      <c r="C15" s="22"/>
      <c r="D15" s="2">
        <f>SUM(D16:D18)</f>
        <v>3871938</v>
      </c>
      <c r="E15" s="2">
        <f t="shared" ref="E15:T15" si="15">SUM(E16:E18)</f>
        <v>12007394</v>
      </c>
      <c r="F15" s="2">
        <f t="shared" si="15"/>
        <v>15694430</v>
      </c>
      <c r="G15" s="2">
        <f t="shared" si="15"/>
        <v>11788588</v>
      </c>
      <c r="H15" s="2">
        <f t="shared" si="15"/>
        <v>13505848</v>
      </c>
      <c r="I15" s="2">
        <f t="shared" si="15"/>
        <v>49362180</v>
      </c>
      <c r="J15" s="2">
        <f t="shared" si="15"/>
        <v>0</v>
      </c>
      <c r="K15" s="2">
        <f t="shared" si="15"/>
        <v>0</v>
      </c>
      <c r="L15" s="2">
        <f t="shared" si="15"/>
        <v>49362180</v>
      </c>
      <c r="M15" s="2">
        <f t="shared" si="15"/>
        <v>3394375.29</v>
      </c>
      <c r="N15" s="2">
        <f t="shared" si="15"/>
        <v>0</v>
      </c>
      <c r="O15" s="2">
        <f t="shared" si="15"/>
        <v>0</v>
      </c>
      <c r="P15" s="2">
        <f t="shared" si="15"/>
        <v>3394375.29</v>
      </c>
      <c r="Q15" s="2">
        <f t="shared" si="15"/>
        <v>3394375.29</v>
      </c>
      <c r="R15" s="2">
        <f t="shared" si="15"/>
        <v>0</v>
      </c>
      <c r="S15" s="2">
        <f t="shared" si="15"/>
        <v>0</v>
      </c>
      <c r="T15" s="2">
        <f t="shared" si="15"/>
        <v>3394375.29</v>
      </c>
      <c r="U15" s="2">
        <f>Q15/I15*100</f>
        <v>6.8764695765057375</v>
      </c>
      <c r="V15" s="2"/>
      <c r="W15" s="2"/>
      <c r="X15" s="2">
        <f t="shared" si="14"/>
        <v>6.8764695765057375</v>
      </c>
      <c r="Y15" s="2">
        <f t="shared" si="4"/>
        <v>21.627897859304223</v>
      </c>
      <c r="Z15" s="40"/>
      <c r="AA15" s="51"/>
    </row>
    <row r="16" spans="1:27" s="10" customFormat="1" ht="48.75" hidden="1" customHeight="1" x14ac:dyDescent="0.3">
      <c r="A16" s="74" t="s">
        <v>47</v>
      </c>
      <c r="B16" s="78" t="s">
        <v>226</v>
      </c>
      <c r="C16" s="42" t="s">
        <v>4</v>
      </c>
      <c r="D16" s="39">
        <v>1371300</v>
      </c>
      <c r="E16" s="39">
        <v>5256950</v>
      </c>
      <c r="F16" s="39">
        <v>6541348</v>
      </c>
      <c r="G16" s="39">
        <v>7656950</v>
      </c>
      <c r="H16" s="39">
        <v>11005211</v>
      </c>
      <c r="I16" s="40">
        <f>J16+L16</f>
        <v>34296823</v>
      </c>
      <c r="J16" s="40">
        <v>0</v>
      </c>
      <c r="K16" s="40">
        <v>0</v>
      </c>
      <c r="L16" s="40">
        <v>34296823</v>
      </c>
      <c r="M16" s="40">
        <f t="shared" ref="M16:M17" si="16">N16+O16+P16</f>
        <v>77114</v>
      </c>
      <c r="N16" s="40">
        <v>0</v>
      </c>
      <c r="O16" s="40">
        <v>0</v>
      </c>
      <c r="P16" s="40">
        <f t="shared" si="12"/>
        <v>77114</v>
      </c>
      <c r="Q16" s="40">
        <f>R16+T16</f>
        <v>77114</v>
      </c>
      <c r="R16" s="40">
        <v>0</v>
      </c>
      <c r="S16" s="40">
        <v>0</v>
      </c>
      <c r="T16" s="40">
        <v>77114</v>
      </c>
      <c r="U16" s="40">
        <f t="shared" ref="U16:U18" si="17">Q16/I16*100</f>
        <v>0.22484298326990812</v>
      </c>
      <c r="V16" s="40"/>
      <c r="W16" s="40"/>
      <c r="X16" s="40">
        <f t="shared" si="14"/>
        <v>0.22484298326990812</v>
      </c>
      <c r="Y16" s="40">
        <f t="shared" si="4"/>
        <v>1.1788701655988949</v>
      </c>
      <c r="Z16" s="40"/>
      <c r="AA16" s="55"/>
    </row>
    <row r="17" spans="1:27" s="10" customFormat="1" ht="41.25" hidden="1" customHeight="1" x14ac:dyDescent="0.3">
      <c r="A17" s="66" t="s">
        <v>48</v>
      </c>
      <c r="B17" s="52" t="s">
        <v>206</v>
      </c>
      <c r="C17" s="42" t="s">
        <v>4</v>
      </c>
      <c r="D17" s="39">
        <v>2500638</v>
      </c>
      <c r="E17" s="39">
        <v>4750444</v>
      </c>
      <c r="F17" s="39">
        <v>7153082</v>
      </c>
      <c r="G17" s="39">
        <v>2500638</v>
      </c>
      <c r="H17" s="39">
        <v>2500637</v>
      </c>
      <c r="I17" s="40">
        <f>J17+L17</f>
        <v>11434357</v>
      </c>
      <c r="J17" s="40">
        <v>0</v>
      </c>
      <c r="K17" s="40">
        <v>0</v>
      </c>
      <c r="L17" s="40">
        <v>11434357</v>
      </c>
      <c r="M17" s="40">
        <f t="shared" si="16"/>
        <v>3317261.29</v>
      </c>
      <c r="N17" s="40">
        <v>0</v>
      </c>
      <c r="O17" s="40">
        <v>0</v>
      </c>
      <c r="P17" s="40">
        <f t="shared" si="12"/>
        <v>3317261.29</v>
      </c>
      <c r="Q17" s="40">
        <f t="shared" ref="Q17:Q18" si="18">R17+T17</f>
        <v>3317261.29</v>
      </c>
      <c r="R17" s="40">
        <v>0</v>
      </c>
      <c r="S17" s="40">
        <v>0</v>
      </c>
      <c r="T17" s="40">
        <v>3317261.29</v>
      </c>
      <c r="U17" s="40">
        <f t="shared" si="17"/>
        <v>29.011349654379341</v>
      </c>
      <c r="V17" s="40"/>
      <c r="W17" s="40"/>
      <c r="X17" s="40">
        <f t="shared" si="14"/>
        <v>29.011349654379341</v>
      </c>
      <c r="Y17" s="40">
        <f t="shared" si="4"/>
        <v>46.375272784514429</v>
      </c>
      <c r="Z17" s="40"/>
      <c r="AA17" s="55"/>
    </row>
    <row r="18" spans="1:27" s="10" customFormat="1" ht="27.75" hidden="1" customHeight="1" x14ac:dyDescent="0.3">
      <c r="A18" s="66" t="s">
        <v>236</v>
      </c>
      <c r="B18" s="52" t="s">
        <v>237</v>
      </c>
      <c r="C18" s="42" t="s">
        <v>4</v>
      </c>
      <c r="D18" s="39">
        <v>0</v>
      </c>
      <c r="E18" s="39">
        <v>2000000</v>
      </c>
      <c r="F18" s="39">
        <f t="shared" si="6"/>
        <v>2000000</v>
      </c>
      <c r="G18" s="39">
        <v>1631000</v>
      </c>
      <c r="H18" s="39">
        <v>0</v>
      </c>
      <c r="I18" s="40">
        <f>J18+L18</f>
        <v>3631000</v>
      </c>
      <c r="J18" s="40">
        <v>0</v>
      </c>
      <c r="K18" s="40">
        <v>0</v>
      </c>
      <c r="L18" s="40">
        <v>3631000</v>
      </c>
      <c r="M18" s="40">
        <f>N18+O18+P18</f>
        <v>0</v>
      </c>
      <c r="N18" s="40">
        <v>0</v>
      </c>
      <c r="O18" s="40">
        <v>0</v>
      </c>
      <c r="P18" s="40">
        <f t="shared" si="12"/>
        <v>0</v>
      </c>
      <c r="Q18" s="40">
        <f t="shared" si="18"/>
        <v>0</v>
      </c>
      <c r="R18" s="40">
        <v>0</v>
      </c>
      <c r="S18" s="40">
        <v>0</v>
      </c>
      <c r="T18" s="40">
        <v>0</v>
      </c>
      <c r="U18" s="40">
        <f t="shared" si="17"/>
        <v>0</v>
      </c>
      <c r="V18" s="40"/>
      <c r="W18" s="40"/>
      <c r="X18" s="40">
        <f t="shared" si="14"/>
        <v>0</v>
      </c>
      <c r="Y18" s="40">
        <f t="shared" si="4"/>
        <v>0</v>
      </c>
      <c r="Z18" s="40"/>
      <c r="AA18" s="55"/>
    </row>
    <row r="19" spans="1:27" s="11" customFormat="1" ht="56.25" hidden="1" x14ac:dyDescent="0.3">
      <c r="A19" s="1" t="s">
        <v>19</v>
      </c>
      <c r="B19" s="73" t="s">
        <v>70</v>
      </c>
      <c r="C19" s="22"/>
      <c r="D19" s="2">
        <f t="shared" ref="D19:E19" si="19">SUM(D20:D25)</f>
        <v>3849999</v>
      </c>
      <c r="E19" s="2">
        <f t="shared" si="19"/>
        <v>1825000</v>
      </c>
      <c r="F19" s="2">
        <f t="shared" ref="F19:H19" si="20">SUM(F20:F25)</f>
        <v>5764999</v>
      </c>
      <c r="G19" s="2">
        <f t="shared" si="20"/>
        <v>1475000</v>
      </c>
      <c r="H19" s="2">
        <f t="shared" si="20"/>
        <v>450000</v>
      </c>
      <c r="I19" s="2">
        <f t="shared" ref="I19:T19" si="21">SUM(I20:I25)</f>
        <v>7689999</v>
      </c>
      <c r="J19" s="2">
        <f t="shared" si="21"/>
        <v>0</v>
      </c>
      <c r="K19" s="2">
        <f t="shared" si="21"/>
        <v>0</v>
      </c>
      <c r="L19" s="2">
        <f t="shared" si="21"/>
        <v>7689999</v>
      </c>
      <c r="M19" s="2">
        <f t="shared" si="21"/>
        <v>4686595.2</v>
      </c>
      <c r="N19" s="2">
        <f t="shared" si="21"/>
        <v>0</v>
      </c>
      <c r="O19" s="2">
        <f t="shared" si="21"/>
        <v>0</v>
      </c>
      <c r="P19" s="2">
        <f t="shared" si="21"/>
        <v>4686595.2</v>
      </c>
      <c r="Q19" s="2">
        <f t="shared" si="21"/>
        <v>4686595.2</v>
      </c>
      <c r="R19" s="2">
        <f t="shared" si="21"/>
        <v>0</v>
      </c>
      <c r="S19" s="2">
        <f t="shared" si="21"/>
        <v>0</v>
      </c>
      <c r="T19" s="2">
        <f t="shared" si="21"/>
        <v>4686595.2</v>
      </c>
      <c r="U19" s="2">
        <f>Q19/I19*100</f>
        <v>60.944028731343138</v>
      </c>
      <c r="V19" s="2"/>
      <c r="W19" s="2"/>
      <c r="X19" s="2">
        <f t="shared" si="14"/>
        <v>60.944028731343138</v>
      </c>
      <c r="Y19" s="2">
        <f t="shared" si="4"/>
        <v>81.293946451681947</v>
      </c>
      <c r="Z19" s="40"/>
      <c r="AA19" s="51"/>
    </row>
    <row r="20" spans="1:27" s="10" customFormat="1" ht="35.25" hidden="1" customHeight="1" x14ac:dyDescent="0.3">
      <c r="A20" s="94" t="s">
        <v>69</v>
      </c>
      <c r="B20" s="93" t="s">
        <v>238</v>
      </c>
      <c r="C20" s="42" t="s">
        <v>4</v>
      </c>
      <c r="D20" s="39">
        <v>1989999</v>
      </c>
      <c r="E20" s="39">
        <v>0</v>
      </c>
      <c r="F20" s="39">
        <f t="shared" si="6"/>
        <v>1989999</v>
      </c>
      <c r="G20" s="39">
        <v>800000</v>
      </c>
      <c r="H20" s="39">
        <v>450000</v>
      </c>
      <c r="I20" s="40">
        <f t="shared" ref="I20:I25" si="22">J20+L20</f>
        <v>3239999</v>
      </c>
      <c r="J20" s="40">
        <v>0</v>
      </c>
      <c r="K20" s="40">
        <v>0</v>
      </c>
      <c r="L20" s="40">
        <v>3239999</v>
      </c>
      <c r="M20" s="40">
        <f t="shared" ref="M20:M24" si="23">N20+O20+P20</f>
        <v>1986595.36</v>
      </c>
      <c r="N20" s="40">
        <v>0</v>
      </c>
      <c r="O20" s="40">
        <v>0</v>
      </c>
      <c r="P20" s="40">
        <f t="shared" si="12"/>
        <v>1986595.36</v>
      </c>
      <c r="Q20" s="40">
        <f>R20+T20</f>
        <v>1986595.36</v>
      </c>
      <c r="R20" s="40">
        <v>0</v>
      </c>
      <c r="S20" s="40">
        <v>0</v>
      </c>
      <c r="T20" s="40">
        <v>1986595.36</v>
      </c>
      <c r="U20" s="40">
        <f t="shared" ref="U20:U23" si="24">Q20/I20*100</f>
        <v>61.31469052922548</v>
      </c>
      <c r="V20" s="40"/>
      <c r="W20" s="40"/>
      <c r="X20" s="40">
        <f t="shared" si="14"/>
        <v>61.31469052922548</v>
      </c>
      <c r="Y20" s="40">
        <f t="shared" si="4"/>
        <v>99.828962728121979</v>
      </c>
      <c r="Z20" s="40"/>
      <c r="AA20" s="55"/>
    </row>
    <row r="21" spans="1:27" s="10" customFormat="1" ht="31.5" hidden="1" customHeight="1" x14ac:dyDescent="0.3">
      <c r="A21" s="94"/>
      <c r="B21" s="93"/>
      <c r="C21" s="42" t="s">
        <v>8</v>
      </c>
      <c r="D21" s="39">
        <v>150000</v>
      </c>
      <c r="E21" s="39">
        <v>425000</v>
      </c>
      <c r="F21" s="39">
        <f t="shared" si="6"/>
        <v>575000</v>
      </c>
      <c r="G21" s="39">
        <v>125000</v>
      </c>
      <c r="H21" s="39">
        <v>0</v>
      </c>
      <c r="I21" s="40">
        <f t="shared" si="22"/>
        <v>700000</v>
      </c>
      <c r="J21" s="40">
        <v>0</v>
      </c>
      <c r="K21" s="40">
        <v>0</v>
      </c>
      <c r="L21" s="40">
        <v>700000</v>
      </c>
      <c r="M21" s="40">
        <f t="shared" si="23"/>
        <v>229999.84</v>
      </c>
      <c r="N21" s="40">
        <v>0</v>
      </c>
      <c r="O21" s="40">
        <v>0</v>
      </c>
      <c r="P21" s="40">
        <f t="shared" si="12"/>
        <v>229999.84</v>
      </c>
      <c r="Q21" s="40">
        <f t="shared" ref="Q21:Q25" si="25">R21+T21</f>
        <v>229999.84</v>
      </c>
      <c r="R21" s="40">
        <v>0</v>
      </c>
      <c r="S21" s="40">
        <v>0</v>
      </c>
      <c r="T21" s="40">
        <v>229999.84</v>
      </c>
      <c r="U21" s="40">
        <f t="shared" si="24"/>
        <v>32.857120000000002</v>
      </c>
      <c r="V21" s="40"/>
      <c r="W21" s="40"/>
      <c r="X21" s="40">
        <f t="shared" si="14"/>
        <v>32.857120000000002</v>
      </c>
      <c r="Y21" s="40">
        <f t="shared" si="4"/>
        <v>39.999972173913044</v>
      </c>
      <c r="Z21" s="40"/>
      <c r="AA21" s="55"/>
    </row>
    <row r="22" spans="1:27" s="10" customFormat="1" ht="30" hidden="1" customHeight="1" x14ac:dyDescent="0.3">
      <c r="A22" s="94"/>
      <c r="B22" s="93"/>
      <c r="C22" s="42" t="s">
        <v>42</v>
      </c>
      <c r="D22" s="39">
        <v>0</v>
      </c>
      <c r="E22" s="39">
        <v>0</v>
      </c>
      <c r="F22" s="39">
        <f t="shared" si="6"/>
        <v>0</v>
      </c>
      <c r="G22" s="39">
        <v>300000</v>
      </c>
      <c r="H22" s="39">
        <v>0</v>
      </c>
      <c r="I22" s="40">
        <f t="shared" si="22"/>
        <v>300000</v>
      </c>
      <c r="J22" s="40">
        <v>0</v>
      </c>
      <c r="K22" s="40">
        <v>0</v>
      </c>
      <c r="L22" s="40">
        <v>300000</v>
      </c>
      <c r="M22" s="40">
        <f t="shared" si="23"/>
        <v>0</v>
      </c>
      <c r="N22" s="40">
        <v>0</v>
      </c>
      <c r="O22" s="40">
        <v>0</v>
      </c>
      <c r="P22" s="40">
        <f t="shared" si="12"/>
        <v>0</v>
      </c>
      <c r="Q22" s="40">
        <f t="shared" si="25"/>
        <v>0</v>
      </c>
      <c r="R22" s="40">
        <v>0</v>
      </c>
      <c r="S22" s="40">
        <v>0</v>
      </c>
      <c r="T22" s="40">
        <v>0</v>
      </c>
      <c r="U22" s="40">
        <f t="shared" si="24"/>
        <v>0</v>
      </c>
      <c r="V22" s="40"/>
      <c r="W22" s="40"/>
      <c r="X22" s="40">
        <f t="shared" si="14"/>
        <v>0</v>
      </c>
      <c r="Y22" s="40"/>
      <c r="Z22" s="40"/>
      <c r="AA22" s="55"/>
    </row>
    <row r="23" spans="1:27" s="10" customFormat="1" ht="24" hidden="1" customHeight="1" x14ac:dyDescent="0.3">
      <c r="A23" s="94"/>
      <c r="B23" s="93"/>
      <c r="C23" s="42" t="s">
        <v>30</v>
      </c>
      <c r="D23" s="39">
        <v>0</v>
      </c>
      <c r="E23" s="39">
        <v>150000</v>
      </c>
      <c r="F23" s="39">
        <f t="shared" si="6"/>
        <v>150000</v>
      </c>
      <c r="G23" s="39">
        <v>250000</v>
      </c>
      <c r="H23" s="39">
        <v>0</v>
      </c>
      <c r="I23" s="40">
        <f t="shared" si="22"/>
        <v>400000</v>
      </c>
      <c r="J23" s="40">
        <v>0</v>
      </c>
      <c r="K23" s="40">
        <v>0</v>
      </c>
      <c r="L23" s="40">
        <v>400000</v>
      </c>
      <c r="M23" s="40">
        <f t="shared" si="23"/>
        <v>0</v>
      </c>
      <c r="N23" s="40">
        <v>0</v>
      </c>
      <c r="O23" s="40">
        <v>0</v>
      </c>
      <c r="P23" s="40">
        <f t="shared" si="12"/>
        <v>0</v>
      </c>
      <c r="Q23" s="40">
        <f t="shared" si="25"/>
        <v>0</v>
      </c>
      <c r="R23" s="40">
        <v>0</v>
      </c>
      <c r="S23" s="40">
        <v>0</v>
      </c>
      <c r="T23" s="40">
        <v>0</v>
      </c>
      <c r="U23" s="40">
        <f t="shared" si="24"/>
        <v>0</v>
      </c>
      <c r="V23" s="40"/>
      <c r="W23" s="40"/>
      <c r="X23" s="40">
        <f t="shared" si="14"/>
        <v>0</v>
      </c>
      <c r="Y23" s="40">
        <f t="shared" si="4"/>
        <v>0</v>
      </c>
      <c r="Z23" s="40"/>
      <c r="AA23" s="55"/>
    </row>
    <row r="24" spans="1:27" s="10" customFormat="1" ht="29.25" hidden="1" customHeight="1" x14ac:dyDescent="0.3">
      <c r="A24" s="94"/>
      <c r="B24" s="93"/>
      <c r="C24" s="42" t="s">
        <v>3</v>
      </c>
      <c r="D24" s="39"/>
      <c r="E24" s="39"/>
      <c r="F24" s="39">
        <f t="shared" si="6"/>
        <v>0</v>
      </c>
      <c r="G24" s="39"/>
      <c r="H24" s="39"/>
      <c r="I24" s="40">
        <f t="shared" si="22"/>
        <v>0</v>
      </c>
      <c r="J24" s="40">
        <v>0</v>
      </c>
      <c r="K24" s="40"/>
      <c r="L24" s="40">
        <v>0</v>
      </c>
      <c r="M24" s="40">
        <f t="shared" si="23"/>
        <v>0</v>
      </c>
      <c r="N24" s="40"/>
      <c r="O24" s="40"/>
      <c r="P24" s="40">
        <f t="shared" si="12"/>
        <v>0</v>
      </c>
      <c r="Q24" s="40">
        <f t="shared" si="25"/>
        <v>0</v>
      </c>
      <c r="R24" s="40"/>
      <c r="S24" s="40"/>
      <c r="T24" s="40"/>
      <c r="U24" s="40" t="e">
        <f>Q24/I24*100</f>
        <v>#DIV/0!</v>
      </c>
      <c r="V24" s="40">
        <v>0</v>
      </c>
      <c r="W24" s="40">
        <v>0</v>
      </c>
      <c r="X24" s="40" t="e">
        <f>T24/L24*100</f>
        <v>#DIV/0!</v>
      </c>
      <c r="Y24" s="40" t="e">
        <f t="shared" si="4"/>
        <v>#DIV/0!</v>
      </c>
      <c r="Z24" s="40" t="e">
        <f t="shared" si="5"/>
        <v>#DIV/0!</v>
      </c>
      <c r="AA24" s="55"/>
    </row>
    <row r="25" spans="1:27" s="10" customFormat="1" ht="30.75" hidden="1" customHeight="1" x14ac:dyDescent="0.3">
      <c r="A25" s="94"/>
      <c r="B25" s="93"/>
      <c r="C25" s="42" t="s">
        <v>7</v>
      </c>
      <c r="D25" s="39">
        <v>1710000</v>
      </c>
      <c r="E25" s="39">
        <v>1250000</v>
      </c>
      <c r="F25" s="39">
        <v>3050000</v>
      </c>
      <c r="G25" s="39">
        <v>0</v>
      </c>
      <c r="H25" s="39">
        <v>0</v>
      </c>
      <c r="I25" s="40">
        <f t="shared" si="22"/>
        <v>3050000</v>
      </c>
      <c r="J25" s="40">
        <v>0</v>
      </c>
      <c r="K25" s="40">
        <v>0</v>
      </c>
      <c r="L25" s="40">
        <v>3050000</v>
      </c>
      <c r="M25" s="40">
        <f>N25+O25+P25</f>
        <v>2470000</v>
      </c>
      <c r="N25" s="40">
        <v>0</v>
      </c>
      <c r="O25" s="40">
        <v>0</v>
      </c>
      <c r="P25" s="40">
        <f t="shared" si="12"/>
        <v>2470000</v>
      </c>
      <c r="Q25" s="40">
        <f t="shared" si="25"/>
        <v>2470000</v>
      </c>
      <c r="R25" s="40">
        <v>0</v>
      </c>
      <c r="S25" s="40">
        <v>0</v>
      </c>
      <c r="T25" s="40">
        <v>2470000</v>
      </c>
      <c r="U25" s="40">
        <f>Q25/I25*100</f>
        <v>80.983606557377058</v>
      </c>
      <c r="V25" s="40"/>
      <c r="W25" s="40"/>
      <c r="X25" s="40">
        <f t="shared" ref="X25:X46" si="26">T25/L25*100</f>
        <v>80.983606557377058</v>
      </c>
      <c r="Y25" s="40">
        <f t="shared" si="4"/>
        <v>80.983606557377058</v>
      </c>
      <c r="Z25" s="40"/>
      <c r="AA25" s="55"/>
    </row>
    <row r="26" spans="1:27" s="10" customFormat="1" ht="45" hidden="1" customHeight="1" x14ac:dyDescent="0.3">
      <c r="A26" s="1" t="s">
        <v>20</v>
      </c>
      <c r="B26" s="73" t="s">
        <v>68</v>
      </c>
      <c r="C26" s="22"/>
      <c r="D26" s="38">
        <f>SUM(D27:D60)</f>
        <v>33204156</v>
      </c>
      <c r="E26" s="38">
        <f>SUM(E27:E60)</f>
        <v>32918800</v>
      </c>
      <c r="F26" s="38">
        <f t="shared" ref="F26:H26" si="27">SUM(F27:F60)</f>
        <v>66444412</v>
      </c>
      <c r="G26" s="38">
        <f t="shared" si="27"/>
        <v>32428000</v>
      </c>
      <c r="H26" s="38">
        <f t="shared" si="27"/>
        <v>61462732</v>
      </c>
      <c r="I26" s="38">
        <f t="shared" ref="I26:T26" si="28">SUM(I27:I60)</f>
        <v>315552311</v>
      </c>
      <c r="J26" s="38">
        <f t="shared" si="28"/>
        <v>0</v>
      </c>
      <c r="K26" s="38">
        <f t="shared" si="28"/>
        <v>0</v>
      </c>
      <c r="L26" s="38">
        <f t="shared" si="28"/>
        <v>315552311</v>
      </c>
      <c r="M26" s="38">
        <f t="shared" si="28"/>
        <v>46700392.870000012</v>
      </c>
      <c r="N26" s="38">
        <f t="shared" si="28"/>
        <v>0</v>
      </c>
      <c r="O26" s="38">
        <f t="shared" si="28"/>
        <v>0</v>
      </c>
      <c r="P26" s="38">
        <f t="shared" si="28"/>
        <v>46700392.870000012</v>
      </c>
      <c r="Q26" s="38">
        <f t="shared" si="28"/>
        <v>46700392.870000012</v>
      </c>
      <c r="R26" s="38">
        <f t="shared" si="28"/>
        <v>0</v>
      </c>
      <c r="S26" s="38">
        <f t="shared" si="28"/>
        <v>0</v>
      </c>
      <c r="T26" s="38">
        <f t="shared" si="28"/>
        <v>46700392.870000012</v>
      </c>
      <c r="U26" s="2">
        <f t="shared" ref="U26:U60" si="29">Q26/I26*100</f>
        <v>14.79957244553345</v>
      </c>
      <c r="V26" s="2"/>
      <c r="W26" s="2"/>
      <c r="X26" s="2">
        <f t="shared" si="26"/>
        <v>14.79957244553345</v>
      </c>
      <c r="Y26" s="2">
        <f t="shared" si="4"/>
        <v>70.284906532094851</v>
      </c>
      <c r="Z26" s="40"/>
      <c r="AA26" s="55"/>
    </row>
    <row r="27" spans="1:27" s="10" customFormat="1" ht="45" hidden="1" customHeight="1" x14ac:dyDescent="0.3">
      <c r="A27" s="74" t="s">
        <v>71</v>
      </c>
      <c r="B27" s="78" t="s">
        <v>239</v>
      </c>
      <c r="C27" s="42" t="s">
        <v>4</v>
      </c>
      <c r="D27" s="39">
        <v>590000</v>
      </c>
      <c r="E27" s="39">
        <v>890000</v>
      </c>
      <c r="F27" s="39">
        <v>1443200</v>
      </c>
      <c r="G27" s="39">
        <v>880000</v>
      </c>
      <c r="H27" s="39">
        <v>1249332</v>
      </c>
      <c r="I27" s="40">
        <f>SUM(J27:L27)</f>
        <v>3572532</v>
      </c>
      <c r="J27" s="40">
        <v>0</v>
      </c>
      <c r="K27" s="40">
        <v>0</v>
      </c>
      <c r="L27" s="40">
        <v>3572532</v>
      </c>
      <c r="M27" s="40">
        <f t="shared" ref="M27:M53" si="30">N27+O27+P27</f>
        <v>631590.40000000002</v>
      </c>
      <c r="N27" s="40">
        <v>0</v>
      </c>
      <c r="O27" s="40">
        <v>0</v>
      </c>
      <c r="P27" s="40">
        <f t="shared" si="12"/>
        <v>631590.40000000002</v>
      </c>
      <c r="Q27" s="40">
        <f>SUM(R27:T27)</f>
        <v>631590.40000000002</v>
      </c>
      <c r="R27" s="40">
        <v>0</v>
      </c>
      <c r="S27" s="40">
        <v>0</v>
      </c>
      <c r="T27" s="40">
        <v>631590.40000000002</v>
      </c>
      <c r="U27" s="40">
        <f t="shared" si="29"/>
        <v>17.679069074818646</v>
      </c>
      <c r="V27" s="40"/>
      <c r="W27" s="40"/>
      <c r="X27" s="40">
        <f t="shared" si="26"/>
        <v>17.679069074818646</v>
      </c>
      <c r="Y27" s="40">
        <f t="shared" si="4"/>
        <v>43.763192904656322</v>
      </c>
      <c r="Z27" s="40"/>
      <c r="AA27" s="55"/>
    </row>
    <row r="28" spans="1:27" s="10" customFormat="1" ht="27.75" hidden="1" customHeight="1" x14ac:dyDescent="0.3">
      <c r="A28" s="74" t="s">
        <v>72</v>
      </c>
      <c r="B28" s="78" t="s">
        <v>240</v>
      </c>
      <c r="C28" s="42" t="s">
        <v>4</v>
      </c>
      <c r="D28" s="39">
        <v>4781981</v>
      </c>
      <c r="E28" s="39">
        <v>14400000</v>
      </c>
      <c r="F28" s="39">
        <v>18300000</v>
      </c>
      <c r="G28" s="39">
        <v>18300000</v>
      </c>
      <c r="H28" s="39">
        <v>12065400</v>
      </c>
      <c r="I28" s="40">
        <f t="shared" ref="I28:I60" si="31">SUM(J28:L28)</f>
        <v>48665400</v>
      </c>
      <c r="J28" s="40">
        <v>0</v>
      </c>
      <c r="K28" s="40">
        <v>0</v>
      </c>
      <c r="L28" s="40">
        <v>48665400</v>
      </c>
      <c r="M28" s="40">
        <f t="shared" si="30"/>
        <v>7110365.7000000002</v>
      </c>
      <c r="N28" s="40">
        <v>0</v>
      </c>
      <c r="O28" s="40">
        <v>0</v>
      </c>
      <c r="P28" s="40">
        <f t="shared" si="12"/>
        <v>7110365.7000000002</v>
      </c>
      <c r="Q28" s="40">
        <f t="shared" ref="Q28:Q60" si="32">SUM(R28:T28)</f>
        <v>7110365.7000000002</v>
      </c>
      <c r="R28" s="40">
        <v>0</v>
      </c>
      <c r="S28" s="40">
        <v>0</v>
      </c>
      <c r="T28" s="40">
        <v>7110365.7000000002</v>
      </c>
      <c r="U28" s="40">
        <f t="shared" si="29"/>
        <v>14.610720758485495</v>
      </c>
      <c r="V28" s="40"/>
      <c r="W28" s="40"/>
      <c r="X28" s="40">
        <f t="shared" si="26"/>
        <v>14.610720758485495</v>
      </c>
      <c r="Y28" s="40">
        <f t="shared" si="4"/>
        <v>38.854457377049187</v>
      </c>
      <c r="Z28" s="40"/>
      <c r="AA28" s="55"/>
    </row>
    <row r="29" spans="1:27" s="10" customFormat="1" ht="27.75" hidden="1" customHeight="1" x14ac:dyDescent="0.3">
      <c r="A29" s="74" t="s">
        <v>73</v>
      </c>
      <c r="B29" s="78" t="s">
        <v>241</v>
      </c>
      <c r="C29" s="42" t="s">
        <v>4</v>
      </c>
      <c r="D29" s="39">
        <v>17248279</v>
      </c>
      <c r="E29" s="39">
        <v>11726800</v>
      </c>
      <c r="F29" s="39">
        <f t="shared" si="6"/>
        <v>28975079</v>
      </c>
      <c r="G29" s="39">
        <v>0</v>
      </c>
      <c r="H29" s="39">
        <v>9359100</v>
      </c>
      <c r="I29" s="40">
        <f t="shared" si="31"/>
        <v>35087000</v>
      </c>
      <c r="J29" s="40">
        <v>0</v>
      </c>
      <c r="K29" s="40">
        <v>0</v>
      </c>
      <c r="L29" s="40">
        <v>35087000</v>
      </c>
      <c r="M29" s="40">
        <f t="shared" si="30"/>
        <v>26785707.57</v>
      </c>
      <c r="N29" s="40">
        <v>0</v>
      </c>
      <c r="O29" s="40">
        <v>0</v>
      </c>
      <c r="P29" s="40">
        <f t="shared" si="12"/>
        <v>26785707.57</v>
      </c>
      <c r="Q29" s="40">
        <f t="shared" si="32"/>
        <v>26785707.57</v>
      </c>
      <c r="R29" s="40">
        <v>0</v>
      </c>
      <c r="S29" s="40">
        <v>0</v>
      </c>
      <c r="T29" s="40">
        <v>26785707.57</v>
      </c>
      <c r="U29" s="40">
        <f t="shared" si="29"/>
        <v>76.34083156154702</v>
      </c>
      <c r="V29" s="40"/>
      <c r="W29" s="40"/>
      <c r="X29" s="40">
        <f t="shared" si="26"/>
        <v>76.34083156154702</v>
      </c>
      <c r="Y29" s="40">
        <f t="shared" si="4"/>
        <v>92.443950092422526</v>
      </c>
      <c r="Z29" s="40"/>
      <c r="AA29" s="55"/>
    </row>
    <row r="30" spans="1:27" s="10" customFormat="1" ht="35.25" hidden="1" customHeight="1" x14ac:dyDescent="0.3">
      <c r="A30" s="74" t="s">
        <v>74</v>
      </c>
      <c r="B30" s="78" t="s">
        <v>452</v>
      </c>
      <c r="C30" s="42" t="s">
        <v>4</v>
      </c>
      <c r="D30" s="39"/>
      <c r="E30" s="39"/>
      <c r="F30" s="39">
        <v>36800</v>
      </c>
      <c r="G30" s="39"/>
      <c r="H30" s="39"/>
      <c r="I30" s="40">
        <f t="shared" si="31"/>
        <v>36800</v>
      </c>
      <c r="J30" s="40">
        <v>0</v>
      </c>
      <c r="K30" s="40">
        <v>0</v>
      </c>
      <c r="L30" s="40">
        <v>36800</v>
      </c>
      <c r="M30" s="40">
        <f t="shared" si="30"/>
        <v>0</v>
      </c>
      <c r="N30" s="40">
        <v>0</v>
      </c>
      <c r="O30" s="40">
        <v>0</v>
      </c>
      <c r="P30" s="40">
        <f t="shared" si="12"/>
        <v>0</v>
      </c>
      <c r="Q30" s="40">
        <f t="shared" si="32"/>
        <v>0</v>
      </c>
      <c r="R30" s="40">
        <v>0</v>
      </c>
      <c r="S30" s="40">
        <v>0</v>
      </c>
      <c r="T30" s="40">
        <v>0</v>
      </c>
      <c r="U30" s="40">
        <f t="shared" si="29"/>
        <v>0</v>
      </c>
      <c r="V30" s="40"/>
      <c r="W30" s="40"/>
      <c r="X30" s="40">
        <f t="shared" si="26"/>
        <v>0</v>
      </c>
      <c r="Y30" s="40">
        <f t="shared" si="4"/>
        <v>0</v>
      </c>
      <c r="Z30" s="40"/>
      <c r="AA30" s="55"/>
    </row>
    <row r="31" spans="1:27" s="10" customFormat="1" ht="31.5" hidden="1" customHeight="1" x14ac:dyDescent="0.3">
      <c r="A31" s="74" t="s">
        <v>248</v>
      </c>
      <c r="B31" s="78" t="s">
        <v>242</v>
      </c>
      <c r="C31" s="42" t="s">
        <v>4</v>
      </c>
      <c r="D31" s="39">
        <v>0</v>
      </c>
      <c r="E31" s="39">
        <v>100000</v>
      </c>
      <c r="F31" s="39">
        <f t="shared" si="6"/>
        <v>100000</v>
      </c>
      <c r="G31" s="39">
        <v>0</v>
      </c>
      <c r="H31" s="39">
        <v>0</v>
      </c>
      <c r="I31" s="40">
        <f t="shared" si="31"/>
        <v>100000</v>
      </c>
      <c r="J31" s="40">
        <v>0</v>
      </c>
      <c r="K31" s="40">
        <v>0</v>
      </c>
      <c r="L31" s="40">
        <v>100000</v>
      </c>
      <c r="M31" s="40">
        <f t="shared" si="30"/>
        <v>0</v>
      </c>
      <c r="N31" s="40">
        <v>0</v>
      </c>
      <c r="O31" s="40">
        <v>0</v>
      </c>
      <c r="P31" s="40">
        <f t="shared" si="12"/>
        <v>0</v>
      </c>
      <c r="Q31" s="40">
        <f t="shared" si="32"/>
        <v>0</v>
      </c>
      <c r="R31" s="40">
        <v>0</v>
      </c>
      <c r="S31" s="40">
        <v>0</v>
      </c>
      <c r="T31" s="40">
        <v>0</v>
      </c>
      <c r="U31" s="40">
        <f t="shared" si="29"/>
        <v>0</v>
      </c>
      <c r="V31" s="40"/>
      <c r="W31" s="40"/>
      <c r="X31" s="40">
        <f t="shared" si="26"/>
        <v>0</v>
      </c>
      <c r="Y31" s="40">
        <f t="shared" si="4"/>
        <v>0</v>
      </c>
      <c r="Z31" s="40"/>
      <c r="AA31" s="55"/>
    </row>
    <row r="32" spans="1:27" s="10" customFormat="1" ht="31.5" hidden="1" customHeight="1" x14ac:dyDescent="0.3">
      <c r="A32" s="74" t="s">
        <v>249</v>
      </c>
      <c r="B32" s="78" t="s">
        <v>373</v>
      </c>
      <c r="C32" s="42" t="s">
        <v>4</v>
      </c>
      <c r="D32" s="39">
        <v>0</v>
      </c>
      <c r="E32" s="39">
        <v>100000</v>
      </c>
      <c r="F32" s="39">
        <f t="shared" si="6"/>
        <v>100000</v>
      </c>
      <c r="G32" s="39">
        <v>100000</v>
      </c>
      <c r="H32" s="39">
        <v>0</v>
      </c>
      <c r="I32" s="40">
        <f t="shared" si="31"/>
        <v>200000</v>
      </c>
      <c r="J32" s="40">
        <v>0</v>
      </c>
      <c r="K32" s="40">
        <v>0</v>
      </c>
      <c r="L32" s="40">
        <v>200000</v>
      </c>
      <c r="M32" s="40">
        <f t="shared" si="30"/>
        <v>0</v>
      </c>
      <c r="N32" s="40">
        <v>0</v>
      </c>
      <c r="O32" s="40">
        <v>0</v>
      </c>
      <c r="P32" s="40">
        <f t="shared" si="12"/>
        <v>0</v>
      </c>
      <c r="Q32" s="40">
        <f t="shared" si="32"/>
        <v>0</v>
      </c>
      <c r="R32" s="40">
        <v>0</v>
      </c>
      <c r="S32" s="40">
        <v>0</v>
      </c>
      <c r="T32" s="40">
        <v>0</v>
      </c>
      <c r="U32" s="40">
        <f t="shared" si="29"/>
        <v>0</v>
      </c>
      <c r="V32" s="40"/>
      <c r="W32" s="40"/>
      <c r="X32" s="40">
        <f t="shared" si="26"/>
        <v>0</v>
      </c>
      <c r="Y32" s="40">
        <f t="shared" si="4"/>
        <v>0</v>
      </c>
      <c r="Z32" s="40"/>
      <c r="AA32" s="55"/>
    </row>
    <row r="33" spans="1:27" s="10" customFormat="1" ht="41.25" hidden="1" customHeight="1" x14ac:dyDescent="0.3">
      <c r="A33" s="74" t="s">
        <v>250</v>
      </c>
      <c r="B33" s="78" t="s">
        <v>243</v>
      </c>
      <c r="C33" s="42" t="s">
        <v>4</v>
      </c>
      <c r="D33" s="39">
        <v>5637191</v>
      </c>
      <c r="E33" s="39">
        <v>2000000</v>
      </c>
      <c r="F33" s="39">
        <v>7254200</v>
      </c>
      <c r="G33" s="39">
        <v>500000</v>
      </c>
      <c r="H33" s="39">
        <v>2754200</v>
      </c>
      <c r="I33" s="40">
        <f t="shared" si="31"/>
        <v>7754200</v>
      </c>
      <c r="J33" s="40">
        <v>0</v>
      </c>
      <c r="K33" s="40">
        <v>0</v>
      </c>
      <c r="L33" s="40">
        <v>7754200</v>
      </c>
      <c r="M33" s="40">
        <f t="shared" si="30"/>
        <v>7254198.6799999997</v>
      </c>
      <c r="N33" s="40">
        <v>0</v>
      </c>
      <c r="O33" s="40">
        <v>0</v>
      </c>
      <c r="P33" s="40">
        <f t="shared" si="12"/>
        <v>7254198.6799999997</v>
      </c>
      <c r="Q33" s="40">
        <f t="shared" si="32"/>
        <v>7254198.6799999997</v>
      </c>
      <c r="R33" s="40">
        <v>0</v>
      </c>
      <c r="S33" s="40">
        <v>0</v>
      </c>
      <c r="T33" s="39">
        <v>7254198.6799999997</v>
      </c>
      <c r="U33" s="40">
        <f t="shared" si="29"/>
        <v>93.551864537927827</v>
      </c>
      <c r="V33" s="40"/>
      <c r="W33" s="40"/>
      <c r="X33" s="40">
        <f t="shared" si="26"/>
        <v>93.551864537927827</v>
      </c>
      <c r="Y33" s="40">
        <f t="shared" si="4"/>
        <v>99.999981803644772</v>
      </c>
      <c r="Z33" s="40"/>
      <c r="AA33" s="55"/>
    </row>
    <row r="34" spans="1:27" s="10" customFormat="1" ht="29.25" hidden="1" customHeight="1" x14ac:dyDescent="0.3">
      <c r="A34" s="74" t="s">
        <v>251</v>
      </c>
      <c r="B34" s="78" t="s">
        <v>61</v>
      </c>
      <c r="C34" s="42" t="s">
        <v>4</v>
      </c>
      <c r="D34" s="39">
        <v>0</v>
      </c>
      <c r="E34" s="39">
        <v>0</v>
      </c>
      <c r="F34" s="39">
        <f t="shared" si="6"/>
        <v>0</v>
      </c>
      <c r="G34" s="39">
        <v>0</v>
      </c>
      <c r="H34" s="39">
        <v>17024300</v>
      </c>
      <c r="I34" s="40">
        <f t="shared" si="31"/>
        <v>2024300</v>
      </c>
      <c r="J34" s="40">
        <v>0</v>
      </c>
      <c r="K34" s="40">
        <v>0</v>
      </c>
      <c r="L34" s="40">
        <v>2024300</v>
      </c>
      <c r="M34" s="40">
        <f t="shared" si="30"/>
        <v>0</v>
      </c>
      <c r="N34" s="40">
        <v>0</v>
      </c>
      <c r="O34" s="40">
        <v>0</v>
      </c>
      <c r="P34" s="40">
        <f t="shared" si="12"/>
        <v>0</v>
      </c>
      <c r="Q34" s="40">
        <f t="shared" si="32"/>
        <v>0</v>
      </c>
      <c r="R34" s="40">
        <v>0</v>
      </c>
      <c r="S34" s="40">
        <v>0</v>
      </c>
      <c r="T34" s="40">
        <v>0</v>
      </c>
      <c r="U34" s="40">
        <f t="shared" si="29"/>
        <v>0</v>
      </c>
      <c r="V34" s="40"/>
      <c r="W34" s="40"/>
      <c r="X34" s="40">
        <f t="shared" si="26"/>
        <v>0</v>
      </c>
      <c r="Y34" s="40"/>
      <c r="Z34" s="40"/>
      <c r="AA34" s="55"/>
    </row>
    <row r="35" spans="1:27" s="10" customFormat="1" ht="39" hidden="1" customHeight="1" x14ac:dyDescent="0.3">
      <c r="A35" s="74" t="s">
        <v>252</v>
      </c>
      <c r="B35" s="78" t="s">
        <v>459</v>
      </c>
      <c r="C35" s="42" t="s">
        <v>4</v>
      </c>
      <c r="D35" s="39"/>
      <c r="E35" s="39"/>
      <c r="F35" s="39">
        <v>0</v>
      </c>
      <c r="G35" s="39"/>
      <c r="H35" s="39"/>
      <c r="I35" s="40">
        <f t="shared" si="31"/>
        <v>1113190</v>
      </c>
      <c r="J35" s="40">
        <v>0</v>
      </c>
      <c r="K35" s="40">
        <v>0</v>
      </c>
      <c r="L35" s="40">
        <v>1113190</v>
      </c>
      <c r="M35" s="40">
        <f t="shared" si="30"/>
        <v>0</v>
      </c>
      <c r="N35" s="40">
        <v>0</v>
      </c>
      <c r="O35" s="40">
        <v>0</v>
      </c>
      <c r="P35" s="40">
        <f t="shared" si="12"/>
        <v>0</v>
      </c>
      <c r="Q35" s="40">
        <f t="shared" si="32"/>
        <v>0</v>
      </c>
      <c r="R35" s="40">
        <v>0</v>
      </c>
      <c r="S35" s="40">
        <v>0</v>
      </c>
      <c r="T35" s="40">
        <v>0</v>
      </c>
      <c r="U35" s="40">
        <f t="shared" si="29"/>
        <v>0</v>
      </c>
      <c r="V35" s="40"/>
      <c r="W35" s="40"/>
      <c r="X35" s="40">
        <f t="shared" si="26"/>
        <v>0</v>
      </c>
      <c r="Y35" s="40"/>
      <c r="Z35" s="40"/>
      <c r="AA35" s="55"/>
    </row>
    <row r="36" spans="1:27" s="10" customFormat="1" ht="37.5" hidden="1" x14ac:dyDescent="0.3">
      <c r="A36" s="74" t="s">
        <v>253</v>
      </c>
      <c r="B36" s="78" t="s">
        <v>244</v>
      </c>
      <c r="C36" s="42" t="s">
        <v>4</v>
      </c>
      <c r="D36" s="39">
        <v>0</v>
      </c>
      <c r="E36" s="39">
        <v>0</v>
      </c>
      <c r="F36" s="39">
        <f t="shared" si="6"/>
        <v>0</v>
      </c>
      <c r="G36" s="39">
        <v>0</v>
      </c>
      <c r="H36" s="39">
        <v>14745000</v>
      </c>
      <c r="I36" s="40">
        <f t="shared" si="31"/>
        <v>4745000</v>
      </c>
      <c r="J36" s="40">
        <v>0</v>
      </c>
      <c r="K36" s="40">
        <v>0</v>
      </c>
      <c r="L36" s="40">
        <v>4745000</v>
      </c>
      <c r="M36" s="40">
        <f t="shared" si="30"/>
        <v>0</v>
      </c>
      <c r="N36" s="40">
        <v>0</v>
      </c>
      <c r="O36" s="40">
        <v>0</v>
      </c>
      <c r="P36" s="40">
        <f t="shared" si="12"/>
        <v>0</v>
      </c>
      <c r="Q36" s="40">
        <f t="shared" si="32"/>
        <v>0</v>
      </c>
      <c r="R36" s="40">
        <v>0</v>
      </c>
      <c r="S36" s="40">
        <v>0</v>
      </c>
      <c r="T36" s="40">
        <v>0</v>
      </c>
      <c r="U36" s="40">
        <f t="shared" si="29"/>
        <v>0</v>
      </c>
      <c r="V36" s="40"/>
      <c r="W36" s="40"/>
      <c r="X36" s="40">
        <f t="shared" si="26"/>
        <v>0</v>
      </c>
      <c r="Y36" s="40"/>
      <c r="Z36" s="40"/>
      <c r="AA36" s="55"/>
    </row>
    <row r="37" spans="1:27" s="10" customFormat="1" ht="30.75" hidden="1" customHeight="1" x14ac:dyDescent="0.3">
      <c r="A37" s="74" t="s">
        <v>254</v>
      </c>
      <c r="B37" s="78" t="s">
        <v>245</v>
      </c>
      <c r="C37" s="42" t="s">
        <v>4</v>
      </c>
      <c r="D37" s="39">
        <v>100000</v>
      </c>
      <c r="E37" s="39">
        <v>1390000</v>
      </c>
      <c r="F37" s="39">
        <f t="shared" si="6"/>
        <v>1490000</v>
      </c>
      <c r="G37" s="39">
        <v>710000</v>
      </c>
      <c r="H37" s="39">
        <v>349000</v>
      </c>
      <c r="I37" s="40">
        <f t="shared" si="31"/>
        <v>2536256</v>
      </c>
      <c r="J37" s="40">
        <v>0</v>
      </c>
      <c r="K37" s="40">
        <v>0</v>
      </c>
      <c r="L37" s="40">
        <v>2536256</v>
      </c>
      <c r="M37" s="40">
        <f t="shared" si="30"/>
        <v>117682.24000000001</v>
      </c>
      <c r="N37" s="40">
        <v>0</v>
      </c>
      <c r="O37" s="40">
        <v>0</v>
      </c>
      <c r="P37" s="40">
        <f t="shared" si="12"/>
        <v>117682.24000000001</v>
      </c>
      <c r="Q37" s="40">
        <f t="shared" si="32"/>
        <v>117682.24000000001</v>
      </c>
      <c r="R37" s="40">
        <v>0</v>
      </c>
      <c r="S37" s="40">
        <v>0</v>
      </c>
      <c r="T37" s="40">
        <v>117682.24000000001</v>
      </c>
      <c r="U37" s="40">
        <f t="shared" si="29"/>
        <v>4.6399984859572534</v>
      </c>
      <c r="V37" s="40"/>
      <c r="W37" s="40"/>
      <c r="X37" s="40">
        <f t="shared" si="26"/>
        <v>4.6399984859572534</v>
      </c>
      <c r="Y37" s="40">
        <f t="shared" si="4"/>
        <v>7.8981369127516787</v>
      </c>
      <c r="Z37" s="40"/>
      <c r="AA37" s="55"/>
    </row>
    <row r="38" spans="1:27" s="10" customFormat="1" ht="30.75" hidden="1" customHeight="1" x14ac:dyDescent="0.3">
      <c r="A38" s="74" t="s">
        <v>390</v>
      </c>
      <c r="B38" s="78" t="s">
        <v>246</v>
      </c>
      <c r="C38" s="42" t="s">
        <v>4</v>
      </c>
      <c r="D38" s="39">
        <v>0</v>
      </c>
      <c r="E38" s="39">
        <v>1962000</v>
      </c>
      <c r="F38" s="39">
        <f t="shared" si="6"/>
        <v>1962000</v>
      </c>
      <c r="G38" s="39">
        <v>11238000</v>
      </c>
      <c r="H38" s="39">
        <v>3416300</v>
      </c>
      <c r="I38" s="40">
        <f t="shared" si="31"/>
        <v>16616300</v>
      </c>
      <c r="J38" s="40">
        <v>0</v>
      </c>
      <c r="K38" s="40">
        <v>0</v>
      </c>
      <c r="L38" s="40">
        <v>16616300</v>
      </c>
      <c r="M38" s="40">
        <f t="shared" si="30"/>
        <v>0</v>
      </c>
      <c r="N38" s="40">
        <v>0</v>
      </c>
      <c r="O38" s="40">
        <v>0</v>
      </c>
      <c r="P38" s="40">
        <f t="shared" si="12"/>
        <v>0</v>
      </c>
      <c r="Q38" s="40">
        <f t="shared" si="32"/>
        <v>0</v>
      </c>
      <c r="R38" s="40">
        <v>0</v>
      </c>
      <c r="S38" s="40">
        <v>0</v>
      </c>
      <c r="T38" s="40">
        <v>0</v>
      </c>
      <c r="U38" s="40">
        <f t="shared" si="29"/>
        <v>0</v>
      </c>
      <c r="V38" s="40"/>
      <c r="W38" s="40"/>
      <c r="X38" s="40">
        <f t="shared" si="26"/>
        <v>0</v>
      </c>
      <c r="Y38" s="40">
        <f t="shared" si="4"/>
        <v>0</v>
      </c>
      <c r="Z38" s="40"/>
      <c r="AA38" s="55"/>
    </row>
    <row r="39" spans="1:27" s="10" customFormat="1" ht="56.25" hidden="1" x14ac:dyDescent="0.3">
      <c r="A39" s="74" t="s">
        <v>408</v>
      </c>
      <c r="B39" s="78" t="s">
        <v>391</v>
      </c>
      <c r="C39" s="42" t="s">
        <v>4</v>
      </c>
      <c r="D39" s="39">
        <v>0</v>
      </c>
      <c r="E39" s="39"/>
      <c r="F39" s="39">
        <f t="shared" si="6"/>
        <v>0</v>
      </c>
      <c r="G39" s="39"/>
      <c r="H39" s="39"/>
      <c r="I39" s="40">
        <f t="shared" si="31"/>
        <v>1117032</v>
      </c>
      <c r="J39" s="40">
        <v>0</v>
      </c>
      <c r="K39" s="40">
        <v>0</v>
      </c>
      <c r="L39" s="40">
        <v>1117032</v>
      </c>
      <c r="M39" s="40">
        <f t="shared" si="30"/>
        <v>0</v>
      </c>
      <c r="N39" s="40">
        <v>0</v>
      </c>
      <c r="O39" s="40">
        <v>0</v>
      </c>
      <c r="P39" s="40">
        <f t="shared" si="12"/>
        <v>0</v>
      </c>
      <c r="Q39" s="40">
        <f t="shared" si="32"/>
        <v>0</v>
      </c>
      <c r="R39" s="40">
        <v>0</v>
      </c>
      <c r="S39" s="40">
        <v>0</v>
      </c>
      <c r="T39" s="40">
        <v>0</v>
      </c>
      <c r="U39" s="40">
        <f t="shared" si="29"/>
        <v>0</v>
      </c>
      <c r="V39" s="40"/>
      <c r="W39" s="40"/>
      <c r="X39" s="40">
        <f t="shared" si="26"/>
        <v>0</v>
      </c>
      <c r="Y39" s="40"/>
      <c r="Z39" s="40"/>
      <c r="AA39" s="55"/>
    </row>
    <row r="40" spans="1:27" s="10" customFormat="1" ht="37.5" hidden="1" x14ac:dyDescent="0.3">
      <c r="A40" s="74" t="s">
        <v>409</v>
      </c>
      <c r="B40" s="78" t="s">
        <v>458</v>
      </c>
      <c r="C40" s="42" t="s">
        <v>4</v>
      </c>
      <c r="D40" s="39"/>
      <c r="E40" s="39"/>
      <c r="F40" s="39">
        <v>0</v>
      </c>
      <c r="G40" s="39"/>
      <c r="H40" s="39"/>
      <c r="I40" s="40">
        <f t="shared" si="31"/>
        <v>19756635</v>
      </c>
      <c r="J40" s="40">
        <v>0</v>
      </c>
      <c r="K40" s="40">
        <v>0</v>
      </c>
      <c r="L40" s="40">
        <v>19756635</v>
      </c>
      <c r="M40" s="40">
        <f t="shared" si="30"/>
        <v>0</v>
      </c>
      <c r="N40" s="40">
        <v>0</v>
      </c>
      <c r="O40" s="40">
        <v>0</v>
      </c>
      <c r="P40" s="40">
        <f t="shared" si="12"/>
        <v>0</v>
      </c>
      <c r="Q40" s="40">
        <f t="shared" si="32"/>
        <v>0</v>
      </c>
      <c r="R40" s="40">
        <v>0</v>
      </c>
      <c r="S40" s="40">
        <v>0</v>
      </c>
      <c r="T40" s="40">
        <v>0</v>
      </c>
      <c r="U40" s="40">
        <f t="shared" si="29"/>
        <v>0</v>
      </c>
      <c r="V40" s="40"/>
      <c r="W40" s="40"/>
      <c r="X40" s="40">
        <f t="shared" si="26"/>
        <v>0</v>
      </c>
      <c r="Y40" s="40"/>
      <c r="Z40" s="40"/>
      <c r="AA40" s="55"/>
    </row>
    <row r="41" spans="1:27" s="10" customFormat="1" ht="37.5" hidden="1" x14ac:dyDescent="0.3">
      <c r="A41" s="74" t="s">
        <v>410</v>
      </c>
      <c r="B41" s="78" t="s">
        <v>457</v>
      </c>
      <c r="C41" s="42" t="s">
        <v>4</v>
      </c>
      <c r="D41" s="39"/>
      <c r="E41" s="39"/>
      <c r="F41" s="39">
        <v>0</v>
      </c>
      <c r="G41" s="39"/>
      <c r="H41" s="39"/>
      <c r="I41" s="40">
        <f t="shared" si="31"/>
        <v>40395381</v>
      </c>
      <c r="J41" s="40">
        <v>0</v>
      </c>
      <c r="K41" s="40">
        <v>0</v>
      </c>
      <c r="L41" s="40">
        <v>40395381</v>
      </c>
      <c r="M41" s="40">
        <f t="shared" si="30"/>
        <v>0</v>
      </c>
      <c r="N41" s="40">
        <v>0</v>
      </c>
      <c r="O41" s="40">
        <v>0</v>
      </c>
      <c r="P41" s="40">
        <f t="shared" si="12"/>
        <v>0</v>
      </c>
      <c r="Q41" s="40">
        <f t="shared" si="32"/>
        <v>0</v>
      </c>
      <c r="R41" s="40">
        <v>0</v>
      </c>
      <c r="S41" s="40">
        <v>0</v>
      </c>
      <c r="T41" s="40">
        <v>0</v>
      </c>
      <c r="U41" s="40">
        <f t="shared" si="29"/>
        <v>0</v>
      </c>
      <c r="V41" s="40"/>
      <c r="W41" s="40"/>
      <c r="X41" s="40">
        <f t="shared" si="26"/>
        <v>0</v>
      </c>
      <c r="Y41" s="40"/>
      <c r="Z41" s="40"/>
      <c r="AA41" s="55"/>
    </row>
    <row r="42" spans="1:27" s="10" customFormat="1" ht="56.25" hidden="1" x14ac:dyDescent="0.3">
      <c r="A42" s="74" t="s">
        <v>411</v>
      </c>
      <c r="B42" s="78" t="s">
        <v>392</v>
      </c>
      <c r="C42" s="42" t="s">
        <v>4</v>
      </c>
      <c r="D42" s="39">
        <v>0</v>
      </c>
      <c r="E42" s="39"/>
      <c r="F42" s="39">
        <f t="shared" si="6"/>
        <v>0</v>
      </c>
      <c r="G42" s="39"/>
      <c r="H42" s="39"/>
      <c r="I42" s="40">
        <f t="shared" si="31"/>
        <v>580968</v>
      </c>
      <c r="J42" s="40">
        <v>0</v>
      </c>
      <c r="K42" s="40">
        <v>0</v>
      </c>
      <c r="L42" s="40">
        <v>580968</v>
      </c>
      <c r="M42" s="40">
        <f t="shared" si="30"/>
        <v>0</v>
      </c>
      <c r="N42" s="40">
        <v>0</v>
      </c>
      <c r="O42" s="40">
        <v>0</v>
      </c>
      <c r="P42" s="40">
        <f t="shared" si="12"/>
        <v>0</v>
      </c>
      <c r="Q42" s="40">
        <f t="shared" si="32"/>
        <v>0</v>
      </c>
      <c r="R42" s="40">
        <v>0</v>
      </c>
      <c r="S42" s="40">
        <v>0</v>
      </c>
      <c r="T42" s="40">
        <v>0</v>
      </c>
      <c r="U42" s="40">
        <f t="shared" si="29"/>
        <v>0</v>
      </c>
      <c r="V42" s="40"/>
      <c r="W42" s="40"/>
      <c r="X42" s="40">
        <f t="shared" si="26"/>
        <v>0</v>
      </c>
      <c r="Y42" s="40"/>
      <c r="Z42" s="40"/>
      <c r="AA42" s="55"/>
    </row>
    <row r="43" spans="1:27" s="10" customFormat="1" ht="37.5" hidden="1" x14ac:dyDescent="0.3">
      <c r="A43" s="74" t="s">
        <v>412</v>
      </c>
      <c r="B43" s="78" t="s">
        <v>455</v>
      </c>
      <c r="C43" s="42" t="s">
        <v>4</v>
      </c>
      <c r="D43" s="39"/>
      <c r="E43" s="39"/>
      <c r="F43" s="39">
        <v>0</v>
      </c>
      <c r="G43" s="39"/>
      <c r="H43" s="39"/>
      <c r="I43" s="40">
        <f t="shared" si="31"/>
        <v>886415</v>
      </c>
      <c r="J43" s="40">
        <v>0</v>
      </c>
      <c r="K43" s="40">
        <v>0</v>
      </c>
      <c r="L43" s="40">
        <v>886415</v>
      </c>
      <c r="M43" s="40">
        <f t="shared" si="30"/>
        <v>0</v>
      </c>
      <c r="N43" s="40">
        <v>0</v>
      </c>
      <c r="O43" s="40">
        <v>0</v>
      </c>
      <c r="P43" s="40">
        <f t="shared" si="12"/>
        <v>0</v>
      </c>
      <c r="Q43" s="40">
        <f t="shared" si="32"/>
        <v>0</v>
      </c>
      <c r="R43" s="40">
        <v>0</v>
      </c>
      <c r="S43" s="40">
        <v>0</v>
      </c>
      <c r="T43" s="40">
        <v>0</v>
      </c>
      <c r="U43" s="40">
        <f t="shared" si="29"/>
        <v>0</v>
      </c>
      <c r="V43" s="40"/>
      <c r="W43" s="40"/>
      <c r="X43" s="40">
        <f t="shared" si="26"/>
        <v>0</v>
      </c>
      <c r="Y43" s="40"/>
      <c r="Z43" s="40"/>
      <c r="AA43" s="55"/>
    </row>
    <row r="44" spans="1:27" s="10" customFormat="1" ht="37.5" hidden="1" x14ac:dyDescent="0.3">
      <c r="A44" s="74" t="s">
        <v>413</v>
      </c>
      <c r="B44" s="78" t="s">
        <v>456</v>
      </c>
      <c r="C44" s="42" t="s">
        <v>4</v>
      </c>
      <c r="D44" s="39"/>
      <c r="E44" s="39"/>
      <c r="F44" s="39">
        <v>0</v>
      </c>
      <c r="G44" s="39"/>
      <c r="H44" s="39"/>
      <c r="I44" s="40">
        <f t="shared" si="31"/>
        <v>62834272</v>
      </c>
      <c r="J44" s="40">
        <v>0</v>
      </c>
      <c r="K44" s="40">
        <v>0</v>
      </c>
      <c r="L44" s="40">
        <v>62834272</v>
      </c>
      <c r="M44" s="40">
        <f t="shared" si="30"/>
        <v>0</v>
      </c>
      <c r="N44" s="40">
        <v>0</v>
      </c>
      <c r="O44" s="40">
        <v>0</v>
      </c>
      <c r="P44" s="40">
        <f t="shared" si="12"/>
        <v>0</v>
      </c>
      <c r="Q44" s="40">
        <f t="shared" si="32"/>
        <v>0</v>
      </c>
      <c r="R44" s="40">
        <v>0</v>
      </c>
      <c r="S44" s="40">
        <v>0</v>
      </c>
      <c r="T44" s="40">
        <v>0</v>
      </c>
      <c r="U44" s="40">
        <f t="shared" si="29"/>
        <v>0</v>
      </c>
      <c r="V44" s="40"/>
      <c r="W44" s="40"/>
      <c r="X44" s="40">
        <f t="shared" si="26"/>
        <v>0</v>
      </c>
      <c r="Y44" s="40"/>
      <c r="Z44" s="40"/>
      <c r="AA44" s="55"/>
    </row>
    <row r="45" spans="1:27" s="10" customFormat="1" ht="44.25" hidden="1" customHeight="1" x14ac:dyDescent="0.3">
      <c r="A45" s="74" t="s">
        <v>414</v>
      </c>
      <c r="B45" s="78" t="s">
        <v>247</v>
      </c>
      <c r="C45" s="42" t="s">
        <v>4</v>
      </c>
      <c r="D45" s="39">
        <v>240000</v>
      </c>
      <c r="E45" s="39">
        <v>350000</v>
      </c>
      <c r="F45" s="39">
        <f t="shared" si="6"/>
        <v>590000</v>
      </c>
      <c r="G45" s="39">
        <v>700000</v>
      </c>
      <c r="H45" s="39">
        <v>500100</v>
      </c>
      <c r="I45" s="40">
        <f t="shared" si="31"/>
        <v>1341069</v>
      </c>
      <c r="J45" s="40">
        <v>0</v>
      </c>
      <c r="K45" s="40">
        <v>0</v>
      </c>
      <c r="L45" s="40">
        <v>1341069</v>
      </c>
      <c r="M45" s="40">
        <f t="shared" si="30"/>
        <v>130624.77</v>
      </c>
      <c r="N45" s="40">
        <v>0</v>
      </c>
      <c r="O45" s="40">
        <v>0</v>
      </c>
      <c r="P45" s="40">
        <f t="shared" si="12"/>
        <v>130624.77</v>
      </c>
      <c r="Q45" s="40">
        <f t="shared" si="32"/>
        <v>130624.77</v>
      </c>
      <c r="R45" s="40">
        <v>0</v>
      </c>
      <c r="S45" s="40">
        <v>0</v>
      </c>
      <c r="T45" s="40">
        <v>130624.77</v>
      </c>
      <c r="U45" s="40">
        <f t="shared" si="29"/>
        <v>9.7403466935705776</v>
      </c>
      <c r="V45" s="40"/>
      <c r="W45" s="40"/>
      <c r="X45" s="40">
        <f t="shared" si="26"/>
        <v>9.7403466935705776</v>
      </c>
      <c r="Y45" s="40">
        <f t="shared" si="4"/>
        <v>22.139791525423728</v>
      </c>
      <c r="Z45" s="40"/>
      <c r="AA45" s="55"/>
    </row>
    <row r="46" spans="1:27" s="10" customFormat="1" ht="44.25" hidden="1" customHeight="1" x14ac:dyDescent="0.3">
      <c r="A46" s="74" t="s">
        <v>415</v>
      </c>
      <c r="B46" s="78" t="s">
        <v>393</v>
      </c>
      <c r="C46" s="42" t="s">
        <v>4</v>
      </c>
      <c r="D46" s="39">
        <v>0</v>
      </c>
      <c r="E46" s="39"/>
      <c r="F46" s="39">
        <f t="shared" si="6"/>
        <v>0</v>
      </c>
      <c r="G46" s="39"/>
      <c r="H46" s="39"/>
      <c r="I46" s="40">
        <f t="shared" si="31"/>
        <v>3665278</v>
      </c>
      <c r="J46" s="40">
        <v>0</v>
      </c>
      <c r="K46" s="40">
        <v>0</v>
      </c>
      <c r="L46" s="40">
        <v>3665278</v>
      </c>
      <c r="M46" s="40">
        <f t="shared" si="30"/>
        <v>0</v>
      </c>
      <c r="N46" s="40">
        <v>0</v>
      </c>
      <c r="O46" s="40">
        <v>0</v>
      </c>
      <c r="P46" s="40">
        <f t="shared" si="12"/>
        <v>0</v>
      </c>
      <c r="Q46" s="40">
        <f t="shared" si="32"/>
        <v>0</v>
      </c>
      <c r="R46" s="40">
        <v>0</v>
      </c>
      <c r="S46" s="40">
        <v>0</v>
      </c>
      <c r="T46" s="40">
        <v>0</v>
      </c>
      <c r="U46" s="40">
        <f t="shared" si="29"/>
        <v>0</v>
      </c>
      <c r="V46" s="40"/>
      <c r="W46" s="40"/>
      <c r="X46" s="40">
        <f t="shared" si="26"/>
        <v>0</v>
      </c>
      <c r="Y46" s="40"/>
      <c r="Z46" s="40"/>
      <c r="AA46" s="55"/>
    </row>
    <row r="47" spans="1:27" s="10" customFormat="1" ht="44.25" hidden="1" customHeight="1" x14ac:dyDescent="0.3">
      <c r="A47" s="74" t="s">
        <v>416</v>
      </c>
      <c r="B47" s="78" t="s">
        <v>394</v>
      </c>
      <c r="C47" s="42" t="s">
        <v>4</v>
      </c>
      <c r="D47" s="39">
        <v>0</v>
      </c>
      <c r="E47" s="39"/>
      <c r="F47" s="39">
        <f t="shared" si="6"/>
        <v>0</v>
      </c>
      <c r="G47" s="39"/>
      <c r="H47" s="39"/>
      <c r="I47" s="40">
        <f t="shared" si="31"/>
        <v>1369146</v>
      </c>
      <c r="J47" s="40">
        <v>0</v>
      </c>
      <c r="K47" s="40">
        <v>0</v>
      </c>
      <c r="L47" s="40">
        <v>1369146</v>
      </c>
      <c r="M47" s="40">
        <f t="shared" si="30"/>
        <v>0</v>
      </c>
      <c r="N47" s="40">
        <v>0</v>
      </c>
      <c r="O47" s="40">
        <v>0</v>
      </c>
      <c r="P47" s="40">
        <f t="shared" si="12"/>
        <v>0</v>
      </c>
      <c r="Q47" s="40">
        <f t="shared" si="32"/>
        <v>0</v>
      </c>
      <c r="R47" s="40">
        <v>0</v>
      </c>
      <c r="S47" s="40">
        <v>0</v>
      </c>
      <c r="T47" s="40">
        <v>0</v>
      </c>
      <c r="U47" s="40">
        <f t="shared" si="29"/>
        <v>0</v>
      </c>
      <c r="V47" s="40"/>
      <c r="W47" s="40"/>
      <c r="X47" s="40">
        <f t="shared" ref="X47:X81" si="33">T47/L47*100</f>
        <v>0</v>
      </c>
      <c r="Y47" s="40"/>
      <c r="Z47" s="40"/>
      <c r="AA47" s="55"/>
    </row>
    <row r="48" spans="1:27" s="10" customFormat="1" ht="44.25" hidden="1" customHeight="1" x14ac:dyDescent="0.3">
      <c r="A48" s="74" t="s">
        <v>417</v>
      </c>
      <c r="B48" s="78" t="s">
        <v>395</v>
      </c>
      <c r="C48" s="42" t="s">
        <v>4</v>
      </c>
      <c r="D48" s="39">
        <v>0</v>
      </c>
      <c r="E48" s="39"/>
      <c r="F48" s="39">
        <f t="shared" si="6"/>
        <v>0</v>
      </c>
      <c r="G48" s="39"/>
      <c r="H48" s="39"/>
      <c r="I48" s="40">
        <f t="shared" si="31"/>
        <v>653000</v>
      </c>
      <c r="J48" s="40">
        <v>0</v>
      </c>
      <c r="K48" s="40">
        <v>0</v>
      </c>
      <c r="L48" s="40">
        <v>653000</v>
      </c>
      <c r="M48" s="40">
        <f t="shared" si="30"/>
        <v>0</v>
      </c>
      <c r="N48" s="40">
        <v>0</v>
      </c>
      <c r="O48" s="40">
        <v>0</v>
      </c>
      <c r="P48" s="40">
        <f t="shared" si="12"/>
        <v>0</v>
      </c>
      <c r="Q48" s="40">
        <f t="shared" si="32"/>
        <v>0</v>
      </c>
      <c r="R48" s="40">
        <v>0</v>
      </c>
      <c r="S48" s="40">
        <v>0</v>
      </c>
      <c r="T48" s="40">
        <v>0</v>
      </c>
      <c r="U48" s="40">
        <f t="shared" si="29"/>
        <v>0</v>
      </c>
      <c r="V48" s="40"/>
      <c r="W48" s="40"/>
      <c r="X48" s="40">
        <f t="shared" si="33"/>
        <v>0</v>
      </c>
      <c r="Y48" s="40"/>
      <c r="Z48" s="40"/>
      <c r="AA48" s="55"/>
    </row>
    <row r="49" spans="1:27" s="10" customFormat="1" ht="57" hidden="1" customHeight="1" x14ac:dyDescent="0.3">
      <c r="A49" s="74" t="s">
        <v>418</v>
      </c>
      <c r="B49" s="78" t="s">
        <v>396</v>
      </c>
      <c r="C49" s="42" t="s">
        <v>4</v>
      </c>
      <c r="D49" s="39">
        <v>0</v>
      </c>
      <c r="E49" s="39"/>
      <c r="F49" s="39">
        <f t="shared" si="6"/>
        <v>0</v>
      </c>
      <c r="G49" s="39"/>
      <c r="H49" s="39"/>
      <c r="I49" s="40">
        <f t="shared" si="31"/>
        <v>3826781</v>
      </c>
      <c r="J49" s="40">
        <v>0</v>
      </c>
      <c r="K49" s="40">
        <v>0</v>
      </c>
      <c r="L49" s="40">
        <v>3826781</v>
      </c>
      <c r="M49" s="40">
        <f t="shared" si="30"/>
        <v>0</v>
      </c>
      <c r="N49" s="40">
        <v>0</v>
      </c>
      <c r="O49" s="40">
        <v>0</v>
      </c>
      <c r="P49" s="40">
        <f t="shared" si="12"/>
        <v>0</v>
      </c>
      <c r="Q49" s="40">
        <f t="shared" si="32"/>
        <v>0</v>
      </c>
      <c r="R49" s="40">
        <v>0</v>
      </c>
      <c r="S49" s="40">
        <v>0</v>
      </c>
      <c r="T49" s="40">
        <v>0</v>
      </c>
      <c r="U49" s="40">
        <f t="shared" si="29"/>
        <v>0</v>
      </c>
      <c r="V49" s="40"/>
      <c r="W49" s="40"/>
      <c r="X49" s="40">
        <f t="shared" si="33"/>
        <v>0</v>
      </c>
      <c r="Y49" s="40"/>
      <c r="Z49" s="40"/>
      <c r="AA49" s="55"/>
    </row>
    <row r="50" spans="1:27" s="10" customFormat="1" ht="29.25" hidden="1" customHeight="1" x14ac:dyDescent="0.3">
      <c r="A50" s="74" t="s">
        <v>419</v>
      </c>
      <c r="B50" s="78" t="s">
        <v>397</v>
      </c>
      <c r="C50" s="42" t="s">
        <v>4</v>
      </c>
      <c r="D50" s="39">
        <v>567000</v>
      </c>
      <c r="E50" s="39"/>
      <c r="F50" s="39">
        <f t="shared" si="6"/>
        <v>567000</v>
      </c>
      <c r="G50" s="39"/>
      <c r="H50" s="39"/>
      <c r="I50" s="40">
        <f t="shared" si="31"/>
        <v>567000</v>
      </c>
      <c r="J50" s="40">
        <v>0</v>
      </c>
      <c r="K50" s="40">
        <v>0</v>
      </c>
      <c r="L50" s="40">
        <v>567000</v>
      </c>
      <c r="M50" s="40">
        <f t="shared" si="30"/>
        <v>522236.93</v>
      </c>
      <c r="N50" s="40">
        <v>0</v>
      </c>
      <c r="O50" s="40">
        <v>0</v>
      </c>
      <c r="P50" s="40">
        <f t="shared" si="12"/>
        <v>522236.93</v>
      </c>
      <c r="Q50" s="40">
        <f t="shared" si="32"/>
        <v>522236.93</v>
      </c>
      <c r="R50" s="40">
        <v>0</v>
      </c>
      <c r="S50" s="40">
        <v>0</v>
      </c>
      <c r="T50" s="40">
        <v>522236.93</v>
      </c>
      <c r="U50" s="40">
        <f t="shared" si="29"/>
        <v>92.105278659611983</v>
      </c>
      <c r="V50" s="40"/>
      <c r="W50" s="40"/>
      <c r="X50" s="40">
        <f t="shared" si="33"/>
        <v>92.105278659611983</v>
      </c>
      <c r="Y50" s="40">
        <f t="shared" si="4"/>
        <v>92.105278659611983</v>
      </c>
      <c r="Z50" s="40"/>
      <c r="AA50" s="55"/>
    </row>
    <row r="51" spans="1:27" s="10" customFormat="1" ht="31.5" hidden="1" customHeight="1" x14ac:dyDescent="0.3">
      <c r="A51" s="74" t="s">
        <v>420</v>
      </c>
      <c r="B51" s="78" t="s">
        <v>398</v>
      </c>
      <c r="C51" s="42" t="s">
        <v>4</v>
      </c>
      <c r="D51" s="39">
        <v>378998</v>
      </c>
      <c r="E51" s="39"/>
      <c r="F51" s="39">
        <f t="shared" si="6"/>
        <v>378998</v>
      </c>
      <c r="G51" s="39"/>
      <c r="H51" s="39"/>
      <c r="I51" s="40">
        <f t="shared" si="31"/>
        <v>378998</v>
      </c>
      <c r="J51" s="40">
        <v>0</v>
      </c>
      <c r="K51" s="40">
        <v>0</v>
      </c>
      <c r="L51" s="40">
        <v>378998</v>
      </c>
      <c r="M51" s="40">
        <f t="shared" si="30"/>
        <v>378998</v>
      </c>
      <c r="N51" s="40">
        <v>0</v>
      </c>
      <c r="O51" s="40">
        <v>0</v>
      </c>
      <c r="P51" s="40">
        <f t="shared" si="12"/>
        <v>378998</v>
      </c>
      <c r="Q51" s="40">
        <f t="shared" si="32"/>
        <v>378998</v>
      </c>
      <c r="R51" s="40">
        <v>0</v>
      </c>
      <c r="S51" s="40">
        <v>0</v>
      </c>
      <c r="T51" s="40">
        <v>378998</v>
      </c>
      <c r="U51" s="40">
        <f t="shared" si="29"/>
        <v>100</v>
      </c>
      <c r="V51" s="40"/>
      <c r="W51" s="40"/>
      <c r="X51" s="40">
        <f t="shared" si="33"/>
        <v>100</v>
      </c>
      <c r="Y51" s="40">
        <f t="shared" si="4"/>
        <v>100</v>
      </c>
      <c r="Z51" s="40"/>
      <c r="AA51" s="55"/>
    </row>
    <row r="52" spans="1:27" s="10" customFormat="1" ht="44.25" hidden="1" customHeight="1" x14ac:dyDescent="0.3">
      <c r="A52" s="74" t="s">
        <v>421</v>
      </c>
      <c r="B52" s="78" t="s">
        <v>399</v>
      </c>
      <c r="C52" s="42" t="s">
        <v>4</v>
      </c>
      <c r="D52" s="39">
        <v>0</v>
      </c>
      <c r="E52" s="39"/>
      <c r="F52" s="39">
        <f t="shared" si="6"/>
        <v>0</v>
      </c>
      <c r="G52" s="39"/>
      <c r="H52" s="39"/>
      <c r="I52" s="40">
        <f t="shared" si="31"/>
        <v>48579</v>
      </c>
      <c r="J52" s="40">
        <v>0</v>
      </c>
      <c r="K52" s="40">
        <v>0</v>
      </c>
      <c r="L52" s="40">
        <v>48579</v>
      </c>
      <c r="M52" s="40">
        <f t="shared" si="30"/>
        <v>0</v>
      </c>
      <c r="N52" s="40">
        <v>0</v>
      </c>
      <c r="O52" s="40">
        <v>0</v>
      </c>
      <c r="P52" s="40">
        <f t="shared" si="12"/>
        <v>0</v>
      </c>
      <c r="Q52" s="40">
        <f t="shared" si="32"/>
        <v>0</v>
      </c>
      <c r="R52" s="40">
        <v>0</v>
      </c>
      <c r="S52" s="40">
        <v>0</v>
      </c>
      <c r="T52" s="40">
        <v>0</v>
      </c>
      <c r="U52" s="40">
        <f t="shared" si="29"/>
        <v>0</v>
      </c>
      <c r="V52" s="40"/>
      <c r="W52" s="40"/>
      <c r="X52" s="40">
        <f t="shared" si="33"/>
        <v>0</v>
      </c>
      <c r="Y52" s="40"/>
      <c r="Z52" s="40"/>
      <c r="AA52" s="55"/>
    </row>
    <row r="53" spans="1:27" s="10" customFormat="1" ht="44.25" hidden="1" customHeight="1" x14ac:dyDescent="0.3">
      <c r="A53" s="74" t="s">
        <v>422</v>
      </c>
      <c r="B53" s="78" t="s">
        <v>400</v>
      </c>
      <c r="C53" s="42" t="s">
        <v>4</v>
      </c>
      <c r="D53" s="39">
        <v>1240345</v>
      </c>
      <c r="E53" s="39"/>
      <c r="F53" s="39">
        <f t="shared" si="6"/>
        <v>1240345</v>
      </c>
      <c r="G53" s="39"/>
      <c r="H53" s="39"/>
      <c r="I53" s="40">
        <f t="shared" si="31"/>
        <v>1240345</v>
      </c>
      <c r="J53" s="40">
        <v>0</v>
      </c>
      <c r="K53" s="40">
        <v>0</v>
      </c>
      <c r="L53" s="40">
        <v>1240345</v>
      </c>
      <c r="M53" s="40">
        <f t="shared" si="30"/>
        <v>1195388.5900000001</v>
      </c>
      <c r="N53" s="40">
        <v>0</v>
      </c>
      <c r="O53" s="40">
        <v>0</v>
      </c>
      <c r="P53" s="40">
        <f t="shared" si="12"/>
        <v>1195388.5900000001</v>
      </c>
      <c r="Q53" s="40">
        <f t="shared" si="32"/>
        <v>1195388.5900000001</v>
      </c>
      <c r="R53" s="40">
        <v>0</v>
      </c>
      <c r="S53" s="40">
        <v>0</v>
      </c>
      <c r="T53" s="40">
        <v>1195388.5900000001</v>
      </c>
      <c r="U53" s="40">
        <f t="shared" si="29"/>
        <v>96.375491496317565</v>
      </c>
      <c r="V53" s="40"/>
      <c r="W53" s="40"/>
      <c r="X53" s="40">
        <f t="shared" si="33"/>
        <v>96.375491496317565</v>
      </c>
      <c r="Y53" s="40">
        <f t="shared" si="4"/>
        <v>96.375491496317565</v>
      </c>
      <c r="Z53" s="40"/>
      <c r="AA53" s="55"/>
    </row>
    <row r="54" spans="1:27" s="10" customFormat="1" ht="30.75" hidden="1" customHeight="1" x14ac:dyDescent="0.3">
      <c r="A54" s="74" t="s">
        <v>423</v>
      </c>
      <c r="B54" s="78" t="s">
        <v>401</v>
      </c>
      <c r="C54" s="42" t="s">
        <v>4</v>
      </c>
      <c r="D54" s="39">
        <v>0</v>
      </c>
      <c r="E54" s="39"/>
      <c r="F54" s="39">
        <f t="shared" si="6"/>
        <v>0</v>
      </c>
      <c r="G54" s="39"/>
      <c r="H54" s="39"/>
      <c r="I54" s="40">
        <f t="shared" si="31"/>
        <v>74683</v>
      </c>
      <c r="J54" s="40">
        <v>0</v>
      </c>
      <c r="K54" s="40">
        <v>0</v>
      </c>
      <c r="L54" s="40">
        <v>74683</v>
      </c>
      <c r="M54" s="40">
        <f t="shared" ref="M54:M59" si="34">N54+O54+P54</f>
        <v>0</v>
      </c>
      <c r="N54" s="40">
        <v>0</v>
      </c>
      <c r="O54" s="40">
        <v>0</v>
      </c>
      <c r="P54" s="40">
        <f t="shared" si="12"/>
        <v>0</v>
      </c>
      <c r="Q54" s="40">
        <f t="shared" si="32"/>
        <v>0</v>
      </c>
      <c r="R54" s="40">
        <v>0</v>
      </c>
      <c r="S54" s="40">
        <v>0</v>
      </c>
      <c r="T54" s="40">
        <v>0</v>
      </c>
      <c r="U54" s="40">
        <f t="shared" si="29"/>
        <v>0</v>
      </c>
      <c r="V54" s="40"/>
      <c r="W54" s="40"/>
      <c r="X54" s="40">
        <f t="shared" si="33"/>
        <v>0</v>
      </c>
      <c r="Y54" s="40"/>
      <c r="Z54" s="40"/>
      <c r="AA54" s="55"/>
    </row>
    <row r="55" spans="1:27" s="10" customFormat="1" ht="44.25" hidden="1" customHeight="1" x14ac:dyDescent="0.3">
      <c r="A55" s="74" t="s">
        <v>424</v>
      </c>
      <c r="B55" s="78" t="s">
        <v>402</v>
      </c>
      <c r="C55" s="42" t="s">
        <v>4</v>
      </c>
      <c r="D55" s="39">
        <v>0</v>
      </c>
      <c r="E55" s="39"/>
      <c r="F55" s="39">
        <f t="shared" si="6"/>
        <v>0</v>
      </c>
      <c r="G55" s="39"/>
      <c r="H55" s="39"/>
      <c r="I55" s="40">
        <f t="shared" si="31"/>
        <v>182958</v>
      </c>
      <c r="J55" s="40">
        <v>0</v>
      </c>
      <c r="K55" s="40">
        <v>0</v>
      </c>
      <c r="L55" s="40">
        <v>182958</v>
      </c>
      <c r="M55" s="40">
        <f t="shared" si="34"/>
        <v>0</v>
      </c>
      <c r="N55" s="40">
        <v>0</v>
      </c>
      <c r="O55" s="40">
        <v>0</v>
      </c>
      <c r="P55" s="40">
        <f t="shared" si="12"/>
        <v>0</v>
      </c>
      <c r="Q55" s="40">
        <f t="shared" si="32"/>
        <v>0</v>
      </c>
      <c r="R55" s="40">
        <v>0</v>
      </c>
      <c r="S55" s="40">
        <v>0</v>
      </c>
      <c r="T55" s="40">
        <v>0</v>
      </c>
      <c r="U55" s="40">
        <f t="shared" si="29"/>
        <v>0</v>
      </c>
      <c r="V55" s="40"/>
      <c r="W55" s="40"/>
      <c r="X55" s="40">
        <f t="shared" si="33"/>
        <v>0</v>
      </c>
      <c r="Y55" s="40"/>
      <c r="Z55" s="40"/>
      <c r="AA55" s="55"/>
    </row>
    <row r="56" spans="1:27" s="10" customFormat="1" ht="36.75" hidden="1" customHeight="1" x14ac:dyDescent="0.3">
      <c r="A56" s="74" t="s">
        <v>460</v>
      </c>
      <c r="B56" s="78" t="s">
        <v>403</v>
      </c>
      <c r="C56" s="42" t="s">
        <v>4</v>
      </c>
      <c r="D56" s="40">
        <v>686510</v>
      </c>
      <c r="E56" s="39"/>
      <c r="F56" s="39">
        <f t="shared" si="6"/>
        <v>686510</v>
      </c>
      <c r="G56" s="39"/>
      <c r="H56" s="39"/>
      <c r="I56" s="40">
        <f t="shared" si="31"/>
        <v>686510</v>
      </c>
      <c r="J56" s="40">
        <v>0</v>
      </c>
      <c r="K56" s="40">
        <v>0</v>
      </c>
      <c r="L56" s="40">
        <v>686510</v>
      </c>
      <c r="M56" s="40">
        <f t="shared" si="34"/>
        <v>656666.56999999995</v>
      </c>
      <c r="N56" s="40">
        <v>0</v>
      </c>
      <c r="O56" s="40">
        <v>0</v>
      </c>
      <c r="P56" s="40">
        <f t="shared" si="12"/>
        <v>656666.56999999995</v>
      </c>
      <c r="Q56" s="40">
        <f t="shared" si="32"/>
        <v>656666.56999999995</v>
      </c>
      <c r="R56" s="40">
        <v>0</v>
      </c>
      <c r="S56" s="40">
        <v>0</v>
      </c>
      <c r="T56" s="40">
        <v>656666.56999999995</v>
      </c>
      <c r="U56" s="40">
        <f t="shared" si="29"/>
        <v>95.652877598286977</v>
      </c>
      <c r="V56" s="40"/>
      <c r="W56" s="40"/>
      <c r="X56" s="40">
        <f t="shared" si="33"/>
        <v>95.652877598286977</v>
      </c>
      <c r="Y56" s="40">
        <f t="shared" si="4"/>
        <v>95.652877598286977</v>
      </c>
      <c r="Z56" s="40"/>
      <c r="AA56" s="55"/>
    </row>
    <row r="57" spans="1:27" s="10" customFormat="1" ht="44.25" hidden="1" customHeight="1" x14ac:dyDescent="0.3">
      <c r="A57" s="74" t="s">
        <v>461</v>
      </c>
      <c r="B57" s="78" t="s">
        <v>404</v>
      </c>
      <c r="C57" s="42" t="s">
        <v>4</v>
      </c>
      <c r="D57" s="39">
        <v>0</v>
      </c>
      <c r="E57" s="39"/>
      <c r="F57" s="39">
        <f t="shared" si="6"/>
        <v>0</v>
      </c>
      <c r="G57" s="39"/>
      <c r="H57" s="39"/>
      <c r="I57" s="40">
        <f t="shared" si="31"/>
        <v>176003</v>
      </c>
      <c r="J57" s="40">
        <v>0</v>
      </c>
      <c r="K57" s="40">
        <v>0</v>
      </c>
      <c r="L57" s="40">
        <v>176003</v>
      </c>
      <c r="M57" s="40">
        <f t="shared" si="34"/>
        <v>0</v>
      </c>
      <c r="N57" s="40">
        <v>0</v>
      </c>
      <c r="O57" s="40">
        <v>0</v>
      </c>
      <c r="P57" s="40">
        <f t="shared" si="12"/>
        <v>0</v>
      </c>
      <c r="Q57" s="40">
        <f t="shared" si="32"/>
        <v>0</v>
      </c>
      <c r="R57" s="40">
        <v>0</v>
      </c>
      <c r="S57" s="40">
        <v>0</v>
      </c>
      <c r="T57" s="40">
        <v>0</v>
      </c>
      <c r="U57" s="40">
        <f t="shared" si="29"/>
        <v>0</v>
      </c>
      <c r="V57" s="40"/>
      <c r="W57" s="40"/>
      <c r="X57" s="40">
        <f t="shared" si="33"/>
        <v>0</v>
      </c>
      <c r="Y57" s="40"/>
      <c r="Z57" s="40"/>
      <c r="AA57" s="55"/>
    </row>
    <row r="58" spans="1:27" s="10" customFormat="1" ht="44.25" hidden="1" customHeight="1" x14ac:dyDescent="0.3">
      <c r="A58" s="74" t="s">
        <v>462</v>
      </c>
      <c r="B58" s="78" t="s">
        <v>405</v>
      </c>
      <c r="C58" s="42" t="s">
        <v>4</v>
      </c>
      <c r="D58" s="40">
        <v>1733852</v>
      </c>
      <c r="E58" s="39"/>
      <c r="F58" s="39">
        <v>1916934</v>
      </c>
      <c r="G58" s="39"/>
      <c r="H58" s="39"/>
      <c r="I58" s="40">
        <f t="shared" si="31"/>
        <v>1916934</v>
      </c>
      <c r="J58" s="40">
        <v>0</v>
      </c>
      <c r="K58" s="40">
        <v>0</v>
      </c>
      <c r="L58" s="40">
        <v>1916934</v>
      </c>
      <c r="M58" s="40">
        <f t="shared" si="34"/>
        <v>1916933.42</v>
      </c>
      <c r="N58" s="40">
        <v>0</v>
      </c>
      <c r="O58" s="40">
        <v>0</v>
      </c>
      <c r="P58" s="40">
        <f t="shared" si="12"/>
        <v>1916933.42</v>
      </c>
      <c r="Q58" s="40">
        <f t="shared" si="32"/>
        <v>1916933.42</v>
      </c>
      <c r="R58" s="40">
        <v>0</v>
      </c>
      <c r="S58" s="40">
        <v>0</v>
      </c>
      <c r="T58" s="40">
        <v>1916933.42</v>
      </c>
      <c r="U58" s="40">
        <f t="shared" si="29"/>
        <v>99.999969743350576</v>
      </c>
      <c r="V58" s="40"/>
      <c r="W58" s="40"/>
      <c r="X58" s="40">
        <f t="shared" si="33"/>
        <v>99.999969743350576</v>
      </c>
      <c r="Y58" s="40">
        <f t="shared" si="4"/>
        <v>99.999969743350576</v>
      </c>
      <c r="Z58" s="40"/>
      <c r="AA58" s="55"/>
    </row>
    <row r="59" spans="1:27" s="10" customFormat="1" ht="52.5" hidden="1" customHeight="1" x14ac:dyDescent="0.3">
      <c r="A59" s="74" t="s">
        <v>463</v>
      </c>
      <c r="B59" s="78" t="s">
        <v>406</v>
      </c>
      <c r="C59" s="42" t="s">
        <v>4</v>
      </c>
      <c r="D59" s="39">
        <v>0</v>
      </c>
      <c r="E59" s="39"/>
      <c r="F59" s="39">
        <f t="shared" si="6"/>
        <v>0</v>
      </c>
      <c r="G59" s="39"/>
      <c r="H59" s="39"/>
      <c r="I59" s="40">
        <f t="shared" si="31"/>
        <v>50000000</v>
      </c>
      <c r="J59" s="40">
        <v>0</v>
      </c>
      <c r="K59" s="40">
        <v>0</v>
      </c>
      <c r="L59" s="40">
        <v>50000000</v>
      </c>
      <c r="M59" s="40">
        <f t="shared" si="34"/>
        <v>0</v>
      </c>
      <c r="N59" s="40">
        <v>0</v>
      </c>
      <c r="O59" s="40">
        <v>0</v>
      </c>
      <c r="P59" s="40">
        <f t="shared" si="12"/>
        <v>0</v>
      </c>
      <c r="Q59" s="40">
        <f t="shared" si="32"/>
        <v>0</v>
      </c>
      <c r="R59" s="40">
        <v>0</v>
      </c>
      <c r="S59" s="40">
        <v>0</v>
      </c>
      <c r="T59" s="40">
        <v>0</v>
      </c>
      <c r="U59" s="40">
        <f t="shared" si="29"/>
        <v>0</v>
      </c>
      <c r="V59" s="40"/>
      <c r="W59" s="40"/>
      <c r="X59" s="40">
        <f t="shared" si="33"/>
        <v>0</v>
      </c>
      <c r="Y59" s="40"/>
      <c r="Z59" s="40"/>
      <c r="AA59" s="55"/>
    </row>
    <row r="60" spans="1:27" s="10" customFormat="1" ht="44.25" hidden="1" customHeight="1" x14ac:dyDescent="0.3">
      <c r="A60" s="74" t="s">
        <v>464</v>
      </c>
      <c r="B60" s="78" t="s">
        <v>407</v>
      </c>
      <c r="C60" s="42" t="s">
        <v>4</v>
      </c>
      <c r="D60" s="39">
        <v>0</v>
      </c>
      <c r="E60" s="39"/>
      <c r="F60" s="39">
        <v>1403346</v>
      </c>
      <c r="G60" s="39"/>
      <c r="H60" s="39"/>
      <c r="I60" s="40">
        <f t="shared" si="31"/>
        <v>1403346</v>
      </c>
      <c r="J60" s="40">
        <v>0</v>
      </c>
      <c r="K60" s="40">
        <v>0</v>
      </c>
      <c r="L60" s="40">
        <v>1403346</v>
      </c>
      <c r="M60" s="40">
        <f>N60+O60+P60</f>
        <v>0</v>
      </c>
      <c r="N60" s="40">
        <v>0</v>
      </c>
      <c r="O60" s="40">
        <v>0</v>
      </c>
      <c r="P60" s="40">
        <f t="shared" si="12"/>
        <v>0</v>
      </c>
      <c r="Q60" s="40">
        <f t="shared" si="32"/>
        <v>0</v>
      </c>
      <c r="R60" s="40">
        <v>0</v>
      </c>
      <c r="S60" s="40">
        <v>0</v>
      </c>
      <c r="T60" s="40">
        <v>0</v>
      </c>
      <c r="U60" s="40">
        <f t="shared" si="29"/>
        <v>0</v>
      </c>
      <c r="V60" s="40"/>
      <c r="W60" s="40"/>
      <c r="X60" s="40">
        <f t="shared" si="33"/>
        <v>0</v>
      </c>
      <c r="Y60" s="40">
        <f t="shared" si="4"/>
        <v>0</v>
      </c>
      <c r="Z60" s="40"/>
      <c r="AA60" s="55"/>
    </row>
    <row r="61" spans="1:27" s="10" customFormat="1" ht="44.25" hidden="1" customHeight="1" x14ac:dyDescent="0.3">
      <c r="A61" s="1" t="s">
        <v>21</v>
      </c>
      <c r="B61" s="73" t="s">
        <v>75</v>
      </c>
      <c r="C61" s="22"/>
      <c r="D61" s="2">
        <f t="shared" ref="D61:T61" si="35">SUM(D62:D64)</f>
        <v>50147554</v>
      </c>
      <c r="E61" s="2">
        <f t="shared" si="35"/>
        <v>52183347</v>
      </c>
      <c r="F61" s="2">
        <f t="shared" si="35"/>
        <v>103610319</v>
      </c>
      <c r="G61" s="2">
        <f t="shared" si="35"/>
        <v>45711263</v>
      </c>
      <c r="H61" s="2">
        <f t="shared" si="35"/>
        <v>48405367</v>
      </c>
      <c r="I61" s="2">
        <f t="shared" si="35"/>
        <v>197778789</v>
      </c>
      <c r="J61" s="2">
        <f t="shared" si="35"/>
        <v>0</v>
      </c>
      <c r="K61" s="2">
        <f t="shared" si="35"/>
        <v>0</v>
      </c>
      <c r="L61" s="2">
        <f t="shared" si="35"/>
        <v>197778789</v>
      </c>
      <c r="M61" s="2">
        <f t="shared" si="35"/>
        <v>66450128.469999999</v>
      </c>
      <c r="N61" s="2">
        <f t="shared" si="35"/>
        <v>0</v>
      </c>
      <c r="O61" s="2">
        <f t="shared" si="35"/>
        <v>0</v>
      </c>
      <c r="P61" s="2">
        <f t="shared" si="35"/>
        <v>66450128.469999999</v>
      </c>
      <c r="Q61" s="2">
        <f t="shared" si="35"/>
        <v>66450128.469999999</v>
      </c>
      <c r="R61" s="2">
        <f t="shared" si="35"/>
        <v>0</v>
      </c>
      <c r="S61" s="2">
        <f t="shared" si="35"/>
        <v>0</v>
      </c>
      <c r="T61" s="2">
        <f t="shared" si="35"/>
        <v>66450128.469999999</v>
      </c>
      <c r="U61" s="2">
        <f>Q61/I61*100</f>
        <v>33.598207778489332</v>
      </c>
      <c r="V61" s="2"/>
      <c r="W61" s="2"/>
      <c r="X61" s="2">
        <f t="shared" si="33"/>
        <v>33.598207778489332</v>
      </c>
      <c r="Y61" s="2">
        <f t="shared" si="4"/>
        <v>64.134662561940388</v>
      </c>
      <c r="Z61" s="40"/>
      <c r="AA61" s="55"/>
    </row>
    <row r="62" spans="1:27" s="10" customFormat="1" ht="56.25" hidden="1" x14ac:dyDescent="0.3">
      <c r="A62" s="74" t="s">
        <v>76</v>
      </c>
      <c r="B62" s="78" t="s">
        <v>78</v>
      </c>
      <c r="C62" s="42" t="s">
        <v>4</v>
      </c>
      <c r="D62" s="39">
        <v>31322202</v>
      </c>
      <c r="E62" s="39">
        <v>39099048</v>
      </c>
      <c r="F62" s="39">
        <v>71545683</v>
      </c>
      <c r="G62" s="39">
        <v>35340468</v>
      </c>
      <c r="H62" s="39">
        <v>33225213</v>
      </c>
      <c r="I62" s="40">
        <f t="shared" ref="I62:I64" si="36">J62+L62</f>
        <v>138776189</v>
      </c>
      <c r="J62" s="40">
        <v>0</v>
      </c>
      <c r="K62" s="40">
        <v>0</v>
      </c>
      <c r="L62" s="40">
        <v>138776189</v>
      </c>
      <c r="M62" s="40">
        <f t="shared" ref="M62:M63" si="37">N62+O62+P62</f>
        <v>43257132.18</v>
      </c>
      <c r="N62" s="40">
        <v>0</v>
      </c>
      <c r="O62" s="40">
        <v>0</v>
      </c>
      <c r="P62" s="40">
        <f t="shared" si="12"/>
        <v>43257132.18</v>
      </c>
      <c r="Q62" s="40">
        <f>R62+T62</f>
        <v>43257132.18</v>
      </c>
      <c r="R62" s="40">
        <v>0</v>
      </c>
      <c r="S62" s="40">
        <v>0</v>
      </c>
      <c r="T62" s="40">
        <v>43257132.18</v>
      </c>
      <c r="U62" s="40">
        <f t="shared" ref="U62:V112" si="38">Q62/I62*100</f>
        <v>31.170428076822315</v>
      </c>
      <c r="V62" s="40"/>
      <c r="W62" s="40"/>
      <c r="X62" s="40">
        <f t="shared" si="33"/>
        <v>31.170428076822315</v>
      </c>
      <c r="Y62" s="40">
        <f t="shared" si="4"/>
        <v>60.460855730456863</v>
      </c>
      <c r="Z62" s="40"/>
      <c r="AA62" s="55"/>
    </row>
    <row r="63" spans="1:27" s="10" customFormat="1" ht="37.5" hidden="1" x14ac:dyDescent="0.3">
      <c r="A63" s="74" t="s">
        <v>77</v>
      </c>
      <c r="B63" s="78" t="s">
        <v>341</v>
      </c>
      <c r="C63" s="42" t="s">
        <v>4</v>
      </c>
      <c r="D63" s="39">
        <v>145000</v>
      </c>
      <c r="E63" s="39"/>
      <c r="F63" s="39">
        <v>243000</v>
      </c>
      <c r="G63" s="39"/>
      <c r="H63" s="39"/>
      <c r="I63" s="40">
        <f t="shared" si="36"/>
        <v>1687000</v>
      </c>
      <c r="J63" s="40">
        <v>0</v>
      </c>
      <c r="K63" s="40">
        <v>0</v>
      </c>
      <c r="L63" s="40">
        <v>1687000</v>
      </c>
      <c r="M63" s="40">
        <f t="shared" si="37"/>
        <v>145000</v>
      </c>
      <c r="N63" s="40">
        <v>0</v>
      </c>
      <c r="O63" s="40">
        <v>0</v>
      </c>
      <c r="P63" s="40">
        <f t="shared" si="12"/>
        <v>145000</v>
      </c>
      <c r="Q63" s="40">
        <f>R63+T63</f>
        <v>145000</v>
      </c>
      <c r="R63" s="40">
        <v>0</v>
      </c>
      <c r="S63" s="40">
        <v>0</v>
      </c>
      <c r="T63" s="40">
        <v>145000</v>
      </c>
      <c r="U63" s="40">
        <f t="shared" si="38"/>
        <v>8.5951393005334911</v>
      </c>
      <c r="V63" s="40"/>
      <c r="W63" s="40"/>
      <c r="X63" s="40">
        <f t="shared" si="33"/>
        <v>8.5951393005334911</v>
      </c>
      <c r="Y63" s="40">
        <f t="shared" si="4"/>
        <v>59.670781893004111</v>
      </c>
      <c r="Z63" s="40"/>
      <c r="AA63" s="55"/>
    </row>
    <row r="64" spans="1:27" s="10" customFormat="1" ht="45" hidden="1" customHeight="1" x14ac:dyDescent="0.3">
      <c r="A64" s="74" t="s">
        <v>383</v>
      </c>
      <c r="B64" s="78" t="s">
        <v>79</v>
      </c>
      <c r="C64" s="42" t="s">
        <v>4</v>
      </c>
      <c r="D64" s="39">
        <v>18680352</v>
      </c>
      <c r="E64" s="39">
        <v>13084299</v>
      </c>
      <c r="F64" s="39">
        <v>31821636</v>
      </c>
      <c r="G64" s="39">
        <v>10370795</v>
      </c>
      <c r="H64" s="39">
        <v>15180154</v>
      </c>
      <c r="I64" s="40">
        <f t="shared" si="36"/>
        <v>57315600</v>
      </c>
      <c r="J64" s="40">
        <v>0</v>
      </c>
      <c r="K64" s="40">
        <v>0</v>
      </c>
      <c r="L64" s="40">
        <v>57315600</v>
      </c>
      <c r="M64" s="40">
        <f>N64+O64+P64</f>
        <v>23047996.289999999</v>
      </c>
      <c r="N64" s="40">
        <v>0</v>
      </c>
      <c r="O64" s="40">
        <v>0</v>
      </c>
      <c r="P64" s="40">
        <f t="shared" si="12"/>
        <v>23047996.289999999</v>
      </c>
      <c r="Q64" s="40">
        <f t="shared" ref="Q64" si="39">R64+T64</f>
        <v>23047996.289999999</v>
      </c>
      <c r="R64" s="40">
        <v>0</v>
      </c>
      <c r="S64" s="40">
        <v>0</v>
      </c>
      <c r="T64" s="40">
        <v>23047996.289999999</v>
      </c>
      <c r="U64" s="40">
        <f t="shared" si="38"/>
        <v>40.212431327596676</v>
      </c>
      <c r="V64" s="40"/>
      <c r="W64" s="40"/>
      <c r="X64" s="40">
        <f t="shared" si="33"/>
        <v>40.212431327596676</v>
      </c>
      <c r="Y64" s="40">
        <f t="shared" si="4"/>
        <v>72.428696909234958</v>
      </c>
      <c r="Z64" s="40"/>
      <c r="AA64" s="55"/>
    </row>
    <row r="65" spans="1:27" s="10" customFormat="1" ht="62.25" hidden="1" customHeight="1" x14ac:dyDescent="0.3">
      <c r="A65" s="1" t="s">
        <v>49</v>
      </c>
      <c r="B65" s="100" t="s">
        <v>38</v>
      </c>
      <c r="C65" s="100"/>
      <c r="D65" s="4">
        <f t="shared" ref="D65:H65" si="40">D66+D68</f>
        <v>65558060</v>
      </c>
      <c r="E65" s="4">
        <f t="shared" si="40"/>
        <v>104386000</v>
      </c>
      <c r="F65" s="4">
        <f t="shared" si="40"/>
        <v>169944060</v>
      </c>
      <c r="G65" s="4">
        <f t="shared" si="40"/>
        <v>139118796</v>
      </c>
      <c r="H65" s="4">
        <f t="shared" si="40"/>
        <v>114268431</v>
      </c>
      <c r="I65" s="4">
        <f>I66+I68</f>
        <v>469965577</v>
      </c>
      <c r="J65" s="4">
        <f>J66+J68</f>
        <v>107339400</v>
      </c>
      <c r="K65" s="4">
        <f>K66+K68</f>
        <v>0</v>
      </c>
      <c r="L65" s="4">
        <f>L66+L68</f>
        <v>362626177</v>
      </c>
      <c r="M65" s="4">
        <f>M66+M68</f>
        <v>89138253.579999998</v>
      </c>
      <c r="N65" s="4">
        <f t="shared" ref="N65:O65" si="41">N66+N68</f>
        <v>0</v>
      </c>
      <c r="O65" s="4">
        <f t="shared" si="41"/>
        <v>0</v>
      </c>
      <c r="P65" s="40">
        <f t="shared" si="12"/>
        <v>89138253.579999998</v>
      </c>
      <c r="Q65" s="4">
        <f t="shared" ref="Q65:T65" si="42">Q66+Q68</f>
        <v>89138253.579999998</v>
      </c>
      <c r="R65" s="4">
        <f t="shared" si="42"/>
        <v>0</v>
      </c>
      <c r="S65" s="4">
        <f t="shared" si="42"/>
        <v>0</v>
      </c>
      <c r="T65" s="4">
        <f t="shared" si="42"/>
        <v>89138253.579999998</v>
      </c>
      <c r="U65" s="2">
        <f t="shared" si="38"/>
        <v>18.966975017406433</v>
      </c>
      <c r="V65" s="2">
        <f t="shared" ref="V65:V81" si="43">R65/J65*100</f>
        <v>0</v>
      </c>
      <c r="W65" s="2"/>
      <c r="X65" s="2">
        <f t="shared" si="33"/>
        <v>24.581306930856233</v>
      </c>
      <c r="Y65" s="2">
        <f t="shared" si="4"/>
        <v>52.451526449350453</v>
      </c>
      <c r="Z65" s="40"/>
      <c r="AA65" s="55"/>
    </row>
    <row r="66" spans="1:27" s="11" customFormat="1" ht="31.5" hidden="1" customHeight="1" x14ac:dyDescent="0.3">
      <c r="A66" s="1" t="s">
        <v>22</v>
      </c>
      <c r="B66" s="73" t="s">
        <v>80</v>
      </c>
      <c r="C66" s="22"/>
      <c r="D66" s="2">
        <f>D67</f>
        <v>33240560</v>
      </c>
      <c r="E66" s="2">
        <f t="shared" ref="E66:I66" si="44">E67</f>
        <v>49860850</v>
      </c>
      <c r="F66" s="2">
        <f t="shared" si="44"/>
        <v>83101410</v>
      </c>
      <c r="G66" s="2">
        <f t="shared" si="44"/>
        <v>49860840</v>
      </c>
      <c r="H66" s="2">
        <f t="shared" si="44"/>
        <v>18289750</v>
      </c>
      <c r="I66" s="2">
        <f t="shared" si="44"/>
        <v>151252000</v>
      </c>
      <c r="J66" s="2">
        <f>J67</f>
        <v>0</v>
      </c>
      <c r="K66" s="2">
        <f>K67</f>
        <v>0</v>
      </c>
      <c r="L66" s="2">
        <f>L67</f>
        <v>151252000</v>
      </c>
      <c r="M66" s="2">
        <f t="shared" ref="M66:O66" si="45">M67</f>
        <v>46942286</v>
      </c>
      <c r="N66" s="2">
        <f t="shared" si="45"/>
        <v>0</v>
      </c>
      <c r="O66" s="2">
        <f t="shared" si="45"/>
        <v>0</v>
      </c>
      <c r="P66" s="40">
        <f t="shared" si="12"/>
        <v>46942286</v>
      </c>
      <c r="Q66" s="2">
        <f t="shared" ref="Q66:T66" si="46">Q67</f>
        <v>46942286</v>
      </c>
      <c r="R66" s="2">
        <f t="shared" si="46"/>
        <v>0</v>
      </c>
      <c r="S66" s="2">
        <f t="shared" si="46"/>
        <v>0</v>
      </c>
      <c r="T66" s="2">
        <f t="shared" si="46"/>
        <v>46942286</v>
      </c>
      <c r="U66" s="2">
        <f t="shared" si="38"/>
        <v>31.035811757861055</v>
      </c>
      <c r="V66" s="2"/>
      <c r="W66" s="2"/>
      <c r="X66" s="2">
        <f t="shared" si="33"/>
        <v>31.035811757861055</v>
      </c>
      <c r="Y66" s="2">
        <f t="shared" si="4"/>
        <v>56.48795369416716</v>
      </c>
      <c r="Z66" s="40"/>
      <c r="AA66" s="51"/>
    </row>
    <row r="67" spans="1:27" s="10" customFormat="1" ht="37.5" hidden="1" customHeight="1" x14ac:dyDescent="0.3">
      <c r="A67" s="74" t="s">
        <v>50</v>
      </c>
      <c r="B67" s="78" t="s">
        <v>81</v>
      </c>
      <c r="C67" s="42" t="s">
        <v>4</v>
      </c>
      <c r="D67" s="39">
        <v>33240560</v>
      </c>
      <c r="E67" s="39">
        <v>49860850</v>
      </c>
      <c r="F67" s="39">
        <f t="shared" si="6"/>
        <v>83101410</v>
      </c>
      <c r="G67" s="39">
        <v>49860840</v>
      </c>
      <c r="H67" s="39">
        <v>18289750</v>
      </c>
      <c r="I67" s="40">
        <f>J67+L67</f>
        <v>151252000</v>
      </c>
      <c r="J67" s="40">
        <v>0</v>
      </c>
      <c r="K67" s="40">
        <v>0</v>
      </c>
      <c r="L67" s="40">
        <v>151252000</v>
      </c>
      <c r="M67" s="40">
        <f t="shared" ref="M67:M79" si="47">N67+O67+P67</f>
        <v>46942286</v>
      </c>
      <c r="N67" s="40">
        <v>0</v>
      </c>
      <c r="O67" s="40">
        <v>0</v>
      </c>
      <c r="P67" s="40">
        <f t="shared" si="12"/>
        <v>46942286</v>
      </c>
      <c r="Q67" s="40">
        <f>R67+T67</f>
        <v>46942286</v>
      </c>
      <c r="R67" s="40">
        <v>0</v>
      </c>
      <c r="S67" s="40">
        <v>0</v>
      </c>
      <c r="T67" s="40">
        <v>46942286</v>
      </c>
      <c r="U67" s="40">
        <f t="shared" si="38"/>
        <v>31.035811757861055</v>
      </c>
      <c r="V67" s="2"/>
      <c r="W67" s="2"/>
      <c r="X67" s="40">
        <f t="shared" si="33"/>
        <v>31.035811757861055</v>
      </c>
      <c r="Y67" s="40">
        <f t="shared" si="4"/>
        <v>56.48795369416716</v>
      </c>
      <c r="Z67" s="40"/>
      <c r="AA67" s="55"/>
    </row>
    <row r="68" spans="1:27" s="11" customFormat="1" ht="42" hidden="1" customHeight="1" x14ac:dyDescent="0.3">
      <c r="A68" s="1" t="s">
        <v>23</v>
      </c>
      <c r="B68" s="73" t="s">
        <v>82</v>
      </c>
      <c r="C68" s="22"/>
      <c r="D68" s="2">
        <f t="shared" ref="D68:M68" si="48">SUM(D69:D80)</f>
        <v>32317500</v>
      </c>
      <c r="E68" s="2">
        <f t="shared" si="48"/>
        <v>54525150</v>
      </c>
      <c r="F68" s="2">
        <f t="shared" si="48"/>
        <v>86842650</v>
      </c>
      <c r="G68" s="2">
        <f t="shared" si="48"/>
        <v>89257956</v>
      </c>
      <c r="H68" s="2">
        <f t="shared" si="48"/>
        <v>95978681</v>
      </c>
      <c r="I68" s="2">
        <f t="shared" si="48"/>
        <v>318713577</v>
      </c>
      <c r="J68" s="2">
        <f t="shared" si="48"/>
        <v>107339400</v>
      </c>
      <c r="K68" s="2">
        <f t="shared" si="48"/>
        <v>0</v>
      </c>
      <c r="L68" s="2">
        <f t="shared" si="48"/>
        <v>211374177</v>
      </c>
      <c r="M68" s="2">
        <f t="shared" si="48"/>
        <v>42195967.579999998</v>
      </c>
      <c r="N68" s="2">
        <f t="shared" ref="N68:P68" si="49">SUM(N69:N80)</f>
        <v>0</v>
      </c>
      <c r="O68" s="2">
        <f t="shared" si="49"/>
        <v>0</v>
      </c>
      <c r="P68" s="2">
        <f t="shared" si="49"/>
        <v>42195967.579999998</v>
      </c>
      <c r="Q68" s="2">
        <f>SUM(Q69:Q80)</f>
        <v>42195967.579999998</v>
      </c>
      <c r="R68" s="2">
        <f>SUM(R69:R80)</f>
        <v>0</v>
      </c>
      <c r="S68" s="2">
        <f>SUM(S69:S80)</f>
        <v>0</v>
      </c>
      <c r="T68" s="2">
        <f>SUM(T69:T80)</f>
        <v>42195967.579999998</v>
      </c>
      <c r="U68" s="2">
        <f t="shared" si="38"/>
        <v>13.239463463459543</v>
      </c>
      <c r="V68" s="2">
        <f t="shared" si="43"/>
        <v>0</v>
      </c>
      <c r="W68" s="2"/>
      <c r="X68" s="2">
        <f t="shared" si="33"/>
        <v>19.962688053422912</v>
      </c>
      <c r="Y68" s="2">
        <f t="shared" si="4"/>
        <v>48.588991215721769</v>
      </c>
      <c r="Z68" s="40"/>
      <c r="AA68" s="51"/>
    </row>
    <row r="69" spans="1:27" s="10" customFormat="1" ht="97.5" hidden="1" customHeight="1" x14ac:dyDescent="0.3">
      <c r="A69" s="74" t="s">
        <v>211</v>
      </c>
      <c r="B69" s="78" t="s">
        <v>255</v>
      </c>
      <c r="C69" s="42" t="s">
        <v>4</v>
      </c>
      <c r="D69" s="39">
        <v>0</v>
      </c>
      <c r="E69" s="39">
        <v>0</v>
      </c>
      <c r="F69" s="39">
        <f t="shared" si="6"/>
        <v>0</v>
      </c>
      <c r="G69" s="39">
        <f>9990722+525828</f>
        <v>10516550</v>
      </c>
      <c r="H69" s="39">
        <v>0</v>
      </c>
      <c r="I69" s="40">
        <f t="shared" ref="I69:I80" si="50">J69+L69</f>
        <v>10516550</v>
      </c>
      <c r="J69" s="40">
        <v>9990722</v>
      </c>
      <c r="K69" s="40">
        <v>0</v>
      </c>
      <c r="L69" s="40">
        <v>525828</v>
      </c>
      <c r="M69" s="40">
        <f t="shared" si="47"/>
        <v>0</v>
      </c>
      <c r="N69" s="40">
        <v>0</v>
      </c>
      <c r="O69" s="40">
        <v>0</v>
      </c>
      <c r="P69" s="40">
        <f t="shared" si="12"/>
        <v>0</v>
      </c>
      <c r="Q69" s="40">
        <f>R69+T69</f>
        <v>0</v>
      </c>
      <c r="R69" s="40">
        <v>0</v>
      </c>
      <c r="S69" s="40">
        <v>0</v>
      </c>
      <c r="T69" s="40">
        <v>0</v>
      </c>
      <c r="U69" s="40">
        <f t="shared" si="38"/>
        <v>0</v>
      </c>
      <c r="V69" s="40">
        <f t="shared" si="43"/>
        <v>0</v>
      </c>
      <c r="W69" s="40"/>
      <c r="X69" s="40">
        <f t="shared" si="33"/>
        <v>0</v>
      </c>
      <c r="Y69" s="40"/>
      <c r="Z69" s="40"/>
      <c r="AA69" s="55"/>
    </row>
    <row r="70" spans="1:27" s="10" customFormat="1" ht="99" hidden="1" customHeight="1" x14ac:dyDescent="0.3">
      <c r="A70" s="74" t="s">
        <v>119</v>
      </c>
      <c r="B70" s="78" t="s">
        <v>256</v>
      </c>
      <c r="C70" s="42" t="s">
        <v>4</v>
      </c>
      <c r="D70" s="39">
        <v>0</v>
      </c>
      <c r="E70" s="39">
        <v>0</v>
      </c>
      <c r="F70" s="39">
        <f t="shared" si="6"/>
        <v>0</v>
      </c>
      <c r="G70" s="39">
        <f>6489978+341578</f>
        <v>6831556</v>
      </c>
      <c r="H70" s="39">
        <v>0</v>
      </c>
      <c r="I70" s="40">
        <f t="shared" si="50"/>
        <v>6831556</v>
      </c>
      <c r="J70" s="40">
        <v>6489978</v>
      </c>
      <c r="K70" s="40">
        <v>0</v>
      </c>
      <c r="L70" s="40">
        <v>341578</v>
      </c>
      <c r="M70" s="40">
        <f t="shared" si="47"/>
        <v>0</v>
      </c>
      <c r="N70" s="40">
        <v>0</v>
      </c>
      <c r="O70" s="40">
        <v>0</v>
      </c>
      <c r="P70" s="40">
        <f t="shared" si="12"/>
        <v>0</v>
      </c>
      <c r="Q70" s="40">
        <f t="shared" ref="Q70:Q80" si="51">R70+T70</f>
        <v>0</v>
      </c>
      <c r="R70" s="40">
        <v>0</v>
      </c>
      <c r="S70" s="40">
        <v>0</v>
      </c>
      <c r="T70" s="40">
        <v>0</v>
      </c>
      <c r="U70" s="40">
        <f t="shared" si="38"/>
        <v>0</v>
      </c>
      <c r="V70" s="40">
        <f t="shared" si="43"/>
        <v>0</v>
      </c>
      <c r="W70" s="40"/>
      <c r="X70" s="40">
        <f t="shared" si="33"/>
        <v>0</v>
      </c>
      <c r="Y70" s="40"/>
      <c r="Z70" s="40"/>
      <c r="AA70" s="55"/>
    </row>
    <row r="71" spans="1:27" s="10" customFormat="1" ht="60.75" hidden="1" customHeight="1" x14ac:dyDescent="0.3">
      <c r="A71" s="74" t="s">
        <v>120</v>
      </c>
      <c r="B71" s="78" t="s">
        <v>208</v>
      </c>
      <c r="C71" s="42" t="s">
        <v>3</v>
      </c>
      <c r="D71" s="39">
        <v>0</v>
      </c>
      <c r="E71" s="39">
        <v>0</v>
      </c>
      <c r="F71" s="39">
        <f t="shared" si="6"/>
        <v>0</v>
      </c>
      <c r="G71" s="39">
        <f>10187500+536200</f>
        <v>10723700</v>
      </c>
      <c r="H71" s="39">
        <f>2546900+134000</f>
        <v>2680900</v>
      </c>
      <c r="I71" s="40">
        <f t="shared" si="50"/>
        <v>13553546</v>
      </c>
      <c r="J71" s="40">
        <v>12734400</v>
      </c>
      <c r="K71" s="40">
        <v>0</v>
      </c>
      <c r="L71" s="40">
        <v>819146</v>
      </c>
      <c r="M71" s="40">
        <f t="shared" si="47"/>
        <v>0</v>
      </c>
      <c r="N71" s="40">
        <v>0</v>
      </c>
      <c r="O71" s="40">
        <v>0</v>
      </c>
      <c r="P71" s="40">
        <f t="shared" si="12"/>
        <v>0</v>
      </c>
      <c r="Q71" s="40">
        <f t="shared" si="51"/>
        <v>0</v>
      </c>
      <c r="R71" s="40">
        <v>0</v>
      </c>
      <c r="S71" s="40">
        <v>0</v>
      </c>
      <c r="T71" s="40">
        <v>0</v>
      </c>
      <c r="U71" s="40">
        <f t="shared" si="38"/>
        <v>0</v>
      </c>
      <c r="V71" s="40">
        <f t="shared" si="43"/>
        <v>0</v>
      </c>
      <c r="W71" s="40"/>
      <c r="X71" s="40">
        <f t="shared" si="33"/>
        <v>0</v>
      </c>
      <c r="Y71" s="40"/>
      <c r="Z71" s="40"/>
      <c r="AA71" s="55"/>
    </row>
    <row r="72" spans="1:27" s="10" customFormat="1" ht="78.75" hidden="1" customHeight="1" x14ac:dyDescent="0.3">
      <c r="A72" s="74" t="s">
        <v>121</v>
      </c>
      <c r="B72" s="78" t="s">
        <v>204</v>
      </c>
      <c r="C72" s="42" t="s">
        <v>3</v>
      </c>
      <c r="D72" s="39">
        <v>0</v>
      </c>
      <c r="E72" s="39">
        <f>5838600+307300</f>
        <v>6145900</v>
      </c>
      <c r="F72" s="39">
        <f t="shared" si="6"/>
        <v>6145900</v>
      </c>
      <c r="G72" s="39">
        <f>17515700+921900</f>
        <v>18437600</v>
      </c>
      <c r="H72" s="39">
        <f>35031400+1843700</f>
        <v>36875100</v>
      </c>
      <c r="I72" s="40">
        <f t="shared" si="50"/>
        <v>61645647</v>
      </c>
      <c r="J72" s="40">
        <v>58385700</v>
      </c>
      <c r="K72" s="40">
        <v>0</v>
      </c>
      <c r="L72" s="40">
        <v>3259947</v>
      </c>
      <c r="M72" s="40">
        <f t="shared" si="47"/>
        <v>0</v>
      </c>
      <c r="N72" s="40">
        <v>0</v>
      </c>
      <c r="O72" s="40">
        <v>0</v>
      </c>
      <c r="P72" s="40">
        <f t="shared" si="12"/>
        <v>0</v>
      </c>
      <c r="Q72" s="40">
        <f t="shared" si="51"/>
        <v>0</v>
      </c>
      <c r="R72" s="40">
        <v>0</v>
      </c>
      <c r="S72" s="40">
        <v>0</v>
      </c>
      <c r="T72" s="40">
        <v>0</v>
      </c>
      <c r="U72" s="40">
        <f t="shared" si="38"/>
        <v>0</v>
      </c>
      <c r="V72" s="40">
        <f t="shared" si="43"/>
        <v>0</v>
      </c>
      <c r="W72" s="40"/>
      <c r="X72" s="40">
        <f t="shared" si="33"/>
        <v>0</v>
      </c>
      <c r="Y72" s="40">
        <f t="shared" si="4"/>
        <v>0</v>
      </c>
      <c r="Z72" s="40"/>
      <c r="AA72" s="55"/>
    </row>
    <row r="73" spans="1:27" s="10" customFormat="1" ht="55.5" hidden="1" customHeight="1" x14ac:dyDescent="0.3">
      <c r="A73" s="74" t="s">
        <v>212</v>
      </c>
      <c r="B73" s="78" t="s">
        <v>83</v>
      </c>
      <c r="C73" s="42" t="s">
        <v>3</v>
      </c>
      <c r="D73" s="39">
        <v>0</v>
      </c>
      <c r="E73" s="39">
        <v>0</v>
      </c>
      <c r="F73" s="39">
        <f t="shared" si="6"/>
        <v>0</v>
      </c>
      <c r="G73" s="39">
        <f>5921600+311700</f>
        <v>6233300</v>
      </c>
      <c r="H73" s="39">
        <f>13817000+727200</f>
        <v>14544200</v>
      </c>
      <c r="I73" s="40">
        <f t="shared" si="50"/>
        <v>20777500</v>
      </c>
      <c r="J73" s="40">
        <v>19738600</v>
      </c>
      <c r="K73" s="40">
        <v>0</v>
      </c>
      <c r="L73" s="40">
        <v>1038900</v>
      </c>
      <c r="M73" s="40">
        <f t="shared" si="47"/>
        <v>0</v>
      </c>
      <c r="N73" s="40">
        <v>0</v>
      </c>
      <c r="O73" s="40">
        <v>0</v>
      </c>
      <c r="P73" s="40">
        <f t="shared" si="12"/>
        <v>0</v>
      </c>
      <c r="Q73" s="40">
        <f t="shared" si="51"/>
        <v>0</v>
      </c>
      <c r="R73" s="40">
        <v>0</v>
      </c>
      <c r="S73" s="40">
        <v>0</v>
      </c>
      <c r="T73" s="40">
        <v>0</v>
      </c>
      <c r="U73" s="40">
        <f t="shared" si="38"/>
        <v>0</v>
      </c>
      <c r="V73" s="40">
        <f t="shared" si="43"/>
        <v>0</v>
      </c>
      <c r="W73" s="40"/>
      <c r="X73" s="40">
        <f t="shared" si="33"/>
        <v>0</v>
      </c>
      <c r="Y73" s="40"/>
      <c r="Z73" s="40"/>
      <c r="AA73" s="55"/>
    </row>
    <row r="74" spans="1:27" s="10" customFormat="1" ht="35.25" hidden="1" customHeight="1" x14ac:dyDescent="0.3">
      <c r="A74" s="74" t="s">
        <v>213</v>
      </c>
      <c r="B74" s="78" t="s">
        <v>61</v>
      </c>
      <c r="C74" s="42" t="s">
        <v>4</v>
      </c>
      <c r="D74" s="39">
        <v>136000</v>
      </c>
      <c r="E74" s="39">
        <v>107000</v>
      </c>
      <c r="F74" s="39">
        <f t="shared" si="6"/>
        <v>243000</v>
      </c>
      <c r="G74" s="39">
        <v>113000</v>
      </c>
      <c r="H74" s="39">
        <v>169100</v>
      </c>
      <c r="I74" s="40">
        <f t="shared" si="50"/>
        <v>525100</v>
      </c>
      <c r="J74" s="40">
        <v>0</v>
      </c>
      <c r="K74" s="40">
        <v>0</v>
      </c>
      <c r="L74" s="40">
        <v>525100</v>
      </c>
      <c r="M74" s="40">
        <f t="shared" si="47"/>
        <v>83833.36</v>
      </c>
      <c r="N74" s="40">
        <v>0</v>
      </c>
      <c r="O74" s="40">
        <v>0</v>
      </c>
      <c r="P74" s="40">
        <f t="shared" si="12"/>
        <v>83833.36</v>
      </c>
      <c r="Q74" s="40">
        <f t="shared" si="51"/>
        <v>83833.36</v>
      </c>
      <c r="R74" s="40">
        <v>0</v>
      </c>
      <c r="S74" s="40">
        <v>0</v>
      </c>
      <c r="T74" s="40">
        <v>83833.36</v>
      </c>
      <c r="U74" s="40">
        <f t="shared" si="38"/>
        <v>15.965218053704056</v>
      </c>
      <c r="V74" s="40"/>
      <c r="W74" s="40"/>
      <c r="X74" s="40">
        <f t="shared" si="33"/>
        <v>15.965218053704056</v>
      </c>
      <c r="Y74" s="40">
        <f t="shared" si="4"/>
        <v>34.499325102880654</v>
      </c>
      <c r="Z74" s="40"/>
      <c r="AA74" s="55"/>
    </row>
    <row r="75" spans="1:27" s="10" customFormat="1" ht="45" hidden="1" customHeight="1" x14ac:dyDescent="0.3">
      <c r="A75" s="74" t="s">
        <v>122</v>
      </c>
      <c r="B75" s="78" t="s">
        <v>210</v>
      </c>
      <c r="C75" s="42" t="s">
        <v>4</v>
      </c>
      <c r="D75" s="39">
        <v>2181500</v>
      </c>
      <c r="E75" s="39">
        <v>3272250</v>
      </c>
      <c r="F75" s="39">
        <f t="shared" si="6"/>
        <v>5453750</v>
      </c>
      <c r="G75" s="39">
        <v>3272250</v>
      </c>
      <c r="H75" s="39">
        <v>1710000</v>
      </c>
      <c r="I75" s="40">
        <f t="shared" si="50"/>
        <v>8245688</v>
      </c>
      <c r="J75" s="40">
        <v>0</v>
      </c>
      <c r="K75" s="40">
        <v>0</v>
      </c>
      <c r="L75" s="40">
        <v>8245688</v>
      </c>
      <c r="M75" s="40">
        <f t="shared" si="47"/>
        <v>594234.24</v>
      </c>
      <c r="N75" s="40">
        <v>0</v>
      </c>
      <c r="O75" s="40">
        <v>0</v>
      </c>
      <c r="P75" s="40">
        <f t="shared" si="12"/>
        <v>594234.24</v>
      </c>
      <c r="Q75" s="40">
        <f t="shared" si="51"/>
        <v>594234.24</v>
      </c>
      <c r="R75" s="40">
        <v>0</v>
      </c>
      <c r="S75" s="40">
        <v>0</v>
      </c>
      <c r="T75" s="40">
        <v>594234.24</v>
      </c>
      <c r="U75" s="40">
        <f t="shared" si="38"/>
        <v>7.2066059254242951</v>
      </c>
      <c r="V75" s="40"/>
      <c r="W75" s="40"/>
      <c r="X75" s="40">
        <f t="shared" si="33"/>
        <v>7.2066059254242951</v>
      </c>
      <c r="Y75" s="40">
        <f t="shared" si="4"/>
        <v>10.895883382993352</v>
      </c>
      <c r="Z75" s="40"/>
      <c r="AA75" s="55"/>
    </row>
    <row r="76" spans="1:27" s="10" customFormat="1" ht="45" hidden="1" customHeight="1" x14ac:dyDescent="0.3">
      <c r="A76" s="74" t="s">
        <v>123</v>
      </c>
      <c r="B76" s="78" t="s">
        <v>465</v>
      </c>
      <c r="C76" s="42" t="s">
        <v>4</v>
      </c>
      <c r="D76" s="39"/>
      <c r="E76" s="39"/>
      <c r="F76" s="39">
        <v>0</v>
      </c>
      <c r="G76" s="39"/>
      <c r="H76" s="39"/>
      <c r="I76" s="40">
        <f t="shared" si="50"/>
        <v>6285797</v>
      </c>
      <c r="J76" s="40">
        <v>0</v>
      </c>
      <c r="K76" s="40">
        <v>0</v>
      </c>
      <c r="L76" s="40">
        <v>6285797</v>
      </c>
      <c r="M76" s="40">
        <f t="shared" si="47"/>
        <v>0</v>
      </c>
      <c r="N76" s="40">
        <v>0</v>
      </c>
      <c r="O76" s="40">
        <v>0</v>
      </c>
      <c r="P76" s="40">
        <f t="shared" si="12"/>
        <v>0</v>
      </c>
      <c r="Q76" s="40">
        <f t="shared" si="51"/>
        <v>0</v>
      </c>
      <c r="R76" s="40">
        <v>0</v>
      </c>
      <c r="S76" s="40">
        <v>0</v>
      </c>
      <c r="T76" s="40">
        <v>0</v>
      </c>
      <c r="U76" s="40">
        <f t="shared" si="38"/>
        <v>0</v>
      </c>
      <c r="V76" s="40"/>
      <c r="W76" s="40"/>
      <c r="X76" s="40">
        <f t="shared" si="33"/>
        <v>0</v>
      </c>
      <c r="Y76" s="40"/>
      <c r="Z76" s="40"/>
      <c r="AA76" s="55"/>
    </row>
    <row r="77" spans="1:27" s="10" customFormat="1" ht="45" hidden="1" customHeight="1" x14ac:dyDescent="0.3">
      <c r="A77" s="74" t="s">
        <v>469</v>
      </c>
      <c r="B77" s="78" t="s">
        <v>466</v>
      </c>
      <c r="C77" s="42" t="s">
        <v>4</v>
      </c>
      <c r="D77" s="39"/>
      <c r="E77" s="39"/>
      <c r="F77" s="39">
        <v>0</v>
      </c>
      <c r="G77" s="39"/>
      <c r="H77" s="39"/>
      <c r="I77" s="40">
        <f t="shared" si="50"/>
        <v>12745284</v>
      </c>
      <c r="J77" s="40">
        <v>0</v>
      </c>
      <c r="K77" s="40">
        <v>0</v>
      </c>
      <c r="L77" s="40">
        <v>12745284</v>
      </c>
      <c r="M77" s="40">
        <f t="shared" si="47"/>
        <v>0</v>
      </c>
      <c r="N77" s="40">
        <v>0</v>
      </c>
      <c r="O77" s="40">
        <v>0</v>
      </c>
      <c r="P77" s="40">
        <f t="shared" si="12"/>
        <v>0</v>
      </c>
      <c r="Q77" s="40">
        <f t="shared" si="51"/>
        <v>0</v>
      </c>
      <c r="R77" s="40">
        <v>0</v>
      </c>
      <c r="S77" s="40">
        <v>0</v>
      </c>
      <c r="T77" s="40">
        <v>0</v>
      </c>
      <c r="U77" s="40">
        <f t="shared" si="38"/>
        <v>0</v>
      </c>
      <c r="V77" s="40"/>
      <c r="W77" s="40"/>
      <c r="X77" s="40">
        <f t="shared" si="33"/>
        <v>0</v>
      </c>
      <c r="Y77" s="40"/>
      <c r="Z77" s="40"/>
      <c r="AA77" s="55"/>
    </row>
    <row r="78" spans="1:27" s="10" customFormat="1" ht="45" hidden="1" customHeight="1" x14ac:dyDescent="0.3">
      <c r="A78" s="74" t="s">
        <v>470</v>
      </c>
      <c r="B78" s="78" t="s">
        <v>467</v>
      </c>
      <c r="C78" s="42" t="s">
        <v>4</v>
      </c>
      <c r="D78" s="39"/>
      <c r="E78" s="39"/>
      <c r="F78" s="39">
        <v>0</v>
      </c>
      <c r="G78" s="39"/>
      <c r="H78" s="39"/>
      <c r="I78" s="40">
        <f t="shared" si="50"/>
        <v>9412768</v>
      </c>
      <c r="J78" s="40">
        <v>0</v>
      </c>
      <c r="K78" s="40">
        <v>0</v>
      </c>
      <c r="L78" s="40">
        <v>9412768</v>
      </c>
      <c r="M78" s="40">
        <f t="shared" si="47"/>
        <v>0</v>
      </c>
      <c r="N78" s="40">
        <v>0</v>
      </c>
      <c r="O78" s="40">
        <v>0</v>
      </c>
      <c r="P78" s="40">
        <f t="shared" si="12"/>
        <v>0</v>
      </c>
      <c r="Q78" s="40">
        <f t="shared" si="51"/>
        <v>0</v>
      </c>
      <c r="R78" s="40">
        <v>0</v>
      </c>
      <c r="S78" s="40">
        <v>0</v>
      </c>
      <c r="T78" s="40">
        <v>0</v>
      </c>
      <c r="U78" s="40">
        <f t="shared" si="38"/>
        <v>0</v>
      </c>
      <c r="V78" s="40"/>
      <c r="W78" s="40"/>
      <c r="X78" s="40">
        <f t="shared" si="33"/>
        <v>0</v>
      </c>
      <c r="Y78" s="40"/>
      <c r="Z78" s="40"/>
      <c r="AA78" s="55"/>
    </row>
    <row r="79" spans="1:27" s="10" customFormat="1" ht="45" hidden="1" customHeight="1" x14ac:dyDescent="0.3">
      <c r="A79" s="74" t="s">
        <v>471</v>
      </c>
      <c r="B79" s="78" t="s">
        <v>468</v>
      </c>
      <c r="C79" s="42" t="s">
        <v>4</v>
      </c>
      <c r="D79" s="39"/>
      <c r="E79" s="39"/>
      <c r="F79" s="39">
        <v>0</v>
      </c>
      <c r="G79" s="39"/>
      <c r="H79" s="39"/>
      <c r="I79" s="40">
        <f t="shared" si="50"/>
        <v>20044760</v>
      </c>
      <c r="J79" s="40">
        <v>0</v>
      </c>
      <c r="K79" s="40">
        <v>0</v>
      </c>
      <c r="L79" s="40">
        <v>20044760</v>
      </c>
      <c r="M79" s="40">
        <f t="shared" si="47"/>
        <v>0</v>
      </c>
      <c r="N79" s="40">
        <v>0</v>
      </c>
      <c r="O79" s="40">
        <v>0</v>
      </c>
      <c r="P79" s="40">
        <f t="shared" si="12"/>
        <v>0</v>
      </c>
      <c r="Q79" s="40">
        <f t="shared" si="51"/>
        <v>0</v>
      </c>
      <c r="R79" s="40">
        <v>0</v>
      </c>
      <c r="S79" s="40">
        <v>0</v>
      </c>
      <c r="T79" s="40">
        <v>0</v>
      </c>
      <c r="U79" s="40">
        <f t="shared" si="38"/>
        <v>0</v>
      </c>
      <c r="V79" s="40"/>
      <c r="W79" s="40"/>
      <c r="X79" s="40">
        <f t="shared" si="33"/>
        <v>0</v>
      </c>
      <c r="Y79" s="40"/>
      <c r="Z79" s="40"/>
      <c r="AA79" s="55"/>
    </row>
    <row r="80" spans="1:27" s="10" customFormat="1" ht="26.25" hidden="1" customHeight="1" x14ac:dyDescent="0.3">
      <c r="A80" s="74" t="s">
        <v>472</v>
      </c>
      <c r="B80" s="78" t="s">
        <v>62</v>
      </c>
      <c r="C80" s="42" t="s">
        <v>4</v>
      </c>
      <c r="D80" s="39">
        <v>30000000</v>
      </c>
      <c r="E80" s="39">
        <v>45000000</v>
      </c>
      <c r="F80" s="39">
        <f t="shared" si="6"/>
        <v>75000000</v>
      </c>
      <c r="G80" s="39">
        <v>33130000</v>
      </c>
      <c r="H80" s="39">
        <v>39999381</v>
      </c>
      <c r="I80" s="40">
        <f t="shared" si="50"/>
        <v>148129381</v>
      </c>
      <c r="J80" s="40">
        <v>0</v>
      </c>
      <c r="K80" s="40">
        <v>0</v>
      </c>
      <c r="L80" s="40">
        <v>148129381</v>
      </c>
      <c r="M80" s="40">
        <f>N80+O80+P80</f>
        <v>41517899.979999997</v>
      </c>
      <c r="N80" s="40">
        <v>0</v>
      </c>
      <c r="O80" s="40">
        <v>0</v>
      </c>
      <c r="P80" s="40">
        <f t="shared" si="12"/>
        <v>41517899.979999997</v>
      </c>
      <c r="Q80" s="40">
        <f t="shared" si="51"/>
        <v>41517899.979999997</v>
      </c>
      <c r="R80" s="40">
        <v>0</v>
      </c>
      <c r="S80" s="40">
        <v>0</v>
      </c>
      <c r="T80" s="40">
        <v>41517899.979999997</v>
      </c>
      <c r="U80" s="40">
        <f t="shared" si="38"/>
        <v>28.028133041344443</v>
      </c>
      <c r="V80" s="40"/>
      <c r="W80" s="40"/>
      <c r="X80" s="40">
        <f t="shared" si="33"/>
        <v>28.028133041344443</v>
      </c>
      <c r="Y80" s="40">
        <f t="shared" si="4"/>
        <v>55.357199973333323</v>
      </c>
      <c r="Z80" s="40"/>
      <c r="AA80" s="55"/>
    </row>
    <row r="81" spans="1:27" s="19" customFormat="1" ht="45.75" hidden="1" customHeight="1" x14ac:dyDescent="0.25">
      <c r="A81" s="97" t="s">
        <v>214</v>
      </c>
      <c r="B81" s="98"/>
      <c r="C81" s="99"/>
      <c r="D81" s="18">
        <f>D65+D7</f>
        <v>167282310</v>
      </c>
      <c r="E81" s="18">
        <f>E65+E7</f>
        <v>205265664</v>
      </c>
      <c r="F81" s="18">
        <f t="shared" ref="F81:H81" si="52">F65+F7</f>
        <v>420016585</v>
      </c>
      <c r="G81" s="18">
        <f t="shared" si="52"/>
        <v>248054086</v>
      </c>
      <c r="H81" s="18">
        <f t="shared" si="52"/>
        <v>276930960</v>
      </c>
      <c r="I81" s="18">
        <f t="shared" ref="I81:T81" si="53">I65+I7</f>
        <v>1184724176</v>
      </c>
      <c r="J81" s="18">
        <f t="shared" si="53"/>
        <v>184732897</v>
      </c>
      <c r="K81" s="18">
        <f t="shared" si="53"/>
        <v>0</v>
      </c>
      <c r="L81" s="18">
        <f t="shared" si="53"/>
        <v>999991279</v>
      </c>
      <c r="M81" s="18">
        <f t="shared" si="53"/>
        <v>227702568.91000003</v>
      </c>
      <c r="N81" s="18">
        <f t="shared" si="53"/>
        <v>281100</v>
      </c>
      <c r="O81" s="18">
        <f t="shared" si="53"/>
        <v>0</v>
      </c>
      <c r="P81" s="18">
        <f t="shared" si="53"/>
        <v>227421468.91000003</v>
      </c>
      <c r="Q81" s="18">
        <f t="shared" si="53"/>
        <v>227556948.20999998</v>
      </c>
      <c r="R81" s="18">
        <f t="shared" si="53"/>
        <v>135479.29999999999</v>
      </c>
      <c r="S81" s="18">
        <f t="shared" si="53"/>
        <v>0</v>
      </c>
      <c r="T81" s="18">
        <f t="shared" si="53"/>
        <v>227421468.91000003</v>
      </c>
      <c r="U81" s="2">
        <f t="shared" si="38"/>
        <v>19.207588805885901</v>
      </c>
      <c r="V81" s="2">
        <f t="shared" si="43"/>
        <v>7.3337939370917787E-2</v>
      </c>
      <c r="W81" s="2"/>
      <c r="X81" s="2">
        <f t="shared" si="33"/>
        <v>22.742345226992729</v>
      </c>
      <c r="Y81" s="2">
        <f t="shared" ref="Y81:Y142" si="54">Q81/F81*100</f>
        <v>54.178086374851119</v>
      </c>
      <c r="Z81" s="2">
        <f t="shared" si="5"/>
        <v>48.196122376378511</v>
      </c>
      <c r="AA81" s="57"/>
    </row>
    <row r="82" spans="1:27" s="11" customFormat="1" ht="35.25" hidden="1" customHeight="1" x14ac:dyDescent="0.3">
      <c r="A82" s="90" t="s">
        <v>15</v>
      </c>
      <c r="B82" s="91"/>
      <c r="C82" s="91"/>
      <c r="D82" s="91"/>
      <c r="E82" s="91"/>
      <c r="F82" s="91"/>
      <c r="G82" s="91"/>
      <c r="H82" s="91"/>
      <c r="I82" s="91"/>
      <c r="J82" s="91"/>
      <c r="K82" s="91"/>
      <c r="L82" s="91"/>
      <c r="M82" s="91"/>
      <c r="N82" s="91"/>
      <c r="O82" s="91"/>
      <c r="P82" s="91"/>
      <c r="Q82" s="91"/>
      <c r="R82" s="91"/>
      <c r="S82" s="91"/>
      <c r="T82" s="91"/>
      <c r="U82" s="91"/>
      <c r="V82" s="91"/>
      <c r="W82" s="91"/>
      <c r="X82" s="91"/>
      <c r="Y82" s="91"/>
      <c r="Z82" s="85"/>
      <c r="AA82" s="86"/>
    </row>
    <row r="83" spans="1:27" s="11" customFormat="1" ht="45.75" hidden="1" customHeight="1" x14ac:dyDescent="0.3">
      <c r="A83" s="1" t="s">
        <v>124</v>
      </c>
      <c r="B83" s="95" t="s">
        <v>31</v>
      </c>
      <c r="C83" s="96"/>
      <c r="D83" s="38">
        <f t="shared" ref="D83:T83" si="55">SUM(D84:D91)</f>
        <v>39064866</v>
      </c>
      <c r="E83" s="38">
        <f t="shared" si="55"/>
        <v>17600400</v>
      </c>
      <c r="F83" s="38">
        <f t="shared" si="55"/>
        <v>80595797</v>
      </c>
      <c r="G83" s="38">
        <f t="shared" si="55"/>
        <v>21243247</v>
      </c>
      <c r="H83" s="38">
        <f t="shared" si="55"/>
        <v>19974680</v>
      </c>
      <c r="I83" s="38">
        <f t="shared" si="55"/>
        <v>121418044</v>
      </c>
      <c r="J83" s="38">
        <f t="shared" si="55"/>
        <v>1598951</v>
      </c>
      <c r="K83" s="38">
        <f t="shared" si="55"/>
        <v>0</v>
      </c>
      <c r="L83" s="38">
        <f t="shared" si="55"/>
        <v>119819093</v>
      </c>
      <c r="M83" s="38">
        <f t="shared" si="55"/>
        <v>42785344.670000002</v>
      </c>
      <c r="N83" s="38">
        <f t="shared" si="55"/>
        <v>0</v>
      </c>
      <c r="O83" s="38">
        <f t="shared" si="55"/>
        <v>0</v>
      </c>
      <c r="P83" s="38">
        <f t="shared" si="55"/>
        <v>42785344.670000002</v>
      </c>
      <c r="Q83" s="38">
        <f t="shared" si="55"/>
        <v>42788196.509999998</v>
      </c>
      <c r="R83" s="38">
        <f t="shared" si="55"/>
        <v>0</v>
      </c>
      <c r="S83" s="38">
        <f t="shared" si="55"/>
        <v>0</v>
      </c>
      <c r="T83" s="38">
        <f t="shared" si="55"/>
        <v>42788196.509999998</v>
      </c>
      <c r="U83" s="2">
        <f t="shared" si="38"/>
        <v>35.240393520093271</v>
      </c>
      <c r="V83" s="2"/>
      <c r="W83" s="2"/>
      <c r="X83" s="2">
        <f t="shared" ref="X83:X91" si="56">T83/L83*100</f>
        <v>35.710666337626172</v>
      </c>
      <c r="Y83" s="2">
        <f t="shared" si="54"/>
        <v>53.089860889396</v>
      </c>
      <c r="Z83" s="2"/>
      <c r="AA83" s="51"/>
    </row>
    <row r="84" spans="1:27" s="11" customFormat="1" ht="42" hidden="1" customHeight="1" x14ac:dyDescent="0.3">
      <c r="A84" s="74" t="s">
        <v>125</v>
      </c>
      <c r="B84" s="78" t="s">
        <v>79</v>
      </c>
      <c r="C84" s="24" t="s">
        <v>6</v>
      </c>
      <c r="D84" s="41">
        <v>24910070</v>
      </c>
      <c r="E84" s="41">
        <v>15670400</v>
      </c>
      <c r="F84" s="39">
        <v>40578728</v>
      </c>
      <c r="G84" s="41">
        <v>14524430</v>
      </c>
      <c r="H84" s="41">
        <v>12539650</v>
      </c>
      <c r="I84" s="39">
        <f t="shared" ref="I84:I90" si="57">J84+L84</f>
        <v>67903752</v>
      </c>
      <c r="J84" s="39">
        <v>0</v>
      </c>
      <c r="K84" s="39">
        <v>0</v>
      </c>
      <c r="L84" s="40">
        <v>67903752</v>
      </c>
      <c r="M84" s="40">
        <f>N84+O84+P84</f>
        <v>27386004.899999999</v>
      </c>
      <c r="N84" s="39">
        <v>0</v>
      </c>
      <c r="O84" s="39">
        <v>0</v>
      </c>
      <c r="P84" s="39">
        <f>T84</f>
        <v>27386004.899999999</v>
      </c>
      <c r="Q84" s="39">
        <f>R84+T84</f>
        <v>27386004.899999999</v>
      </c>
      <c r="R84" s="39">
        <v>0</v>
      </c>
      <c r="S84" s="39">
        <v>0</v>
      </c>
      <c r="T84" s="39">
        <v>27386004.899999999</v>
      </c>
      <c r="U84" s="40">
        <f t="shared" si="38"/>
        <v>40.330621053163604</v>
      </c>
      <c r="V84" s="40"/>
      <c r="W84" s="40"/>
      <c r="X84" s="40">
        <f t="shared" si="56"/>
        <v>40.330621053163604</v>
      </c>
      <c r="Y84" s="40">
        <f t="shared" si="54"/>
        <v>67.488574062745386</v>
      </c>
      <c r="Z84" s="40"/>
      <c r="AA84" s="51"/>
    </row>
    <row r="85" spans="1:27" s="11" customFormat="1" ht="75" hidden="1" x14ac:dyDescent="0.3">
      <c r="A85" s="74" t="s">
        <v>126</v>
      </c>
      <c r="B85" s="78" t="s">
        <v>84</v>
      </c>
      <c r="C85" s="24" t="s">
        <v>6</v>
      </c>
      <c r="D85" s="41">
        <v>100000</v>
      </c>
      <c r="E85" s="41">
        <v>600000</v>
      </c>
      <c r="F85" s="39">
        <v>697148</v>
      </c>
      <c r="G85" s="41">
        <v>1300000</v>
      </c>
      <c r="H85" s="41">
        <v>638100</v>
      </c>
      <c r="I85" s="39">
        <f t="shared" si="57"/>
        <v>2635248</v>
      </c>
      <c r="J85" s="39">
        <v>0</v>
      </c>
      <c r="K85" s="39">
        <v>0</v>
      </c>
      <c r="L85" s="40">
        <v>2635248</v>
      </c>
      <c r="M85" s="40">
        <f t="shared" ref="M85:M91" si="58">N85+O85+P85</f>
        <v>285026.28000000003</v>
      </c>
      <c r="N85" s="39">
        <v>0</v>
      </c>
      <c r="O85" s="39">
        <v>0</v>
      </c>
      <c r="P85" s="39">
        <f t="shared" ref="P85:P91" si="59">T85</f>
        <v>285026.28000000003</v>
      </c>
      <c r="Q85" s="39">
        <f t="shared" ref="Q85:Q91" si="60">R85+T85</f>
        <v>285026.28000000003</v>
      </c>
      <c r="R85" s="39">
        <v>0</v>
      </c>
      <c r="S85" s="39">
        <v>0</v>
      </c>
      <c r="T85" s="39">
        <v>285026.28000000003</v>
      </c>
      <c r="U85" s="40">
        <f t="shared" si="38"/>
        <v>10.815918653576437</v>
      </c>
      <c r="V85" s="40"/>
      <c r="W85" s="40"/>
      <c r="X85" s="40">
        <f t="shared" si="56"/>
        <v>10.815918653576437</v>
      </c>
      <c r="Y85" s="40">
        <f t="shared" si="54"/>
        <v>40.884615605294719</v>
      </c>
      <c r="Z85" s="40"/>
      <c r="AA85" s="51"/>
    </row>
    <row r="86" spans="1:27" s="11" customFormat="1" ht="37.5" hidden="1" x14ac:dyDescent="0.3">
      <c r="A86" s="74" t="s">
        <v>127</v>
      </c>
      <c r="B86" s="78" t="s">
        <v>32</v>
      </c>
      <c r="C86" s="24" t="s">
        <v>6</v>
      </c>
      <c r="D86" s="41">
        <v>50760</v>
      </c>
      <c r="E86" s="41">
        <v>1000000</v>
      </c>
      <c r="F86" s="39">
        <v>1000000</v>
      </c>
      <c r="G86" s="41">
        <v>1000000</v>
      </c>
      <c r="H86" s="41">
        <v>137500</v>
      </c>
      <c r="I86" s="39">
        <f t="shared" si="57"/>
        <v>2137500</v>
      </c>
      <c r="J86" s="39">
        <v>0</v>
      </c>
      <c r="K86" s="39">
        <v>0</v>
      </c>
      <c r="L86" s="40">
        <v>2137500</v>
      </c>
      <c r="M86" s="40">
        <f t="shared" si="58"/>
        <v>110257</v>
      </c>
      <c r="N86" s="39">
        <v>0</v>
      </c>
      <c r="O86" s="39">
        <v>0</v>
      </c>
      <c r="P86" s="39">
        <f t="shared" si="59"/>
        <v>110257</v>
      </c>
      <c r="Q86" s="39">
        <f t="shared" si="60"/>
        <v>110257</v>
      </c>
      <c r="R86" s="39">
        <v>0</v>
      </c>
      <c r="S86" s="39">
        <v>0</v>
      </c>
      <c r="T86" s="39">
        <v>110257</v>
      </c>
      <c r="U86" s="40">
        <f t="shared" si="38"/>
        <v>5.1582222222222223</v>
      </c>
      <c r="V86" s="40"/>
      <c r="W86" s="40"/>
      <c r="X86" s="40">
        <f t="shared" si="56"/>
        <v>5.1582222222222223</v>
      </c>
      <c r="Y86" s="40">
        <f t="shared" si="54"/>
        <v>11.025699999999999</v>
      </c>
      <c r="Z86" s="40"/>
      <c r="AA86" s="51"/>
    </row>
    <row r="87" spans="1:27" s="11" customFormat="1" ht="42.75" hidden="1" customHeight="1" x14ac:dyDescent="0.3">
      <c r="A87" s="74" t="s">
        <v>128</v>
      </c>
      <c r="B87" s="78" t="s">
        <v>33</v>
      </c>
      <c r="C87" s="24" t="s">
        <v>6</v>
      </c>
      <c r="D87" s="41">
        <v>137360</v>
      </c>
      <c r="E87" s="41">
        <v>315000</v>
      </c>
      <c r="F87" s="39">
        <v>167732</v>
      </c>
      <c r="G87" s="41">
        <v>315000</v>
      </c>
      <c r="H87" s="41">
        <v>511200</v>
      </c>
      <c r="I87" s="39">
        <f t="shared" si="57"/>
        <v>337308</v>
      </c>
      <c r="J87" s="39">
        <v>0</v>
      </c>
      <c r="K87" s="39">
        <v>0</v>
      </c>
      <c r="L87" s="40">
        <v>337308</v>
      </c>
      <c r="M87" s="40">
        <f t="shared" si="58"/>
        <v>83865.600000000006</v>
      </c>
      <c r="N87" s="39">
        <v>0</v>
      </c>
      <c r="O87" s="39">
        <v>0</v>
      </c>
      <c r="P87" s="39">
        <f t="shared" si="59"/>
        <v>83865.600000000006</v>
      </c>
      <c r="Q87" s="39">
        <f t="shared" si="60"/>
        <v>83865.600000000006</v>
      </c>
      <c r="R87" s="39">
        <v>0</v>
      </c>
      <c r="S87" s="39">
        <v>0</v>
      </c>
      <c r="T87" s="39">
        <v>83865.600000000006</v>
      </c>
      <c r="U87" s="40">
        <f t="shared" si="38"/>
        <v>24.863211071187166</v>
      </c>
      <c r="V87" s="40"/>
      <c r="W87" s="40"/>
      <c r="X87" s="40">
        <f t="shared" si="56"/>
        <v>24.863211071187166</v>
      </c>
      <c r="Y87" s="40">
        <f t="shared" si="54"/>
        <v>49.999761524336442</v>
      </c>
      <c r="Z87" s="40"/>
      <c r="AA87" s="51"/>
    </row>
    <row r="88" spans="1:27" s="11" customFormat="1" ht="30" hidden="1" customHeight="1" x14ac:dyDescent="0.3">
      <c r="A88" s="74" t="s">
        <v>129</v>
      </c>
      <c r="B88" s="78" t="s">
        <v>440</v>
      </c>
      <c r="C88" s="24" t="s">
        <v>6</v>
      </c>
      <c r="D88" s="41"/>
      <c r="E88" s="41"/>
      <c r="F88" s="39">
        <v>2852</v>
      </c>
      <c r="G88" s="41"/>
      <c r="H88" s="41"/>
      <c r="I88" s="39">
        <f t="shared" si="57"/>
        <v>2852</v>
      </c>
      <c r="J88" s="39">
        <v>0</v>
      </c>
      <c r="K88" s="39">
        <v>0</v>
      </c>
      <c r="L88" s="40">
        <v>2852</v>
      </c>
      <c r="M88" s="40"/>
      <c r="N88" s="39"/>
      <c r="O88" s="39"/>
      <c r="P88" s="39"/>
      <c r="Q88" s="39">
        <f t="shared" si="60"/>
        <v>2851.84</v>
      </c>
      <c r="R88" s="39">
        <v>0</v>
      </c>
      <c r="S88" s="39">
        <v>0</v>
      </c>
      <c r="T88" s="39">
        <v>2851.84</v>
      </c>
      <c r="U88" s="40">
        <f t="shared" si="38"/>
        <v>99.994389901823283</v>
      </c>
      <c r="V88" s="40"/>
      <c r="W88" s="40"/>
      <c r="X88" s="40">
        <f t="shared" si="56"/>
        <v>99.994389901823283</v>
      </c>
      <c r="Y88" s="40">
        <f t="shared" si="54"/>
        <v>99.994389901823283</v>
      </c>
      <c r="Z88" s="40"/>
      <c r="AA88" s="51"/>
    </row>
    <row r="89" spans="1:27" s="11" customFormat="1" ht="37.5" hidden="1" x14ac:dyDescent="0.3">
      <c r="A89" s="74" t="s">
        <v>130</v>
      </c>
      <c r="B89" s="78" t="s">
        <v>257</v>
      </c>
      <c r="C89" s="24" t="s">
        <v>6</v>
      </c>
      <c r="D89" s="41">
        <v>15000</v>
      </c>
      <c r="E89" s="41">
        <v>15000</v>
      </c>
      <c r="F89" s="39">
        <f t="shared" ref="F89" si="61">D89+E89</f>
        <v>30000</v>
      </c>
      <c r="G89" s="41">
        <v>15000</v>
      </c>
      <c r="H89" s="41">
        <v>15000</v>
      </c>
      <c r="I89" s="39">
        <f t="shared" si="57"/>
        <v>60000</v>
      </c>
      <c r="J89" s="39">
        <v>0</v>
      </c>
      <c r="K89" s="39">
        <v>0</v>
      </c>
      <c r="L89" s="40">
        <v>60000</v>
      </c>
      <c r="M89" s="40">
        <f t="shared" si="58"/>
        <v>28138</v>
      </c>
      <c r="N89" s="39">
        <v>0</v>
      </c>
      <c r="O89" s="39">
        <v>0</v>
      </c>
      <c r="P89" s="39">
        <f t="shared" si="59"/>
        <v>28138</v>
      </c>
      <c r="Q89" s="39">
        <f t="shared" si="60"/>
        <v>28138</v>
      </c>
      <c r="R89" s="39">
        <v>0</v>
      </c>
      <c r="S89" s="39">
        <v>0</v>
      </c>
      <c r="T89" s="39">
        <v>28138</v>
      </c>
      <c r="U89" s="40">
        <f t="shared" si="38"/>
        <v>46.896666666666661</v>
      </c>
      <c r="V89" s="40"/>
      <c r="W89" s="40"/>
      <c r="X89" s="40">
        <f t="shared" si="56"/>
        <v>46.896666666666661</v>
      </c>
      <c r="Y89" s="40">
        <f t="shared" si="54"/>
        <v>93.793333333333322</v>
      </c>
      <c r="Z89" s="40"/>
      <c r="AA89" s="51"/>
    </row>
    <row r="90" spans="1:27" s="11" customFormat="1" ht="25.5" hidden="1" customHeight="1" x14ac:dyDescent="0.3">
      <c r="A90" s="74" t="s">
        <v>425</v>
      </c>
      <c r="B90" s="78" t="s">
        <v>10</v>
      </c>
      <c r="C90" s="24" t="s">
        <v>6</v>
      </c>
      <c r="D90" s="41">
        <v>13225088</v>
      </c>
      <c r="E90" s="41"/>
      <c r="F90" s="39">
        <v>30367299</v>
      </c>
      <c r="G90" s="41"/>
      <c r="H90" s="41"/>
      <c r="I90" s="39">
        <f t="shared" si="57"/>
        <v>30367299</v>
      </c>
      <c r="J90" s="39">
        <v>0</v>
      </c>
      <c r="K90" s="39">
        <v>0</v>
      </c>
      <c r="L90" s="40">
        <v>30367299</v>
      </c>
      <c r="M90" s="40">
        <f t="shared" si="58"/>
        <v>13225087.59</v>
      </c>
      <c r="N90" s="39">
        <v>0</v>
      </c>
      <c r="O90" s="39">
        <v>0</v>
      </c>
      <c r="P90" s="39">
        <f t="shared" si="59"/>
        <v>13225087.59</v>
      </c>
      <c r="Q90" s="39">
        <f t="shared" si="60"/>
        <v>13225087.59</v>
      </c>
      <c r="R90" s="39">
        <v>0</v>
      </c>
      <c r="S90" s="39">
        <v>0</v>
      </c>
      <c r="T90" s="39">
        <v>13225087.59</v>
      </c>
      <c r="U90" s="40">
        <f t="shared" si="38"/>
        <v>43.550424389077207</v>
      </c>
      <c r="V90" s="40"/>
      <c r="W90" s="40"/>
      <c r="X90" s="40">
        <f t="shared" si="56"/>
        <v>43.550424389077207</v>
      </c>
      <c r="Y90" s="40">
        <f t="shared" si="54"/>
        <v>43.550424389077207</v>
      </c>
      <c r="Z90" s="40"/>
      <c r="AA90" s="51"/>
    </row>
    <row r="91" spans="1:27" s="11" customFormat="1" ht="58.5" hidden="1" customHeight="1" x14ac:dyDescent="0.3">
      <c r="A91" s="74" t="s">
        <v>439</v>
      </c>
      <c r="B91" s="78" t="s">
        <v>442</v>
      </c>
      <c r="C91" s="24" t="s">
        <v>3</v>
      </c>
      <c r="D91" s="41">
        <v>626588</v>
      </c>
      <c r="E91" s="41">
        <v>0</v>
      </c>
      <c r="F91" s="39">
        <v>7752038</v>
      </c>
      <c r="G91" s="41">
        <v>4088817</v>
      </c>
      <c r="H91" s="41">
        <v>6133230</v>
      </c>
      <c r="I91" s="39">
        <f t="shared" ref="I91" si="62">J91+L91</f>
        <v>17974085</v>
      </c>
      <c r="J91" s="39">
        <v>1598951</v>
      </c>
      <c r="K91" s="39">
        <v>0</v>
      </c>
      <c r="L91" s="39">
        <v>16375134</v>
      </c>
      <c r="M91" s="40">
        <f t="shared" si="58"/>
        <v>1666965.3</v>
      </c>
      <c r="N91" s="39">
        <v>0</v>
      </c>
      <c r="O91" s="39">
        <v>0</v>
      </c>
      <c r="P91" s="39">
        <f t="shared" si="59"/>
        <v>1666965.3</v>
      </c>
      <c r="Q91" s="39">
        <f t="shared" si="60"/>
        <v>1666965.3</v>
      </c>
      <c r="R91" s="39">
        <v>0</v>
      </c>
      <c r="S91" s="39">
        <v>0</v>
      </c>
      <c r="T91" s="39">
        <v>1666965.3</v>
      </c>
      <c r="U91" s="40">
        <f t="shared" si="38"/>
        <v>9.274270706965055</v>
      </c>
      <c r="V91" s="40"/>
      <c r="W91" s="40"/>
      <c r="X91" s="40">
        <f t="shared" si="56"/>
        <v>10.179857459487049</v>
      </c>
      <c r="Y91" s="40">
        <f t="shared" si="54"/>
        <v>21.503574930876244</v>
      </c>
      <c r="Z91" s="40"/>
      <c r="AA91" s="51"/>
    </row>
    <row r="92" spans="1:27" s="11" customFormat="1" ht="31.5" hidden="1" customHeight="1" x14ac:dyDescent="0.3">
      <c r="A92" s="90" t="s">
        <v>14</v>
      </c>
      <c r="B92" s="91"/>
      <c r="C92" s="91"/>
      <c r="D92" s="91"/>
      <c r="E92" s="91"/>
      <c r="F92" s="91"/>
      <c r="G92" s="91"/>
      <c r="H92" s="91"/>
      <c r="I92" s="91"/>
      <c r="J92" s="91"/>
      <c r="K92" s="91"/>
      <c r="L92" s="91"/>
      <c r="M92" s="91"/>
      <c r="N92" s="91"/>
      <c r="O92" s="91"/>
      <c r="P92" s="91"/>
      <c r="Q92" s="91"/>
      <c r="R92" s="91"/>
      <c r="S92" s="91"/>
      <c r="T92" s="91"/>
      <c r="U92" s="91"/>
      <c r="V92" s="91"/>
      <c r="W92" s="91"/>
      <c r="X92" s="91"/>
      <c r="Y92" s="91"/>
      <c r="Z92" s="85"/>
      <c r="AA92" s="86"/>
    </row>
    <row r="93" spans="1:27" s="11" customFormat="1" ht="48" hidden="1" customHeight="1" x14ac:dyDescent="0.3">
      <c r="A93" s="1" t="s">
        <v>131</v>
      </c>
      <c r="B93" s="100" t="s">
        <v>34</v>
      </c>
      <c r="C93" s="100"/>
      <c r="D93" s="38" t="e">
        <f>D94+D96+#REF!</f>
        <v>#REF!</v>
      </c>
      <c r="E93" s="38" t="e">
        <f>E94+E96+#REF!</f>
        <v>#REF!</v>
      </c>
      <c r="F93" s="38">
        <f t="shared" ref="F93:H93" si="63">F94+F96</f>
        <v>33332841</v>
      </c>
      <c r="G93" s="38">
        <f t="shared" si="63"/>
        <v>13771650</v>
      </c>
      <c r="H93" s="38">
        <f t="shared" si="63"/>
        <v>17146050</v>
      </c>
      <c r="I93" s="38">
        <f>I94+I96</f>
        <v>59160629</v>
      </c>
      <c r="J93" s="38">
        <f t="shared" ref="J93:T93" si="64">J94+J96</f>
        <v>0</v>
      </c>
      <c r="K93" s="38">
        <f t="shared" si="64"/>
        <v>0</v>
      </c>
      <c r="L93" s="38">
        <f t="shared" si="64"/>
        <v>59160629</v>
      </c>
      <c r="M93" s="38">
        <f t="shared" si="64"/>
        <v>24191864.940000001</v>
      </c>
      <c r="N93" s="38">
        <f t="shared" si="64"/>
        <v>0</v>
      </c>
      <c r="O93" s="38">
        <f t="shared" si="64"/>
        <v>0</v>
      </c>
      <c r="P93" s="38">
        <f t="shared" si="64"/>
        <v>24191864.940000001</v>
      </c>
      <c r="Q93" s="38">
        <f t="shared" si="64"/>
        <v>24191864.940000001</v>
      </c>
      <c r="R93" s="38">
        <f t="shared" si="64"/>
        <v>0</v>
      </c>
      <c r="S93" s="38">
        <f t="shared" si="64"/>
        <v>0</v>
      </c>
      <c r="T93" s="38">
        <f t="shared" si="64"/>
        <v>24191864.940000001</v>
      </c>
      <c r="U93" s="2">
        <f t="shared" si="38"/>
        <v>40.891831863383331</v>
      </c>
      <c r="V93" s="2"/>
      <c r="W93" s="2"/>
      <c r="X93" s="2">
        <f t="shared" ref="X93:X95" si="65">T93/L93*100</f>
        <v>40.891831863383331</v>
      </c>
      <c r="Y93" s="2">
        <f t="shared" si="54"/>
        <v>72.576666777368303</v>
      </c>
      <c r="Z93" s="2"/>
      <c r="AA93" s="51"/>
    </row>
    <row r="94" spans="1:27" s="11" customFormat="1" ht="48.75" hidden="1" customHeight="1" x14ac:dyDescent="0.3">
      <c r="A94" s="1" t="s">
        <v>132</v>
      </c>
      <c r="B94" s="68" t="s">
        <v>85</v>
      </c>
      <c r="C94" s="24"/>
      <c r="D94" s="4">
        <f>D95</f>
        <v>19403390</v>
      </c>
      <c r="E94" s="4">
        <f t="shared" ref="E94:H94" si="66">E95</f>
        <v>15358800</v>
      </c>
      <c r="F94" s="38">
        <f t="shared" si="66"/>
        <v>33332841</v>
      </c>
      <c r="G94" s="38">
        <f t="shared" si="66"/>
        <v>13771650</v>
      </c>
      <c r="H94" s="38">
        <f t="shared" si="66"/>
        <v>13546050</v>
      </c>
      <c r="I94" s="38">
        <f>I95</f>
        <v>57660629</v>
      </c>
      <c r="J94" s="38">
        <f t="shared" ref="J94:L94" si="67">J95</f>
        <v>0</v>
      </c>
      <c r="K94" s="38">
        <f t="shared" si="67"/>
        <v>0</v>
      </c>
      <c r="L94" s="38">
        <f t="shared" si="67"/>
        <v>57660629</v>
      </c>
      <c r="M94" s="38">
        <f>M95</f>
        <v>24191864.940000001</v>
      </c>
      <c r="N94" s="38">
        <f t="shared" ref="N94:P94" si="68">N95</f>
        <v>0</v>
      </c>
      <c r="O94" s="38">
        <f t="shared" si="68"/>
        <v>0</v>
      </c>
      <c r="P94" s="38">
        <f t="shared" si="68"/>
        <v>24191864.940000001</v>
      </c>
      <c r="Q94" s="38">
        <f t="shared" ref="Q94:T94" si="69">Q95</f>
        <v>24191864.940000001</v>
      </c>
      <c r="R94" s="38">
        <f t="shared" si="69"/>
        <v>0</v>
      </c>
      <c r="S94" s="38">
        <f t="shared" si="69"/>
        <v>0</v>
      </c>
      <c r="T94" s="38">
        <f t="shared" si="69"/>
        <v>24191864.940000001</v>
      </c>
      <c r="U94" s="2">
        <f t="shared" si="38"/>
        <v>41.955603606058474</v>
      </c>
      <c r="V94" s="2"/>
      <c r="W94" s="2"/>
      <c r="X94" s="2">
        <f t="shared" si="65"/>
        <v>41.955603606058474</v>
      </c>
      <c r="Y94" s="2">
        <f t="shared" si="54"/>
        <v>72.576666777368303</v>
      </c>
      <c r="Z94" s="2"/>
      <c r="AA94" s="51"/>
    </row>
    <row r="95" spans="1:27" s="11" customFormat="1" ht="51.75" hidden="1" customHeight="1" x14ac:dyDescent="0.3">
      <c r="A95" s="74" t="s">
        <v>133</v>
      </c>
      <c r="B95" s="75" t="s">
        <v>79</v>
      </c>
      <c r="C95" s="24" t="s">
        <v>5</v>
      </c>
      <c r="D95" s="41">
        <v>19403390</v>
      </c>
      <c r="E95" s="41">
        <v>15358800</v>
      </c>
      <c r="F95" s="39">
        <v>33332841</v>
      </c>
      <c r="G95" s="41">
        <v>13771650</v>
      </c>
      <c r="H95" s="41">
        <v>13546050</v>
      </c>
      <c r="I95" s="39">
        <f>J95+L95</f>
        <v>57660629</v>
      </c>
      <c r="J95" s="39">
        <v>0</v>
      </c>
      <c r="K95" s="39">
        <v>0</v>
      </c>
      <c r="L95" s="39">
        <v>57660629</v>
      </c>
      <c r="M95" s="40">
        <f t="shared" ref="M95:M112" si="70">N95+O95+P95</f>
        <v>24191864.940000001</v>
      </c>
      <c r="N95" s="39">
        <v>0</v>
      </c>
      <c r="O95" s="39">
        <v>0</v>
      </c>
      <c r="P95" s="39">
        <f>T95</f>
        <v>24191864.940000001</v>
      </c>
      <c r="Q95" s="39">
        <f t="shared" ref="Q95:Q97" si="71">R95+T95</f>
        <v>24191864.940000001</v>
      </c>
      <c r="R95" s="39">
        <v>0</v>
      </c>
      <c r="S95" s="39">
        <v>0</v>
      </c>
      <c r="T95" s="39">
        <v>24191864.940000001</v>
      </c>
      <c r="U95" s="40">
        <f t="shared" si="38"/>
        <v>41.955603606058474</v>
      </c>
      <c r="V95" s="40"/>
      <c r="W95" s="40"/>
      <c r="X95" s="40">
        <f t="shared" si="65"/>
        <v>41.955603606058474</v>
      </c>
      <c r="Y95" s="40">
        <f t="shared" si="54"/>
        <v>72.576666777368303</v>
      </c>
      <c r="Z95" s="40"/>
      <c r="AA95" s="51"/>
    </row>
    <row r="96" spans="1:27" s="11" customFormat="1" ht="77.25" hidden="1" customHeight="1" x14ac:dyDescent="0.3">
      <c r="A96" s="1" t="s">
        <v>134</v>
      </c>
      <c r="B96" s="68" t="s">
        <v>88</v>
      </c>
      <c r="C96" s="3"/>
      <c r="D96" s="4">
        <f>D97</f>
        <v>0</v>
      </c>
      <c r="E96" s="4">
        <f t="shared" ref="E96:H96" si="72">E97</f>
        <v>0</v>
      </c>
      <c r="F96" s="38">
        <f t="shared" si="72"/>
        <v>0</v>
      </c>
      <c r="G96" s="38">
        <f t="shared" si="72"/>
        <v>0</v>
      </c>
      <c r="H96" s="38">
        <f t="shared" si="72"/>
        <v>3600000</v>
      </c>
      <c r="I96" s="38">
        <f>I97</f>
        <v>1500000</v>
      </c>
      <c r="J96" s="38">
        <f t="shared" ref="J96:T96" si="73">J97</f>
        <v>0</v>
      </c>
      <c r="K96" s="38">
        <f t="shared" si="73"/>
        <v>0</v>
      </c>
      <c r="L96" s="38">
        <f t="shared" si="73"/>
        <v>1500000</v>
      </c>
      <c r="M96" s="38">
        <f t="shared" si="73"/>
        <v>0</v>
      </c>
      <c r="N96" s="38">
        <f t="shared" si="73"/>
        <v>0</v>
      </c>
      <c r="O96" s="38">
        <f t="shared" si="73"/>
        <v>0</v>
      </c>
      <c r="P96" s="38">
        <f t="shared" si="73"/>
        <v>0</v>
      </c>
      <c r="Q96" s="38">
        <f t="shared" si="73"/>
        <v>0</v>
      </c>
      <c r="R96" s="38">
        <f t="shared" si="73"/>
        <v>0</v>
      </c>
      <c r="S96" s="38">
        <f t="shared" si="73"/>
        <v>0</v>
      </c>
      <c r="T96" s="38">
        <f t="shared" si="73"/>
        <v>0</v>
      </c>
      <c r="U96" s="2">
        <f t="shared" si="38"/>
        <v>0</v>
      </c>
      <c r="V96" s="2"/>
      <c r="W96" s="2"/>
      <c r="X96" s="2">
        <f t="shared" ref="X96:X97" si="74">T96/L96*100</f>
        <v>0</v>
      </c>
      <c r="Y96" s="2"/>
      <c r="Z96" s="40"/>
      <c r="AA96" s="51"/>
    </row>
    <row r="97" spans="1:27" s="11" customFormat="1" ht="43.5" hidden="1" customHeight="1" x14ac:dyDescent="0.3">
      <c r="A97" s="74" t="s">
        <v>135</v>
      </c>
      <c r="B97" s="75" t="s">
        <v>89</v>
      </c>
      <c r="C97" s="24" t="s">
        <v>5</v>
      </c>
      <c r="D97" s="41">
        <v>0</v>
      </c>
      <c r="E97" s="41">
        <v>0</v>
      </c>
      <c r="F97" s="39">
        <f t="shared" ref="F97" si="75">D97+E97</f>
        <v>0</v>
      </c>
      <c r="G97" s="41">
        <v>0</v>
      </c>
      <c r="H97" s="41">
        <v>3600000</v>
      </c>
      <c r="I97" s="39">
        <f>J97+L97</f>
        <v>1500000</v>
      </c>
      <c r="J97" s="39">
        <v>0</v>
      </c>
      <c r="K97" s="39">
        <v>0</v>
      </c>
      <c r="L97" s="39">
        <v>1500000</v>
      </c>
      <c r="M97" s="40">
        <f t="shared" si="70"/>
        <v>0</v>
      </c>
      <c r="N97" s="39">
        <v>0</v>
      </c>
      <c r="O97" s="39">
        <v>0</v>
      </c>
      <c r="P97" s="39">
        <f t="shared" ref="P97" si="76">T97</f>
        <v>0</v>
      </c>
      <c r="Q97" s="39">
        <f t="shared" si="71"/>
        <v>0</v>
      </c>
      <c r="R97" s="40">
        <v>0</v>
      </c>
      <c r="S97" s="40">
        <v>0</v>
      </c>
      <c r="T97" s="40">
        <v>0</v>
      </c>
      <c r="U97" s="40">
        <f t="shared" si="38"/>
        <v>0</v>
      </c>
      <c r="V97" s="40"/>
      <c r="W97" s="40"/>
      <c r="X97" s="40">
        <f t="shared" si="74"/>
        <v>0</v>
      </c>
      <c r="Y97" s="40"/>
      <c r="Z97" s="40"/>
      <c r="AA97" s="51"/>
    </row>
    <row r="98" spans="1:27" s="12" customFormat="1" ht="35.25" hidden="1" customHeight="1" x14ac:dyDescent="0.3">
      <c r="A98" s="90" t="s">
        <v>16</v>
      </c>
      <c r="B98" s="91"/>
      <c r="C98" s="91"/>
      <c r="D98" s="91"/>
      <c r="E98" s="91"/>
      <c r="F98" s="91"/>
      <c r="G98" s="91"/>
      <c r="H98" s="91"/>
      <c r="I98" s="91"/>
      <c r="J98" s="91"/>
      <c r="K98" s="91"/>
      <c r="L98" s="91"/>
      <c r="M98" s="91"/>
      <c r="N98" s="91"/>
      <c r="O98" s="91"/>
      <c r="P98" s="91"/>
      <c r="Q98" s="91"/>
      <c r="R98" s="91"/>
      <c r="S98" s="91"/>
      <c r="T98" s="91"/>
      <c r="U98" s="91"/>
      <c r="V98" s="91"/>
      <c r="W98" s="91"/>
      <c r="X98" s="91"/>
      <c r="Y98" s="91"/>
      <c r="Z98" s="85"/>
      <c r="AA98" s="86"/>
    </row>
    <row r="99" spans="1:27" s="10" customFormat="1" ht="47.25" hidden="1" customHeight="1" x14ac:dyDescent="0.3">
      <c r="A99" s="1" t="s">
        <v>58</v>
      </c>
      <c r="B99" s="100" t="s">
        <v>35</v>
      </c>
      <c r="C99" s="100"/>
      <c r="D99" s="4">
        <f t="shared" ref="D99:M99" si="77">D100+D109</f>
        <v>101497157</v>
      </c>
      <c r="E99" s="4">
        <f t="shared" si="77"/>
        <v>149428118</v>
      </c>
      <c r="F99" s="4">
        <f t="shared" si="77"/>
        <v>247409760</v>
      </c>
      <c r="G99" s="4">
        <f t="shared" si="77"/>
        <v>112423307</v>
      </c>
      <c r="H99" s="4">
        <f t="shared" si="77"/>
        <v>162800213</v>
      </c>
      <c r="I99" s="4">
        <f t="shared" si="77"/>
        <v>514160413</v>
      </c>
      <c r="J99" s="4">
        <f t="shared" si="77"/>
        <v>46543097</v>
      </c>
      <c r="K99" s="4">
        <f t="shared" si="77"/>
        <v>0</v>
      </c>
      <c r="L99" s="4">
        <f t="shared" si="77"/>
        <v>467617316</v>
      </c>
      <c r="M99" s="4">
        <f t="shared" si="77"/>
        <v>142093074.62</v>
      </c>
      <c r="N99" s="4">
        <f t="shared" ref="N99:P99" si="78">N100+N109</f>
        <v>3332650</v>
      </c>
      <c r="O99" s="4">
        <f t="shared" si="78"/>
        <v>0</v>
      </c>
      <c r="P99" s="4">
        <f t="shared" si="78"/>
        <v>138760424.62</v>
      </c>
      <c r="Q99" s="4">
        <f>Q100+Q109</f>
        <v>142093065.97</v>
      </c>
      <c r="R99" s="4">
        <f>R100+R109</f>
        <v>3332641.35</v>
      </c>
      <c r="S99" s="4">
        <f>S100+S109</f>
        <v>0</v>
      </c>
      <c r="T99" s="4">
        <f>T100+T109</f>
        <v>138760424.62</v>
      </c>
      <c r="U99" s="2">
        <f t="shared" si="38"/>
        <v>27.635940530878639</v>
      </c>
      <c r="V99" s="2">
        <f t="shared" ref="V99:V100" si="79">R99/J99*100</f>
        <v>7.1603343241211483</v>
      </c>
      <c r="W99" s="2"/>
      <c r="X99" s="2">
        <f t="shared" ref="X99:X102" si="80">T99/L99*100</f>
        <v>29.673927776447012</v>
      </c>
      <c r="Y99" s="2">
        <f t="shared" si="54"/>
        <v>57.432279943200307</v>
      </c>
      <c r="Z99" s="2">
        <f t="shared" si="5"/>
        <v>99.999740446791591</v>
      </c>
      <c r="AA99" s="55"/>
    </row>
    <row r="100" spans="1:27" s="10" customFormat="1" ht="78.75" hidden="1" customHeight="1" x14ac:dyDescent="0.3">
      <c r="A100" s="1" t="s">
        <v>24</v>
      </c>
      <c r="B100" s="68" t="s">
        <v>90</v>
      </c>
      <c r="C100" s="68"/>
      <c r="D100" s="4">
        <f t="shared" ref="D100:M100" si="81">SUM(D101:D108)</f>
        <v>95630167</v>
      </c>
      <c r="E100" s="4">
        <f t="shared" si="81"/>
        <v>145461918</v>
      </c>
      <c r="F100" s="4">
        <f t="shared" si="81"/>
        <v>238487315</v>
      </c>
      <c r="G100" s="4">
        <f t="shared" si="81"/>
        <v>107629827</v>
      </c>
      <c r="H100" s="4">
        <f t="shared" si="81"/>
        <v>120287693</v>
      </c>
      <c r="I100" s="4">
        <f t="shared" si="81"/>
        <v>454861784</v>
      </c>
      <c r="J100" s="4">
        <f t="shared" si="81"/>
        <v>10363097</v>
      </c>
      <c r="K100" s="4">
        <f t="shared" si="81"/>
        <v>0</v>
      </c>
      <c r="L100" s="4">
        <f t="shared" si="81"/>
        <v>444498687</v>
      </c>
      <c r="M100" s="4">
        <f t="shared" si="81"/>
        <v>134793146.06999999</v>
      </c>
      <c r="N100" s="4">
        <f t="shared" ref="N100:P100" si="82">SUM(N101:N108)</f>
        <v>3332650</v>
      </c>
      <c r="O100" s="4">
        <f t="shared" si="82"/>
        <v>0</v>
      </c>
      <c r="P100" s="4">
        <f t="shared" si="82"/>
        <v>131460496.06999999</v>
      </c>
      <c r="Q100" s="4">
        <f>SUM(Q101:Q108)</f>
        <v>134793137.41999999</v>
      </c>
      <c r="R100" s="4">
        <f>SUM(R101:R108)</f>
        <v>3332641.35</v>
      </c>
      <c r="S100" s="4">
        <f>SUM(S101:S108)</f>
        <v>0</v>
      </c>
      <c r="T100" s="4">
        <f>SUM(T101:T108)</f>
        <v>131460496.06999999</v>
      </c>
      <c r="U100" s="2">
        <f t="shared" si="38"/>
        <v>29.63386728923351</v>
      </c>
      <c r="V100" s="2">
        <f t="shared" si="79"/>
        <v>32.158739322810547</v>
      </c>
      <c r="W100" s="2"/>
      <c r="X100" s="2">
        <f t="shared" si="80"/>
        <v>29.575002112435932</v>
      </c>
      <c r="Y100" s="2">
        <f t="shared" si="54"/>
        <v>56.520044858570351</v>
      </c>
      <c r="Z100" s="2">
        <f t="shared" si="5"/>
        <v>99.999740446791591</v>
      </c>
      <c r="AA100" s="55"/>
    </row>
    <row r="101" spans="1:27" s="10" customFormat="1" ht="93.75" hidden="1" x14ac:dyDescent="0.3">
      <c r="A101" s="67" t="s">
        <v>136</v>
      </c>
      <c r="B101" s="65" t="s">
        <v>258</v>
      </c>
      <c r="C101" s="42" t="s">
        <v>7</v>
      </c>
      <c r="D101" s="39">
        <v>54400</v>
      </c>
      <c r="E101" s="39">
        <v>69300</v>
      </c>
      <c r="F101" s="41">
        <f t="shared" ref="F101:F112" si="83">D101+E101</f>
        <v>123700</v>
      </c>
      <c r="G101" s="39">
        <v>159870</v>
      </c>
      <c r="H101" s="39">
        <v>15600</v>
      </c>
      <c r="I101" s="39">
        <f t="shared" ref="I101:I108" si="84">J101+L101</f>
        <v>299170</v>
      </c>
      <c r="J101" s="39">
        <v>0</v>
      </c>
      <c r="K101" s="39">
        <v>0</v>
      </c>
      <c r="L101" s="39">
        <v>299170</v>
      </c>
      <c r="M101" s="40">
        <f t="shared" si="70"/>
        <v>102621</v>
      </c>
      <c r="N101" s="39">
        <v>0</v>
      </c>
      <c r="O101" s="39">
        <v>0</v>
      </c>
      <c r="P101" s="39">
        <f t="shared" ref="P101:P107" si="85">T101</f>
        <v>102621</v>
      </c>
      <c r="Q101" s="40">
        <f t="shared" ref="Q101:Q108" si="86">SUM(R101:T101)</f>
        <v>102621</v>
      </c>
      <c r="R101" s="40">
        <v>0</v>
      </c>
      <c r="S101" s="40">
        <v>0</v>
      </c>
      <c r="T101" s="40">
        <v>102621</v>
      </c>
      <c r="U101" s="40">
        <f t="shared" si="38"/>
        <v>34.301901928669324</v>
      </c>
      <c r="V101" s="40"/>
      <c r="W101" s="40"/>
      <c r="X101" s="40">
        <f t="shared" si="80"/>
        <v>34.301901928669324</v>
      </c>
      <c r="Y101" s="40">
        <f t="shared" si="54"/>
        <v>82.959579628132573</v>
      </c>
      <c r="Z101" s="40"/>
      <c r="AA101" s="55"/>
    </row>
    <row r="102" spans="1:27" s="10" customFormat="1" ht="49.5" hidden="1" customHeight="1" x14ac:dyDescent="0.3">
      <c r="A102" s="74" t="s">
        <v>137</v>
      </c>
      <c r="B102" s="75" t="s">
        <v>92</v>
      </c>
      <c r="C102" s="42" t="s">
        <v>8</v>
      </c>
      <c r="D102" s="39">
        <v>0</v>
      </c>
      <c r="E102" s="39">
        <v>222520</v>
      </c>
      <c r="F102" s="41">
        <f t="shared" si="83"/>
        <v>222520</v>
      </c>
      <c r="G102" s="39">
        <v>104820</v>
      </c>
      <c r="H102" s="39">
        <v>0</v>
      </c>
      <c r="I102" s="39">
        <f t="shared" si="84"/>
        <v>327340</v>
      </c>
      <c r="J102" s="39">
        <v>0</v>
      </c>
      <c r="K102" s="39">
        <v>0</v>
      </c>
      <c r="L102" s="39">
        <v>327340</v>
      </c>
      <c r="M102" s="40">
        <f t="shared" si="70"/>
        <v>0</v>
      </c>
      <c r="N102" s="39">
        <v>0</v>
      </c>
      <c r="O102" s="39">
        <v>0</v>
      </c>
      <c r="P102" s="39">
        <f t="shared" si="85"/>
        <v>0</v>
      </c>
      <c r="Q102" s="40">
        <f t="shared" si="86"/>
        <v>0</v>
      </c>
      <c r="R102" s="40">
        <v>0</v>
      </c>
      <c r="S102" s="40">
        <v>0</v>
      </c>
      <c r="T102" s="39">
        <v>0</v>
      </c>
      <c r="U102" s="40">
        <f t="shared" si="38"/>
        <v>0</v>
      </c>
      <c r="V102" s="40"/>
      <c r="W102" s="40"/>
      <c r="X102" s="40">
        <f t="shared" si="80"/>
        <v>0</v>
      </c>
      <c r="Y102" s="40">
        <f t="shared" si="54"/>
        <v>0</v>
      </c>
      <c r="Z102" s="40"/>
      <c r="AA102" s="55"/>
    </row>
    <row r="103" spans="1:27" s="10" customFormat="1" ht="77.25" hidden="1" customHeight="1" x14ac:dyDescent="0.3">
      <c r="A103" s="74" t="s">
        <v>138</v>
      </c>
      <c r="B103" s="75" t="s">
        <v>51</v>
      </c>
      <c r="C103" s="42" t="s">
        <v>8</v>
      </c>
      <c r="D103" s="39">
        <v>0</v>
      </c>
      <c r="E103" s="39">
        <v>0</v>
      </c>
      <c r="F103" s="41">
        <f t="shared" si="83"/>
        <v>0</v>
      </c>
      <c r="G103" s="39">
        <v>887349</v>
      </c>
      <c r="H103" s="39">
        <v>328648</v>
      </c>
      <c r="I103" s="39">
        <f t="shared" si="84"/>
        <v>1215997</v>
      </c>
      <c r="J103" s="39">
        <v>1215997</v>
      </c>
      <c r="K103" s="39">
        <v>0</v>
      </c>
      <c r="L103" s="39">
        <v>0</v>
      </c>
      <c r="M103" s="40">
        <f t="shared" si="70"/>
        <v>0</v>
      </c>
      <c r="N103" s="39">
        <v>0</v>
      </c>
      <c r="O103" s="39">
        <v>0</v>
      </c>
      <c r="P103" s="39">
        <f t="shared" si="85"/>
        <v>0</v>
      </c>
      <c r="Q103" s="40">
        <f t="shared" si="86"/>
        <v>0</v>
      </c>
      <c r="R103" s="40">
        <v>0</v>
      </c>
      <c r="S103" s="40">
        <v>0</v>
      </c>
      <c r="T103" s="39">
        <v>0</v>
      </c>
      <c r="U103" s="40">
        <f t="shared" si="38"/>
        <v>0</v>
      </c>
      <c r="V103" s="40">
        <f t="shared" si="38"/>
        <v>0</v>
      </c>
      <c r="W103" s="39"/>
      <c r="X103" s="40"/>
      <c r="Y103" s="40"/>
      <c r="Z103" s="40"/>
      <c r="AA103" s="55"/>
    </row>
    <row r="104" spans="1:27" s="10" customFormat="1" ht="75" hidden="1" x14ac:dyDescent="0.3">
      <c r="A104" s="74" t="s">
        <v>139</v>
      </c>
      <c r="B104" s="75" t="s">
        <v>51</v>
      </c>
      <c r="C104" s="42" t="s">
        <v>8</v>
      </c>
      <c r="D104" s="39">
        <v>0</v>
      </c>
      <c r="E104" s="39">
        <v>0</v>
      </c>
      <c r="F104" s="41">
        <f t="shared" si="83"/>
        <v>0</v>
      </c>
      <c r="G104" s="39">
        <v>380293</v>
      </c>
      <c r="H104" s="39">
        <v>140849</v>
      </c>
      <c r="I104" s="39">
        <f t="shared" si="84"/>
        <v>521142</v>
      </c>
      <c r="J104" s="39">
        <v>0</v>
      </c>
      <c r="K104" s="39">
        <v>0</v>
      </c>
      <c r="L104" s="39">
        <v>521142</v>
      </c>
      <c r="M104" s="40">
        <f t="shared" si="70"/>
        <v>0</v>
      </c>
      <c r="N104" s="39">
        <v>0</v>
      </c>
      <c r="O104" s="39">
        <v>0</v>
      </c>
      <c r="P104" s="39">
        <f t="shared" si="85"/>
        <v>0</v>
      </c>
      <c r="Q104" s="40">
        <f t="shared" si="86"/>
        <v>0</v>
      </c>
      <c r="R104" s="39">
        <v>0</v>
      </c>
      <c r="S104" s="39">
        <v>0</v>
      </c>
      <c r="T104" s="40">
        <v>0</v>
      </c>
      <c r="U104" s="40">
        <f t="shared" si="38"/>
        <v>0</v>
      </c>
      <c r="V104" s="40"/>
      <c r="W104" s="40"/>
      <c r="X104" s="40">
        <f t="shared" ref="X104:X105" si="87">T104/L104*100</f>
        <v>0</v>
      </c>
      <c r="Y104" s="40"/>
      <c r="Z104" s="40"/>
      <c r="AA104" s="55"/>
    </row>
    <row r="105" spans="1:27" s="10" customFormat="1" ht="56.25" hidden="1" x14ac:dyDescent="0.3">
      <c r="A105" s="74" t="s">
        <v>140</v>
      </c>
      <c r="B105" s="75" t="s">
        <v>78</v>
      </c>
      <c r="C105" s="42" t="s">
        <v>8</v>
      </c>
      <c r="D105" s="39">
        <v>93503854</v>
      </c>
      <c r="E105" s="39">
        <v>140888016</v>
      </c>
      <c r="F105" s="41">
        <v>231787100</v>
      </c>
      <c r="G105" s="39">
        <v>105090384</v>
      </c>
      <c r="H105" s="39">
        <v>117582402</v>
      </c>
      <c r="I105" s="39">
        <f t="shared" si="84"/>
        <v>442916835</v>
      </c>
      <c r="J105" s="39">
        <v>0</v>
      </c>
      <c r="K105" s="39">
        <v>0</v>
      </c>
      <c r="L105" s="39">
        <v>442916835</v>
      </c>
      <c r="M105" s="40">
        <f t="shared" si="70"/>
        <v>131216568.06999999</v>
      </c>
      <c r="N105" s="39">
        <v>0</v>
      </c>
      <c r="O105" s="39">
        <v>0</v>
      </c>
      <c r="P105" s="39">
        <f t="shared" si="85"/>
        <v>131216568.06999999</v>
      </c>
      <c r="Q105" s="40">
        <f t="shared" si="86"/>
        <v>131216568.06999999</v>
      </c>
      <c r="R105" s="40">
        <v>0</v>
      </c>
      <c r="S105" s="40">
        <v>0</v>
      </c>
      <c r="T105" s="40">
        <v>131216568.06999999</v>
      </c>
      <c r="U105" s="40">
        <f t="shared" si="38"/>
        <v>29.625554438453438</v>
      </c>
      <c r="V105" s="40"/>
      <c r="W105" s="40"/>
      <c r="X105" s="40">
        <f t="shared" si="87"/>
        <v>29.625554438453438</v>
      </c>
      <c r="Y105" s="40">
        <f t="shared" si="54"/>
        <v>56.610815731332764</v>
      </c>
      <c r="Z105" s="40"/>
      <c r="AA105" s="55"/>
    </row>
    <row r="106" spans="1:27" s="10" customFormat="1" ht="206.25" hidden="1" x14ac:dyDescent="0.3">
      <c r="A106" s="74" t="s">
        <v>141</v>
      </c>
      <c r="B106" s="75" t="s">
        <v>259</v>
      </c>
      <c r="C106" s="42" t="s">
        <v>8</v>
      </c>
      <c r="D106" s="39">
        <v>1588246</v>
      </c>
      <c r="E106" s="39">
        <v>3594872</v>
      </c>
      <c r="F106" s="41">
        <f t="shared" si="83"/>
        <v>5183118</v>
      </c>
      <c r="G106" s="39">
        <v>919711</v>
      </c>
      <c r="H106" s="39">
        <v>2146271</v>
      </c>
      <c r="I106" s="39">
        <f t="shared" si="84"/>
        <v>8249100</v>
      </c>
      <c r="J106" s="39">
        <v>8249100</v>
      </c>
      <c r="K106" s="39">
        <v>0</v>
      </c>
      <c r="L106" s="39">
        <v>0</v>
      </c>
      <c r="M106" s="40">
        <f t="shared" si="70"/>
        <v>2434650</v>
      </c>
      <c r="N106" s="39">
        <v>2434650</v>
      </c>
      <c r="O106" s="39">
        <v>0</v>
      </c>
      <c r="P106" s="39">
        <f t="shared" si="85"/>
        <v>0</v>
      </c>
      <c r="Q106" s="40">
        <f>SUM(R106:S106)</f>
        <v>2434641.35</v>
      </c>
      <c r="R106" s="40">
        <v>2434641.35</v>
      </c>
      <c r="S106" s="40">
        <v>0</v>
      </c>
      <c r="U106" s="40">
        <f t="shared" si="38"/>
        <v>29.514023954128334</v>
      </c>
      <c r="V106" s="40">
        <f t="shared" ref="V106:V112" si="88">R106/J106*100</f>
        <v>29.514023954128334</v>
      </c>
      <c r="W106" s="40"/>
      <c r="X106" s="40"/>
      <c r="Y106" s="40">
        <f t="shared" si="54"/>
        <v>46.972524067559334</v>
      </c>
      <c r="Z106" s="40">
        <f t="shared" ref="Z106:Z136" si="89">R106/N106*100</f>
        <v>99.999644712792403</v>
      </c>
      <c r="AA106" s="55"/>
    </row>
    <row r="107" spans="1:27" s="10" customFormat="1" ht="78.75" hidden="1" customHeight="1" x14ac:dyDescent="0.3">
      <c r="A107" s="74" t="s">
        <v>205</v>
      </c>
      <c r="B107" s="75" t="s">
        <v>374</v>
      </c>
      <c r="C107" s="42" t="s">
        <v>8</v>
      </c>
      <c r="D107" s="39">
        <v>400000</v>
      </c>
      <c r="E107" s="39">
        <v>498000</v>
      </c>
      <c r="F107" s="41">
        <f t="shared" si="83"/>
        <v>898000</v>
      </c>
      <c r="G107" s="39">
        <v>0</v>
      </c>
      <c r="H107" s="39">
        <v>0</v>
      </c>
      <c r="I107" s="39">
        <f t="shared" si="84"/>
        <v>898000</v>
      </c>
      <c r="J107" s="39">
        <v>898000</v>
      </c>
      <c r="K107" s="39">
        <v>0</v>
      </c>
      <c r="L107" s="39">
        <v>0</v>
      </c>
      <c r="M107" s="40">
        <f t="shared" si="70"/>
        <v>898000</v>
      </c>
      <c r="N107" s="39">
        <v>898000</v>
      </c>
      <c r="O107" s="39">
        <v>0</v>
      </c>
      <c r="P107" s="39">
        <f t="shared" si="85"/>
        <v>0</v>
      </c>
      <c r="Q107" s="40">
        <f t="shared" si="86"/>
        <v>898000</v>
      </c>
      <c r="R107" s="40">
        <v>898000</v>
      </c>
      <c r="S107" s="40">
        <v>0</v>
      </c>
      <c r="T107" s="40">
        <v>0</v>
      </c>
      <c r="U107" s="40">
        <f t="shared" si="38"/>
        <v>100</v>
      </c>
      <c r="V107" s="40">
        <f t="shared" si="88"/>
        <v>100</v>
      </c>
      <c r="W107" s="40"/>
      <c r="X107" s="40"/>
      <c r="Y107" s="40">
        <f t="shared" si="54"/>
        <v>100</v>
      </c>
      <c r="Z107" s="40">
        <f t="shared" si="89"/>
        <v>100</v>
      </c>
      <c r="AA107" s="49" t="s">
        <v>443</v>
      </c>
    </row>
    <row r="108" spans="1:27" s="10" customFormat="1" ht="187.5" hidden="1" x14ac:dyDescent="0.3">
      <c r="A108" s="74" t="s">
        <v>375</v>
      </c>
      <c r="B108" s="75" t="s">
        <v>260</v>
      </c>
      <c r="C108" s="42" t="s">
        <v>8</v>
      </c>
      <c r="D108" s="39">
        <v>83667</v>
      </c>
      <c r="E108" s="39">
        <v>189210</v>
      </c>
      <c r="F108" s="41">
        <f t="shared" si="83"/>
        <v>272877</v>
      </c>
      <c r="G108" s="39">
        <v>87400</v>
      </c>
      <c r="H108" s="39">
        <v>73923</v>
      </c>
      <c r="I108" s="39">
        <f t="shared" si="84"/>
        <v>434200</v>
      </c>
      <c r="J108" s="39">
        <v>0</v>
      </c>
      <c r="K108" s="39">
        <v>0</v>
      </c>
      <c r="L108" s="39">
        <v>434200</v>
      </c>
      <c r="M108" s="40">
        <f t="shared" si="70"/>
        <v>141307</v>
      </c>
      <c r="N108" s="39">
        <v>0</v>
      </c>
      <c r="O108" s="39">
        <v>0</v>
      </c>
      <c r="P108" s="39">
        <f>T108</f>
        <v>141307</v>
      </c>
      <c r="Q108" s="40">
        <f t="shared" si="86"/>
        <v>141307</v>
      </c>
      <c r="R108" s="40">
        <v>0</v>
      </c>
      <c r="S108" s="40">
        <v>0</v>
      </c>
      <c r="T108" s="40">
        <v>141307</v>
      </c>
      <c r="U108" s="40">
        <f t="shared" si="38"/>
        <v>32.544219253800094</v>
      </c>
      <c r="V108" s="40"/>
      <c r="W108" s="40"/>
      <c r="X108" s="40">
        <f t="shared" ref="X108:X112" si="90">T108/L108*100</f>
        <v>32.544219253800094</v>
      </c>
      <c r="Y108" s="40">
        <f t="shared" si="54"/>
        <v>51.784137175357394</v>
      </c>
      <c r="Z108" s="40"/>
      <c r="AA108" s="55"/>
    </row>
    <row r="109" spans="1:27" s="11" customFormat="1" ht="75" hidden="1" x14ac:dyDescent="0.3">
      <c r="A109" s="1" t="s">
        <v>25</v>
      </c>
      <c r="B109" s="68" t="s">
        <v>93</v>
      </c>
      <c r="C109" s="22"/>
      <c r="D109" s="38">
        <f t="shared" ref="D109:E109" si="91">SUM(D110:D112)</f>
        <v>5866990</v>
      </c>
      <c r="E109" s="38">
        <f t="shared" si="91"/>
        <v>3966200</v>
      </c>
      <c r="F109" s="38">
        <f t="shared" ref="F109:H109" si="92">SUM(F110:F112)</f>
        <v>8922445</v>
      </c>
      <c r="G109" s="38">
        <f t="shared" si="92"/>
        <v>4793480</v>
      </c>
      <c r="H109" s="38">
        <f t="shared" si="92"/>
        <v>42512520</v>
      </c>
      <c r="I109" s="38">
        <f t="shared" ref="I109:T109" si="93">SUM(I110:I112)</f>
        <v>59298629</v>
      </c>
      <c r="J109" s="38">
        <f t="shared" si="93"/>
        <v>36180000</v>
      </c>
      <c r="K109" s="38">
        <f t="shared" si="93"/>
        <v>0</v>
      </c>
      <c r="L109" s="38">
        <f t="shared" si="93"/>
        <v>23118629</v>
      </c>
      <c r="M109" s="38">
        <f t="shared" si="93"/>
        <v>7299928.5499999998</v>
      </c>
      <c r="N109" s="38">
        <f t="shared" si="93"/>
        <v>0</v>
      </c>
      <c r="O109" s="38">
        <f t="shared" si="93"/>
        <v>0</v>
      </c>
      <c r="P109" s="38">
        <f t="shared" si="93"/>
        <v>7299928.5499999998</v>
      </c>
      <c r="Q109" s="38">
        <f t="shared" si="93"/>
        <v>7299928.5499999998</v>
      </c>
      <c r="R109" s="38">
        <f t="shared" si="93"/>
        <v>0</v>
      </c>
      <c r="S109" s="38">
        <f t="shared" si="93"/>
        <v>0</v>
      </c>
      <c r="T109" s="38">
        <f t="shared" si="93"/>
        <v>7299928.5499999998</v>
      </c>
      <c r="U109" s="2">
        <f t="shared" si="38"/>
        <v>12.310450803171182</v>
      </c>
      <c r="V109" s="2">
        <f t="shared" si="88"/>
        <v>0</v>
      </c>
      <c r="W109" s="2"/>
      <c r="X109" s="2">
        <f t="shared" si="90"/>
        <v>31.57595785632444</v>
      </c>
      <c r="Y109" s="2">
        <f t="shared" si="54"/>
        <v>81.815338172440406</v>
      </c>
      <c r="Z109" s="2"/>
      <c r="AA109" s="51"/>
    </row>
    <row r="110" spans="1:27" s="10" customFormat="1" ht="45.75" hidden="1" customHeight="1" x14ac:dyDescent="0.3">
      <c r="A110" s="74" t="s">
        <v>142</v>
      </c>
      <c r="B110" s="75" t="s">
        <v>94</v>
      </c>
      <c r="C110" s="42" t="s">
        <v>8</v>
      </c>
      <c r="D110" s="39">
        <v>5766990</v>
      </c>
      <c r="E110" s="39">
        <v>3966200</v>
      </c>
      <c r="F110" s="41">
        <v>8822445</v>
      </c>
      <c r="G110" s="39">
        <v>4793480</v>
      </c>
      <c r="H110" s="39">
        <v>4528320</v>
      </c>
      <c r="I110" s="39">
        <f t="shared" ref="I110:I112" si="94">J110+L110</f>
        <v>18122100</v>
      </c>
      <c r="J110" s="39">
        <v>0</v>
      </c>
      <c r="K110" s="39">
        <v>0</v>
      </c>
      <c r="L110" s="39">
        <v>18122100</v>
      </c>
      <c r="M110" s="40">
        <f t="shared" si="70"/>
        <v>7199928.5499999998</v>
      </c>
      <c r="N110" s="39">
        <v>0</v>
      </c>
      <c r="O110" s="39">
        <v>0</v>
      </c>
      <c r="P110" s="39">
        <f>T110</f>
        <v>7199928.5499999998</v>
      </c>
      <c r="Q110" s="40">
        <f>R110+T110</f>
        <v>7199928.5499999998</v>
      </c>
      <c r="R110" s="40">
        <v>0</v>
      </c>
      <c r="S110" s="40">
        <v>0</v>
      </c>
      <c r="T110" s="40">
        <v>7199928.5499999998</v>
      </c>
      <c r="U110" s="40">
        <f t="shared" si="38"/>
        <v>39.73010054022437</v>
      </c>
      <c r="V110" s="40"/>
      <c r="W110" s="40"/>
      <c r="X110" s="40">
        <f t="shared" si="90"/>
        <v>39.73010054022437</v>
      </c>
      <c r="Y110" s="40">
        <f t="shared" si="54"/>
        <v>81.609220006472128</v>
      </c>
      <c r="Z110" s="40"/>
      <c r="AA110" s="55"/>
    </row>
    <row r="111" spans="1:27" s="10" customFormat="1" ht="45.75" hidden="1" customHeight="1" x14ac:dyDescent="0.3">
      <c r="A111" s="74" t="s">
        <v>473</v>
      </c>
      <c r="B111" s="75" t="s">
        <v>475</v>
      </c>
      <c r="C111" s="42" t="s">
        <v>8</v>
      </c>
      <c r="D111" s="39"/>
      <c r="E111" s="39"/>
      <c r="F111" s="41">
        <v>0</v>
      </c>
      <c r="G111" s="39"/>
      <c r="H111" s="39"/>
      <c r="I111" s="39">
        <f t="shared" si="94"/>
        <v>2973832</v>
      </c>
      <c r="J111" s="39">
        <v>0</v>
      </c>
      <c r="K111" s="39">
        <v>0</v>
      </c>
      <c r="L111" s="39">
        <v>2973832</v>
      </c>
      <c r="M111" s="40">
        <f t="shared" si="70"/>
        <v>0</v>
      </c>
      <c r="N111" s="39">
        <v>0</v>
      </c>
      <c r="O111" s="39">
        <v>0</v>
      </c>
      <c r="P111" s="39">
        <f>T111</f>
        <v>0</v>
      </c>
      <c r="Q111" s="40">
        <f>R111+T111</f>
        <v>0</v>
      </c>
      <c r="R111" s="40">
        <v>0</v>
      </c>
      <c r="S111" s="40">
        <v>0</v>
      </c>
      <c r="T111" s="40">
        <v>0</v>
      </c>
      <c r="U111" s="40"/>
      <c r="V111" s="40"/>
      <c r="W111" s="40"/>
      <c r="X111" s="40"/>
      <c r="Y111" s="40"/>
      <c r="Z111" s="40"/>
      <c r="AA111" s="55"/>
    </row>
    <row r="112" spans="1:27" s="10" customFormat="1" ht="53.25" hidden="1" customHeight="1" x14ac:dyDescent="0.3">
      <c r="A112" s="74" t="s">
        <v>474</v>
      </c>
      <c r="B112" s="78" t="s">
        <v>52</v>
      </c>
      <c r="C112" s="42" t="s">
        <v>3</v>
      </c>
      <c r="D112" s="39">
        <v>100000</v>
      </c>
      <c r="E112" s="39">
        <v>0</v>
      </c>
      <c r="F112" s="41">
        <f t="shared" si="83"/>
        <v>100000</v>
      </c>
      <c r="G112" s="39">
        <v>0</v>
      </c>
      <c r="H112" s="39">
        <v>37984200</v>
      </c>
      <c r="I112" s="39">
        <f t="shared" si="94"/>
        <v>38202697</v>
      </c>
      <c r="J112" s="39">
        <v>36180000</v>
      </c>
      <c r="K112" s="39">
        <v>0</v>
      </c>
      <c r="L112" s="39">
        <v>2022697</v>
      </c>
      <c r="M112" s="40">
        <f t="shared" si="70"/>
        <v>100000</v>
      </c>
      <c r="N112" s="39">
        <v>0</v>
      </c>
      <c r="O112" s="39">
        <v>0</v>
      </c>
      <c r="P112" s="39">
        <f>T112</f>
        <v>100000</v>
      </c>
      <c r="Q112" s="40">
        <f t="shared" ref="Q112" si="95">R112+T112</f>
        <v>100000</v>
      </c>
      <c r="R112" s="40">
        <v>0</v>
      </c>
      <c r="S112" s="40">
        <v>0</v>
      </c>
      <c r="T112" s="40">
        <v>100000</v>
      </c>
      <c r="U112" s="40">
        <f t="shared" si="38"/>
        <v>0.26176162379321022</v>
      </c>
      <c r="V112" s="40">
        <f t="shared" si="88"/>
        <v>0</v>
      </c>
      <c r="W112" s="40"/>
      <c r="X112" s="40">
        <f t="shared" si="90"/>
        <v>4.9438942164842281</v>
      </c>
      <c r="Y112" s="40">
        <f t="shared" si="54"/>
        <v>100</v>
      </c>
      <c r="Z112" s="40"/>
      <c r="AA112" s="55"/>
    </row>
    <row r="113" spans="1:27" s="11" customFormat="1" ht="36.75" hidden="1" customHeight="1" x14ac:dyDescent="0.3">
      <c r="A113" s="90" t="s">
        <v>12</v>
      </c>
      <c r="B113" s="91"/>
      <c r="C113" s="91"/>
      <c r="D113" s="91"/>
      <c r="E113" s="91"/>
      <c r="F113" s="91"/>
      <c r="G113" s="91"/>
      <c r="H113" s="91"/>
      <c r="I113" s="91"/>
      <c r="J113" s="91"/>
      <c r="K113" s="91"/>
      <c r="L113" s="91"/>
      <c r="M113" s="91"/>
      <c r="N113" s="91"/>
      <c r="O113" s="91"/>
      <c r="P113" s="91"/>
      <c r="Q113" s="91"/>
      <c r="R113" s="91"/>
      <c r="S113" s="91"/>
      <c r="T113" s="91"/>
      <c r="U113" s="91"/>
      <c r="V113" s="91"/>
      <c r="W113" s="91"/>
      <c r="X113" s="91"/>
      <c r="Y113" s="91"/>
      <c r="Z113" s="85"/>
      <c r="AA113" s="86"/>
    </row>
    <row r="114" spans="1:27" s="10" customFormat="1" ht="46.5" hidden="1" customHeight="1" x14ac:dyDescent="0.3">
      <c r="A114" s="1" t="s">
        <v>143</v>
      </c>
      <c r="B114" s="100" t="s">
        <v>36</v>
      </c>
      <c r="C114" s="100"/>
      <c r="D114" s="4">
        <f>D115+D147</f>
        <v>95013924</v>
      </c>
      <c r="E114" s="4">
        <f t="shared" ref="E114:T114" si="96">E115+E147</f>
        <v>146843425</v>
      </c>
      <c r="F114" s="4">
        <f t="shared" si="96"/>
        <v>240162410</v>
      </c>
      <c r="G114" s="4">
        <f t="shared" si="96"/>
        <v>104698508</v>
      </c>
      <c r="H114" s="4">
        <f t="shared" si="96"/>
        <v>114558989</v>
      </c>
      <c r="I114" s="4">
        <f t="shared" si="96"/>
        <v>452753930</v>
      </c>
      <c r="J114" s="4">
        <f t="shared" si="96"/>
        <v>34443688</v>
      </c>
      <c r="K114" s="4">
        <f t="shared" si="96"/>
        <v>37300</v>
      </c>
      <c r="L114" s="4">
        <f t="shared" si="96"/>
        <v>418272942</v>
      </c>
      <c r="M114" s="4">
        <f t="shared" si="96"/>
        <v>122193906.93000001</v>
      </c>
      <c r="N114" s="4">
        <f t="shared" si="96"/>
        <v>12301250</v>
      </c>
      <c r="O114" s="4">
        <f t="shared" si="96"/>
        <v>0</v>
      </c>
      <c r="P114" s="4">
        <f t="shared" si="96"/>
        <v>109892656.93000001</v>
      </c>
      <c r="Q114" s="4">
        <f t="shared" si="96"/>
        <v>128790487.05</v>
      </c>
      <c r="R114" s="4">
        <f t="shared" si="96"/>
        <v>9257202.7599999998</v>
      </c>
      <c r="S114" s="4">
        <f t="shared" si="96"/>
        <v>0</v>
      </c>
      <c r="T114" s="4">
        <f t="shared" si="96"/>
        <v>119533284.29000001</v>
      </c>
      <c r="U114" s="2">
        <f>Q114/I114*100</f>
        <v>28.44602299752539</v>
      </c>
      <c r="V114" s="2">
        <f t="shared" ref="V114:X123" si="97">R114/J114*100</f>
        <v>26.876340187496762</v>
      </c>
      <c r="W114" s="2">
        <f t="shared" si="97"/>
        <v>0</v>
      </c>
      <c r="X114" s="2">
        <f t="shared" si="97"/>
        <v>28.577818999824284</v>
      </c>
      <c r="Y114" s="2">
        <f t="shared" si="54"/>
        <v>53.626413496600065</v>
      </c>
      <c r="Z114" s="2">
        <f t="shared" si="89"/>
        <v>75.254163276089827</v>
      </c>
      <c r="AA114" s="55"/>
    </row>
    <row r="115" spans="1:27" s="10" customFormat="1" ht="58.5" hidden="1" customHeight="1" x14ac:dyDescent="0.3">
      <c r="A115" s="1" t="s">
        <v>144</v>
      </c>
      <c r="B115" s="68" t="s">
        <v>95</v>
      </c>
      <c r="C115" s="68"/>
      <c r="D115" s="4">
        <f>D116+D121+D125+D129+D133+D137+D141+D143</f>
        <v>86669924</v>
      </c>
      <c r="E115" s="4">
        <f t="shared" ref="E115" si="98">E116+E121+E125+E129+E133+E137+E141+E143</f>
        <v>141133325</v>
      </c>
      <c r="F115" s="4">
        <f>F116+F121+F125+F129+F133+F137+F141+F143+F145</f>
        <v>226136310</v>
      </c>
      <c r="G115" s="4">
        <f t="shared" ref="G115:T115" si="99">G116+G121+G125+G129+G133+G137+G141+G143+G145</f>
        <v>100112308</v>
      </c>
      <c r="H115" s="4">
        <f t="shared" si="99"/>
        <v>110353689</v>
      </c>
      <c r="I115" s="4">
        <f t="shared" si="99"/>
        <v>430114230</v>
      </c>
      <c r="J115" s="4">
        <f t="shared" si="99"/>
        <v>34443688</v>
      </c>
      <c r="K115" s="4">
        <f t="shared" si="99"/>
        <v>37300</v>
      </c>
      <c r="L115" s="4">
        <f t="shared" si="99"/>
        <v>395633242</v>
      </c>
      <c r="M115" s="4">
        <f t="shared" si="99"/>
        <v>122193906.93000001</v>
      </c>
      <c r="N115" s="4">
        <f t="shared" si="99"/>
        <v>12301250</v>
      </c>
      <c r="O115" s="4">
        <f t="shared" si="99"/>
        <v>0</v>
      </c>
      <c r="P115" s="4">
        <f t="shared" si="99"/>
        <v>109892656.93000001</v>
      </c>
      <c r="Q115" s="4">
        <f t="shared" si="99"/>
        <v>119149859.69</v>
      </c>
      <c r="R115" s="4">
        <f t="shared" si="99"/>
        <v>9257202.7599999998</v>
      </c>
      <c r="S115" s="4">
        <f t="shared" si="99"/>
        <v>0</v>
      </c>
      <c r="T115" s="4">
        <f t="shared" si="99"/>
        <v>109892656.93000001</v>
      </c>
      <c r="U115" s="2">
        <f t="shared" ref="U115:U148" si="100">Q115/I115*100</f>
        <v>27.701910650572987</v>
      </c>
      <c r="V115" s="2">
        <f t="shared" si="97"/>
        <v>26.876340187496762</v>
      </c>
      <c r="W115" s="2">
        <f t="shared" si="97"/>
        <v>0</v>
      </c>
      <c r="X115" s="2">
        <f t="shared" si="97"/>
        <v>27.776396233661277</v>
      </c>
      <c r="Y115" s="2">
        <f t="shared" si="54"/>
        <v>52.68939768673151</v>
      </c>
      <c r="Z115" s="2">
        <f t="shared" si="89"/>
        <v>75.254163276089827</v>
      </c>
      <c r="AA115" s="55"/>
    </row>
    <row r="116" spans="1:27" s="10" customFormat="1" ht="33" hidden="1" customHeight="1" x14ac:dyDescent="0.3">
      <c r="A116" s="1" t="s">
        <v>145</v>
      </c>
      <c r="B116" s="68" t="s">
        <v>261</v>
      </c>
      <c r="C116" s="25"/>
      <c r="D116" s="2">
        <f>SUM(D117:D120)</f>
        <v>14627564</v>
      </c>
      <c r="E116" s="2">
        <f t="shared" ref="E116:T116" si="101">SUM(E117:E120)</f>
        <v>19153557</v>
      </c>
      <c r="F116" s="2">
        <f t="shared" si="101"/>
        <v>33806121</v>
      </c>
      <c r="G116" s="2">
        <f t="shared" si="101"/>
        <v>19232032</v>
      </c>
      <c r="H116" s="2">
        <f t="shared" si="101"/>
        <v>21591197</v>
      </c>
      <c r="I116" s="2">
        <f>SUM(I117:I120)</f>
        <v>72987403</v>
      </c>
      <c r="J116" s="2">
        <f t="shared" si="101"/>
        <v>6078400</v>
      </c>
      <c r="K116" s="2">
        <f t="shared" si="101"/>
        <v>37300</v>
      </c>
      <c r="L116" s="2">
        <f t="shared" si="101"/>
        <v>66871703</v>
      </c>
      <c r="M116" s="2">
        <f t="shared" si="101"/>
        <v>22906624.93</v>
      </c>
      <c r="N116" s="2">
        <f t="shared" si="101"/>
        <v>2111946</v>
      </c>
      <c r="O116" s="2">
        <f t="shared" si="101"/>
        <v>0</v>
      </c>
      <c r="P116" s="2">
        <f t="shared" si="101"/>
        <v>20794678.93</v>
      </c>
      <c r="Q116" s="2">
        <f>SUM(Q117:Q120)</f>
        <v>21740454.870000001</v>
      </c>
      <c r="R116" s="2">
        <f t="shared" si="101"/>
        <v>945775.94</v>
      </c>
      <c r="S116" s="2">
        <f t="shared" si="101"/>
        <v>0</v>
      </c>
      <c r="T116" s="2">
        <f t="shared" si="101"/>
        <v>20794678.93</v>
      </c>
      <c r="U116" s="2">
        <f t="shared" si="100"/>
        <v>29.786585049477647</v>
      </c>
      <c r="V116" s="2">
        <f t="shared" si="97"/>
        <v>15.559619965780467</v>
      </c>
      <c r="W116" s="2">
        <f t="shared" si="97"/>
        <v>0</v>
      </c>
      <c r="X116" s="2">
        <f t="shared" si="97"/>
        <v>31.09638007873076</v>
      </c>
      <c r="Y116" s="2">
        <f t="shared" si="54"/>
        <v>64.30922633803506</v>
      </c>
      <c r="Z116" s="2">
        <f t="shared" si="89"/>
        <v>44.782202764654016</v>
      </c>
      <c r="AA116" s="55"/>
    </row>
    <row r="117" spans="1:27" s="10" customFormat="1" ht="56.25" hidden="1" x14ac:dyDescent="0.3">
      <c r="A117" s="74" t="s">
        <v>262</v>
      </c>
      <c r="B117" s="26" t="s">
        <v>78</v>
      </c>
      <c r="C117" s="72" t="s">
        <v>30</v>
      </c>
      <c r="D117" s="40">
        <v>13648631</v>
      </c>
      <c r="E117" s="40">
        <v>17551256</v>
      </c>
      <c r="F117" s="41">
        <f t="shared" ref="F117:F144" si="102">D117+E117</f>
        <v>31199887</v>
      </c>
      <c r="G117" s="40">
        <v>16871956</v>
      </c>
      <c r="H117" s="40">
        <v>19949357</v>
      </c>
      <c r="I117" s="41">
        <f>SUM(J117:L117)</f>
        <v>66404253</v>
      </c>
      <c r="J117" s="39">
        <v>0</v>
      </c>
      <c r="K117" s="39">
        <v>0</v>
      </c>
      <c r="L117" s="39">
        <v>66404253</v>
      </c>
      <c r="M117" s="40">
        <f t="shared" ref="M117:M182" si="103">N117+O117+P117</f>
        <v>20720647.25</v>
      </c>
      <c r="N117" s="41">
        <v>0</v>
      </c>
      <c r="O117" s="41">
        <v>0</v>
      </c>
      <c r="P117" s="41">
        <f>T117</f>
        <v>20720647.25</v>
      </c>
      <c r="Q117" s="40">
        <f t="shared" ref="Q117:Q124" si="104">R117+T117</f>
        <v>20720647.25</v>
      </c>
      <c r="R117" s="40">
        <v>0</v>
      </c>
      <c r="S117" s="40">
        <v>0</v>
      </c>
      <c r="T117" s="40">
        <v>20720647.25</v>
      </c>
      <c r="U117" s="40">
        <f t="shared" si="100"/>
        <v>31.203795410513841</v>
      </c>
      <c r="V117" s="40"/>
      <c r="W117" s="40"/>
      <c r="X117" s="40">
        <f t="shared" si="97"/>
        <v>31.203795410513841</v>
      </c>
      <c r="Y117" s="40">
        <f t="shared" si="54"/>
        <v>66.412571462197917</v>
      </c>
      <c r="Z117" s="40"/>
      <c r="AA117" s="55"/>
    </row>
    <row r="118" spans="1:27" s="10" customFormat="1" ht="75" hidden="1" x14ac:dyDescent="0.3">
      <c r="A118" s="74" t="s">
        <v>263</v>
      </c>
      <c r="B118" s="26" t="s">
        <v>267</v>
      </c>
      <c r="C118" s="72" t="s">
        <v>30</v>
      </c>
      <c r="D118" s="40">
        <v>0</v>
      </c>
      <c r="E118" s="40">
        <v>37300</v>
      </c>
      <c r="F118" s="41">
        <f t="shared" si="102"/>
        <v>37300</v>
      </c>
      <c r="G118" s="40">
        <v>0</v>
      </c>
      <c r="H118" s="40">
        <v>0</v>
      </c>
      <c r="I118" s="41">
        <f t="shared" ref="I118:I120" si="105">SUM(J118:L118)</f>
        <v>37300</v>
      </c>
      <c r="J118" s="39">
        <v>0</v>
      </c>
      <c r="K118" s="39">
        <v>37300</v>
      </c>
      <c r="L118" s="39">
        <v>0</v>
      </c>
      <c r="M118" s="40">
        <f t="shared" si="103"/>
        <v>0</v>
      </c>
      <c r="N118" s="41">
        <v>0</v>
      </c>
      <c r="O118" s="41">
        <v>0</v>
      </c>
      <c r="P118" s="41">
        <f t="shared" ref="P118:P120" si="106">T118</f>
        <v>0</v>
      </c>
      <c r="Q118" s="40">
        <f t="shared" si="104"/>
        <v>0</v>
      </c>
      <c r="R118" s="40">
        <v>0</v>
      </c>
      <c r="S118" s="40">
        <v>0</v>
      </c>
      <c r="T118" s="40">
        <v>0</v>
      </c>
      <c r="U118" s="40">
        <f t="shared" si="100"/>
        <v>0</v>
      </c>
      <c r="V118" s="40"/>
      <c r="W118" s="40">
        <f t="shared" ref="W118" si="107">S118/K118*100</f>
        <v>0</v>
      </c>
      <c r="X118" s="40"/>
      <c r="Y118" s="40">
        <f t="shared" si="54"/>
        <v>0</v>
      </c>
      <c r="Z118" s="40"/>
      <c r="AA118" s="55"/>
    </row>
    <row r="119" spans="1:27" s="10" customFormat="1" ht="39.75" hidden="1" customHeight="1" x14ac:dyDescent="0.3">
      <c r="A119" s="74" t="s">
        <v>264</v>
      </c>
      <c r="B119" s="26" t="s">
        <v>266</v>
      </c>
      <c r="C119" s="72" t="s">
        <v>30</v>
      </c>
      <c r="D119" s="40">
        <v>0</v>
      </c>
      <c r="E119" s="40">
        <v>258690</v>
      </c>
      <c r="F119" s="41">
        <v>283690</v>
      </c>
      <c r="G119" s="40">
        <v>1053765</v>
      </c>
      <c r="H119" s="40">
        <v>88495</v>
      </c>
      <c r="I119" s="41">
        <f t="shared" si="105"/>
        <v>1400950</v>
      </c>
      <c r="J119" s="39">
        <v>1190800</v>
      </c>
      <c r="K119" s="39">
        <v>0</v>
      </c>
      <c r="L119" s="39">
        <v>210150</v>
      </c>
      <c r="M119" s="40">
        <f t="shared" si="103"/>
        <v>1195210</v>
      </c>
      <c r="N119" s="41">
        <v>1190800</v>
      </c>
      <c r="O119" s="41">
        <v>0</v>
      </c>
      <c r="P119" s="41">
        <f t="shared" si="106"/>
        <v>4410</v>
      </c>
      <c r="Q119" s="40">
        <f t="shared" si="104"/>
        <v>29040</v>
      </c>
      <c r="R119" s="40">
        <v>24630</v>
      </c>
      <c r="S119" s="40">
        <v>0</v>
      </c>
      <c r="T119" s="40">
        <v>4410</v>
      </c>
      <c r="U119" s="40">
        <f t="shared" si="100"/>
        <v>2.0728791177415324</v>
      </c>
      <c r="V119" s="40">
        <f t="shared" ref="V119:V121" si="108">R119/J119*100</f>
        <v>2.0683574067853545</v>
      </c>
      <c r="W119" s="40"/>
      <c r="X119" s="40">
        <f t="shared" si="97"/>
        <v>2.0985010706638114</v>
      </c>
      <c r="Y119" s="40">
        <f t="shared" si="54"/>
        <v>10.236525785188057</v>
      </c>
      <c r="Z119" s="40"/>
      <c r="AA119" s="55"/>
    </row>
    <row r="120" spans="1:27" s="10" customFormat="1" ht="177" hidden="1" customHeight="1" x14ac:dyDescent="0.3">
      <c r="A120" s="74" t="s">
        <v>265</v>
      </c>
      <c r="B120" s="75" t="s">
        <v>260</v>
      </c>
      <c r="C120" s="72" t="s">
        <v>30</v>
      </c>
      <c r="D120" s="40">
        <v>978933</v>
      </c>
      <c r="E120" s="40">
        <v>1306311</v>
      </c>
      <c r="F120" s="41">
        <v>2285244</v>
      </c>
      <c r="G120" s="40">
        <v>1306311</v>
      </c>
      <c r="H120" s="40">
        <v>1553345</v>
      </c>
      <c r="I120" s="41">
        <f t="shared" si="105"/>
        <v>5144900</v>
      </c>
      <c r="J120" s="39">
        <v>4887600</v>
      </c>
      <c r="K120" s="39">
        <v>0</v>
      </c>
      <c r="L120" s="39">
        <v>257300</v>
      </c>
      <c r="M120" s="40">
        <f t="shared" si="103"/>
        <v>990767.67999999993</v>
      </c>
      <c r="N120" s="41">
        <v>921146</v>
      </c>
      <c r="O120" s="41">
        <v>0</v>
      </c>
      <c r="P120" s="41">
        <f t="shared" si="106"/>
        <v>69621.679999999993</v>
      </c>
      <c r="Q120" s="40">
        <f t="shared" si="104"/>
        <v>990767.61999999988</v>
      </c>
      <c r="R120" s="40">
        <v>921145.94</v>
      </c>
      <c r="S120" s="40">
        <v>0</v>
      </c>
      <c r="T120" s="40">
        <v>69621.679999999993</v>
      </c>
      <c r="U120" s="40">
        <f t="shared" si="100"/>
        <v>19.257276526268729</v>
      </c>
      <c r="V120" s="40">
        <f t="shared" si="108"/>
        <v>18.846590146493163</v>
      </c>
      <c r="W120" s="40"/>
      <c r="X120" s="40">
        <f t="shared" si="97"/>
        <v>27.058561989895065</v>
      </c>
      <c r="Y120" s="40">
        <f t="shared" si="54"/>
        <v>43.355003667004482</v>
      </c>
      <c r="Z120" s="40">
        <f t="shared" si="89"/>
        <v>99.999993486374578</v>
      </c>
      <c r="AA120" s="55"/>
    </row>
    <row r="121" spans="1:27" s="10" customFormat="1" ht="32.25" hidden="1" customHeight="1" x14ac:dyDescent="0.3">
      <c r="A121" s="1" t="s">
        <v>146</v>
      </c>
      <c r="B121" s="20" t="s">
        <v>268</v>
      </c>
      <c r="C121" s="25"/>
      <c r="D121" s="2">
        <f>SUM(D122:D124)</f>
        <v>6773930</v>
      </c>
      <c r="E121" s="2">
        <f t="shared" ref="E121:T121" si="109">SUM(E122:E124)</f>
        <v>7716720</v>
      </c>
      <c r="F121" s="2">
        <f t="shared" si="109"/>
        <v>14468057</v>
      </c>
      <c r="G121" s="2">
        <f t="shared" si="109"/>
        <v>7807958</v>
      </c>
      <c r="H121" s="2">
        <f t="shared" si="109"/>
        <v>6504492</v>
      </c>
      <c r="I121" s="2">
        <f t="shared" si="109"/>
        <v>28506207</v>
      </c>
      <c r="J121" s="2">
        <f t="shared" si="109"/>
        <v>2580400</v>
      </c>
      <c r="K121" s="2">
        <f t="shared" si="109"/>
        <v>0</v>
      </c>
      <c r="L121" s="2">
        <f t="shared" si="109"/>
        <v>25925807</v>
      </c>
      <c r="M121" s="2">
        <f t="shared" si="109"/>
        <v>9689123.3699999992</v>
      </c>
      <c r="N121" s="2">
        <f t="shared" si="109"/>
        <v>998300</v>
      </c>
      <c r="O121" s="2">
        <f t="shared" si="109"/>
        <v>0</v>
      </c>
      <c r="P121" s="2">
        <f t="shared" si="109"/>
        <v>8690823.3699999992</v>
      </c>
      <c r="Q121" s="2">
        <f t="shared" si="109"/>
        <v>9464092.9799999986</v>
      </c>
      <c r="R121" s="2">
        <f t="shared" si="109"/>
        <v>773269.61</v>
      </c>
      <c r="S121" s="2">
        <f t="shared" si="109"/>
        <v>0</v>
      </c>
      <c r="T121" s="2">
        <f t="shared" si="109"/>
        <v>8690823.3699999992</v>
      </c>
      <c r="U121" s="2">
        <f t="shared" si="100"/>
        <v>33.200113154303544</v>
      </c>
      <c r="V121" s="2">
        <f t="shared" si="108"/>
        <v>29.967044256704384</v>
      </c>
      <c r="W121" s="2"/>
      <c r="X121" s="2">
        <f t="shared" si="97"/>
        <v>33.521901054034686</v>
      </c>
      <c r="Y121" s="2">
        <f t="shared" si="54"/>
        <v>65.41371090810604</v>
      </c>
      <c r="Z121" s="2">
        <f t="shared" si="89"/>
        <v>77.458640689171588</v>
      </c>
      <c r="AA121" s="55"/>
    </row>
    <row r="122" spans="1:27" s="10" customFormat="1" ht="56.25" hidden="1" x14ac:dyDescent="0.3">
      <c r="A122" s="74" t="s">
        <v>269</v>
      </c>
      <c r="B122" s="26" t="s">
        <v>78</v>
      </c>
      <c r="C122" s="72" t="s">
        <v>30</v>
      </c>
      <c r="D122" s="40">
        <v>6043430</v>
      </c>
      <c r="E122" s="40">
        <v>7136220</v>
      </c>
      <c r="F122" s="41">
        <v>12932057</v>
      </c>
      <c r="G122" s="40">
        <v>7227458</v>
      </c>
      <c r="H122" s="40">
        <v>5924592</v>
      </c>
      <c r="I122" s="41">
        <f t="shared" ref="I122:I144" si="110">SUM(J122:L122)</f>
        <v>25809807</v>
      </c>
      <c r="J122" s="39">
        <v>0</v>
      </c>
      <c r="K122" s="39">
        <v>0</v>
      </c>
      <c r="L122" s="39">
        <v>25809807</v>
      </c>
      <c r="M122" s="40">
        <f t="shared" si="103"/>
        <v>8661823.3699999992</v>
      </c>
      <c r="N122" s="41">
        <v>0</v>
      </c>
      <c r="O122" s="41">
        <v>0</v>
      </c>
      <c r="P122" s="41">
        <f>T122</f>
        <v>8661823.3699999992</v>
      </c>
      <c r="Q122" s="40">
        <f t="shared" si="104"/>
        <v>8661823.3699999992</v>
      </c>
      <c r="R122" s="40">
        <v>0</v>
      </c>
      <c r="S122" s="40">
        <v>0</v>
      </c>
      <c r="T122" s="40">
        <v>8661823.3699999992</v>
      </c>
      <c r="U122" s="40">
        <f t="shared" si="100"/>
        <v>33.56020201933319</v>
      </c>
      <c r="V122" s="40"/>
      <c r="W122" s="40"/>
      <c r="X122" s="40">
        <f t="shared" si="97"/>
        <v>33.56020201933319</v>
      </c>
      <c r="Y122" s="40">
        <f t="shared" si="54"/>
        <v>66.979471015322616</v>
      </c>
      <c r="Z122" s="40"/>
      <c r="AA122" s="55"/>
    </row>
    <row r="123" spans="1:27" s="10" customFormat="1" ht="187.5" hidden="1" x14ac:dyDescent="0.3">
      <c r="A123" s="74" t="s">
        <v>270</v>
      </c>
      <c r="B123" s="75" t="s">
        <v>260</v>
      </c>
      <c r="C123" s="72" t="s">
        <v>30</v>
      </c>
      <c r="D123" s="40">
        <v>580500</v>
      </c>
      <c r="E123" s="40">
        <v>580500</v>
      </c>
      <c r="F123" s="41">
        <f t="shared" si="102"/>
        <v>1161000</v>
      </c>
      <c r="G123" s="40">
        <v>580500</v>
      </c>
      <c r="H123" s="40">
        <v>579900</v>
      </c>
      <c r="I123" s="41">
        <f t="shared" si="110"/>
        <v>2321400</v>
      </c>
      <c r="J123" s="39">
        <v>2205400</v>
      </c>
      <c r="K123" s="39">
        <v>0</v>
      </c>
      <c r="L123" s="39">
        <v>116000</v>
      </c>
      <c r="M123" s="40">
        <f t="shared" si="103"/>
        <v>652300</v>
      </c>
      <c r="N123" s="41">
        <v>623300</v>
      </c>
      <c r="O123" s="41">
        <v>0</v>
      </c>
      <c r="P123" s="41">
        <f t="shared" ref="P123:P124" si="111">T123</f>
        <v>29000</v>
      </c>
      <c r="Q123" s="40">
        <f t="shared" si="104"/>
        <v>652269.61</v>
      </c>
      <c r="R123" s="40">
        <v>623269.61</v>
      </c>
      <c r="S123" s="40">
        <v>0</v>
      </c>
      <c r="T123" s="40">
        <v>29000</v>
      </c>
      <c r="U123" s="40">
        <f t="shared" si="100"/>
        <v>28.098113638321703</v>
      </c>
      <c r="V123" s="40">
        <f t="shared" ref="V123:V124" si="112">R123/J123*100</f>
        <v>28.261068740364557</v>
      </c>
      <c r="W123" s="40"/>
      <c r="X123" s="40">
        <f t="shared" si="97"/>
        <v>25</v>
      </c>
      <c r="Y123" s="40">
        <f t="shared" si="54"/>
        <v>56.181706287683028</v>
      </c>
      <c r="Z123" s="40">
        <f t="shared" si="89"/>
        <v>99.995124338199901</v>
      </c>
      <c r="AA123" s="55"/>
    </row>
    <row r="124" spans="1:27" s="10" customFormat="1" ht="60" hidden="1" customHeight="1" x14ac:dyDescent="0.3">
      <c r="A124" s="74" t="s">
        <v>376</v>
      </c>
      <c r="B124" s="26" t="s">
        <v>374</v>
      </c>
      <c r="C124" s="72" t="s">
        <v>30</v>
      </c>
      <c r="D124" s="40">
        <v>150000</v>
      </c>
      <c r="E124" s="40"/>
      <c r="F124" s="41">
        <v>375000</v>
      </c>
      <c r="G124" s="40"/>
      <c r="H124" s="40"/>
      <c r="I124" s="41">
        <f t="shared" si="110"/>
        <v>375000</v>
      </c>
      <c r="J124" s="39">
        <v>375000</v>
      </c>
      <c r="K124" s="39">
        <v>0</v>
      </c>
      <c r="L124" s="39">
        <v>0</v>
      </c>
      <c r="M124" s="40">
        <f t="shared" si="103"/>
        <v>375000</v>
      </c>
      <c r="N124" s="41">
        <v>375000</v>
      </c>
      <c r="O124" s="41">
        <v>0</v>
      </c>
      <c r="P124" s="41">
        <f t="shared" si="111"/>
        <v>0</v>
      </c>
      <c r="Q124" s="40">
        <f t="shared" si="104"/>
        <v>150000</v>
      </c>
      <c r="R124" s="40">
        <v>150000</v>
      </c>
      <c r="S124" s="40">
        <v>0</v>
      </c>
      <c r="T124" s="40">
        <v>0</v>
      </c>
      <c r="U124" s="40">
        <f t="shared" si="100"/>
        <v>40</v>
      </c>
      <c r="V124" s="40">
        <f t="shared" si="112"/>
        <v>40</v>
      </c>
      <c r="W124" s="40"/>
      <c r="X124" s="40"/>
      <c r="Y124" s="40">
        <f t="shared" si="54"/>
        <v>40</v>
      </c>
      <c r="Z124" s="40">
        <f t="shared" si="89"/>
        <v>40</v>
      </c>
      <c r="AA124" s="55"/>
    </row>
    <row r="125" spans="1:27" s="10" customFormat="1" ht="31.5" hidden="1" customHeight="1" x14ac:dyDescent="0.3">
      <c r="A125" s="1" t="s">
        <v>147</v>
      </c>
      <c r="B125" s="20" t="s">
        <v>271</v>
      </c>
      <c r="C125" s="25"/>
      <c r="D125" s="2">
        <f>SUM(D126:D128)</f>
        <v>6047500</v>
      </c>
      <c r="E125" s="2">
        <f t="shared" ref="E125:T125" si="113">SUM(E126:E128)</f>
        <v>9700800</v>
      </c>
      <c r="F125" s="2">
        <f t="shared" si="113"/>
        <v>15315911</v>
      </c>
      <c r="G125" s="2">
        <f t="shared" si="113"/>
        <v>7063500</v>
      </c>
      <c r="H125" s="2">
        <f t="shared" si="113"/>
        <v>7739600</v>
      </c>
      <c r="I125" s="2">
        <f t="shared" si="113"/>
        <v>29440484</v>
      </c>
      <c r="J125" s="2">
        <f t="shared" si="113"/>
        <v>2643600</v>
      </c>
      <c r="K125" s="2">
        <f t="shared" si="113"/>
        <v>0</v>
      </c>
      <c r="L125" s="2">
        <f t="shared" si="113"/>
        <v>26796884</v>
      </c>
      <c r="M125" s="2">
        <f t="shared" si="113"/>
        <v>9360891.7300000004</v>
      </c>
      <c r="N125" s="2">
        <f t="shared" si="113"/>
        <v>1119450</v>
      </c>
      <c r="O125" s="2">
        <f t="shared" si="113"/>
        <v>0</v>
      </c>
      <c r="P125" s="2">
        <f t="shared" si="113"/>
        <v>8241441.7300000004</v>
      </c>
      <c r="Q125" s="2">
        <f t="shared" si="113"/>
        <v>9241871.7300000004</v>
      </c>
      <c r="R125" s="2">
        <f t="shared" si="113"/>
        <v>1000430</v>
      </c>
      <c r="S125" s="2">
        <f t="shared" si="113"/>
        <v>0</v>
      </c>
      <c r="T125" s="2">
        <f t="shared" si="113"/>
        <v>8241441.7300000004</v>
      </c>
      <c r="U125" s="2">
        <f t="shared" si="100"/>
        <v>31.39171125719265</v>
      </c>
      <c r="V125" s="2">
        <f>R125/J125*100</f>
        <v>37.843471024360717</v>
      </c>
      <c r="W125" s="2">
        <v>0</v>
      </c>
      <c r="X125" s="2">
        <f>T125/L125*100</f>
        <v>30.755224114863505</v>
      </c>
      <c r="Y125" s="2">
        <f t="shared" si="54"/>
        <v>60.341639031462122</v>
      </c>
      <c r="Z125" s="2">
        <f t="shared" si="89"/>
        <v>89.367993210951795</v>
      </c>
      <c r="AA125" s="55"/>
    </row>
    <row r="126" spans="1:27" s="10" customFormat="1" ht="42" hidden="1" customHeight="1" x14ac:dyDescent="0.3">
      <c r="A126" s="74" t="s">
        <v>273</v>
      </c>
      <c r="B126" s="26" t="s">
        <v>78</v>
      </c>
      <c r="C126" s="72" t="s">
        <v>30</v>
      </c>
      <c r="D126" s="40">
        <v>5226500</v>
      </c>
      <c r="E126" s="40">
        <v>9049800</v>
      </c>
      <c r="F126" s="41">
        <v>13843911</v>
      </c>
      <c r="G126" s="40">
        <v>6412500</v>
      </c>
      <c r="H126" s="40">
        <v>7088800</v>
      </c>
      <c r="I126" s="41">
        <f>SUM(J126:L126)</f>
        <v>26666684</v>
      </c>
      <c r="J126" s="39">
        <v>0</v>
      </c>
      <c r="K126" s="39">
        <v>0</v>
      </c>
      <c r="L126" s="39">
        <v>26666684</v>
      </c>
      <c r="M126" s="40">
        <f t="shared" si="103"/>
        <v>8201341.7300000004</v>
      </c>
      <c r="N126" s="41">
        <v>0</v>
      </c>
      <c r="O126" s="41">
        <v>0</v>
      </c>
      <c r="P126" s="41">
        <f>T126</f>
        <v>8201341.7300000004</v>
      </c>
      <c r="Q126" s="40">
        <f>SUM(R126:T126)</f>
        <v>8201341.7300000004</v>
      </c>
      <c r="R126" s="40">
        <v>0</v>
      </c>
      <c r="S126" s="40">
        <v>0</v>
      </c>
      <c r="T126" s="40">
        <v>8201341.7300000004</v>
      </c>
      <c r="U126" s="40">
        <f t="shared" si="100"/>
        <v>30.755011496742529</v>
      </c>
      <c r="V126" s="40"/>
      <c r="W126" s="40"/>
      <c r="X126" s="40">
        <f>T126/L126*100</f>
        <v>30.755011496742529</v>
      </c>
      <c r="Y126" s="40">
        <f t="shared" si="54"/>
        <v>59.241508631484272</v>
      </c>
      <c r="Z126" s="40"/>
      <c r="AA126" s="55"/>
    </row>
    <row r="127" spans="1:27" s="10" customFormat="1" ht="182.25" hidden="1" customHeight="1" x14ac:dyDescent="0.3">
      <c r="A127" s="74" t="s">
        <v>274</v>
      </c>
      <c r="B127" s="75" t="s">
        <v>260</v>
      </c>
      <c r="C127" s="72" t="s">
        <v>30</v>
      </c>
      <c r="D127" s="40">
        <v>651000</v>
      </c>
      <c r="E127" s="40">
        <v>651000</v>
      </c>
      <c r="F127" s="41">
        <f t="shared" si="102"/>
        <v>1302000</v>
      </c>
      <c r="G127" s="40">
        <v>651000</v>
      </c>
      <c r="H127" s="40">
        <v>650800</v>
      </c>
      <c r="I127" s="41">
        <f>SUM(J127:L127)</f>
        <v>2603800</v>
      </c>
      <c r="J127" s="39">
        <v>2473600</v>
      </c>
      <c r="K127" s="39">
        <v>0</v>
      </c>
      <c r="L127" s="39">
        <v>130200</v>
      </c>
      <c r="M127" s="40">
        <f t="shared" si="103"/>
        <v>989550</v>
      </c>
      <c r="N127" s="41">
        <v>949450</v>
      </c>
      <c r="O127" s="41">
        <v>0</v>
      </c>
      <c r="P127" s="41">
        <f t="shared" ref="P127:P128" si="114">T127</f>
        <v>40100</v>
      </c>
      <c r="Q127" s="40">
        <f t="shared" ref="Q127:Q148" si="115">SUM(R127:T127)</f>
        <v>989530</v>
      </c>
      <c r="R127" s="40">
        <v>949430</v>
      </c>
      <c r="S127" s="40">
        <v>0</v>
      </c>
      <c r="T127" s="40">
        <v>40100</v>
      </c>
      <c r="U127" s="40">
        <f t="shared" si="100"/>
        <v>38.003302865043395</v>
      </c>
      <c r="V127" s="40">
        <f t="shared" ref="V127:V128" si="116">R127/J127*100</f>
        <v>38.382519404915911</v>
      </c>
      <c r="W127" s="40"/>
      <c r="X127" s="40">
        <f t="shared" ref="X127" si="117">T127/L127*100</f>
        <v>30.798771121351763</v>
      </c>
      <c r="Y127" s="40">
        <f t="shared" si="54"/>
        <v>76.000768049155141</v>
      </c>
      <c r="Z127" s="40">
        <f t="shared" si="89"/>
        <v>99.997893517299488</v>
      </c>
      <c r="AA127" s="55"/>
    </row>
    <row r="128" spans="1:27" s="10" customFormat="1" ht="117.75" hidden="1" customHeight="1" x14ac:dyDescent="0.3">
      <c r="A128" s="74" t="s">
        <v>377</v>
      </c>
      <c r="B128" s="26" t="s">
        <v>374</v>
      </c>
      <c r="C128" s="72" t="s">
        <v>30</v>
      </c>
      <c r="D128" s="40">
        <v>170000</v>
      </c>
      <c r="E128" s="40"/>
      <c r="F128" s="41">
        <f t="shared" si="102"/>
        <v>170000</v>
      </c>
      <c r="G128" s="40"/>
      <c r="H128" s="40"/>
      <c r="I128" s="41">
        <f>SUM(J128:L128)</f>
        <v>170000</v>
      </c>
      <c r="J128" s="39">
        <v>170000</v>
      </c>
      <c r="K128" s="39">
        <v>0</v>
      </c>
      <c r="L128" s="39">
        <v>0</v>
      </c>
      <c r="M128" s="40">
        <f t="shared" si="103"/>
        <v>170000</v>
      </c>
      <c r="N128" s="41">
        <v>170000</v>
      </c>
      <c r="O128" s="41">
        <v>0</v>
      </c>
      <c r="P128" s="41">
        <f t="shared" si="114"/>
        <v>0</v>
      </c>
      <c r="Q128" s="40">
        <f t="shared" si="115"/>
        <v>51000</v>
      </c>
      <c r="R128" s="40">
        <v>51000</v>
      </c>
      <c r="S128" s="40">
        <v>0</v>
      </c>
      <c r="T128" s="40">
        <v>0</v>
      </c>
      <c r="U128" s="40">
        <f t="shared" si="100"/>
        <v>30</v>
      </c>
      <c r="V128" s="40">
        <f t="shared" si="116"/>
        <v>30</v>
      </c>
      <c r="W128" s="40"/>
      <c r="X128" s="40"/>
      <c r="Y128" s="40">
        <f t="shared" si="54"/>
        <v>30</v>
      </c>
      <c r="Z128" s="40">
        <f t="shared" si="89"/>
        <v>30</v>
      </c>
      <c r="AA128" s="49" t="s">
        <v>445</v>
      </c>
    </row>
    <row r="129" spans="1:27" s="10" customFormat="1" ht="62.25" hidden="1" customHeight="1" x14ac:dyDescent="0.3">
      <c r="A129" s="1" t="s">
        <v>148</v>
      </c>
      <c r="B129" s="20" t="s">
        <v>272</v>
      </c>
      <c r="C129" s="25"/>
      <c r="D129" s="2">
        <f>D132+D131+D130</f>
        <v>25467880</v>
      </c>
      <c r="E129" s="2">
        <f t="shared" ref="E129:T129" si="118">E132+E131+E130</f>
        <v>32567340</v>
      </c>
      <c r="F129" s="2">
        <f t="shared" si="118"/>
        <v>57424783</v>
      </c>
      <c r="G129" s="2">
        <f t="shared" si="118"/>
        <v>31358500</v>
      </c>
      <c r="H129" s="2">
        <f t="shared" si="118"/>
        <v>30801560</v>
      </c>
      <c r="I129" s="2">
        <f t="shared" si="118"/>
        <v>116441121</v>
      </c>
      <c r="J129" s="2">
        <f t="shared" si="118"/>
        <v>8988100</v>
      </c>
      <c r="K129" s="2">
        <f t="shared" si="118"/>
        <v>0</v>
      </c>
      <c r="L129" s="2">
        <f t="shared" si="118"/>
        <v>107453021</v>
      </c>
      <c r="M129" s="2">
        <f t="shared" si="118"/>
        <v>35262468.439999998</v>
      </c>
      <c r="N129" s="2">
        <f t="shared" si="118"/>
        <v>2697154</v>
      </c>
      <c r="O129" s="2">
        <f t="shared" si="118"/>
        <v>0</v>
      </c>
      <c r="P129" s="2">
        <f t="shared" si="118"/>
        <v>32565314.440000001</v>
      </c>
      <c r="Q129" s="2">
        <f t="shared" si="118"/>
        <v>34911924.200000003</v>
      </c>
      <c r="R129" s="2">
        <f t="shared" si="118"/>
        <v>2346609.7599999998</v>
      </c>
      <c r="S129" s="2">
        <f t="shared" si="118"/>
        <v>0</v>
      </c>
      <c r="T129" s="2">
        <f t="shared" si="118"/>
        <v>32565314.440000001</v>
      </c>
      <c r="U129" s="2">
        <f t="shared" si="100"/>
        <v>29.982470024485597</v>
      </c>
      <c r="V129" s="2">
        <f>R129/J129*100</f>
        <v>26.107962305715333</v>
      </c>
      <c r="W129" s="2">
        <v>0</v>
      </c>
      <c r="X129" s="2">
        <f>T129/L129*0</f>
        <v>0</v>
      </c>
      <c r="Y129" s="2">
        <f t="shared" si="54"/>
        <v>60.795918375520898</v>
      </c>
      <c r="Z129" s="2">
        <f t="shared" si="89"/>
        <v>87.003180389403042</v>
      </c>
      <c r="AA129" s="55"/>
    </row>
    <row r="130" spans="1:27" s="10" customFormat="1" ht="42.75" hidden="1" customHeight="1" x14ac:dyDescent="0.3">
      <c r="A130" s="74" t="s">
        <v>275</v>
      </c>
      <c r="B130" s="26" t="s">
        <v>78</v>
      </c>
      <c r="C130" s="72" t="s">
        <v>30</v>
      </c>
      <c r="D130" s="40">
        <v>23052074</v>
      </c>
      <c r="E130" s="40">
        <v>30305067</v>
      </c>
      <c r="F130" s="41">
        <v>52396704</v>
      </c>
      <c r="G130" s="40">
        <v>29172116</v>
      </c>
      <c r="H130" s="40">
        <v>28615423</v>
      </c>
      <c r="I130" s="41">
        <f>SUM(J130:L130)</f>
        <v>107040521</v>
      </c>
      <c r="J130" s="39">
        <v>0</v>
      </c>
      <c r="K130" s="39">
        <v>0</v>
      </c>
      <c r="L130" s="39">
        <v>107040521</v>
      </c>
      <c r="M130" s="40">
        <f t="shared" si="103"/>
        <v>32463599.370000001</v>
      </c>
      <c r="N130" s="41">
        <v>0</v>
      </c>
      <c r="O130" s="41">
        <v>0</v>
      </c>
      <c r="P130" s="41">
        <f>T130</f>
        <v>32463599.370000001</v>
      </c>
      <c r="Q130" s="40">
        <f>SUM(R130:T130)</f>
        <v>32463599.370000001</v>
      </c>
      <c r="R130" s="40">
        <v>0</v>
      </c>
      <c r="S130" s="40">
        <v>0</v>
      </c>
      <c r="T130" s="40">
        <v>32463599.370000001</v>
      </c>
      <c r="U130" s="40">
        <f t="shared" si="100"/>
        <v>30.328327129498934</v>
      </c>
      <c r="V130" s="40"/>
      <c r="W130" s="40"/>
      <c r="X130" s="40">
        <f t="shared" ref="X130:X131" si="119">T130/L130*100</f>
        <v>30.328327129498934</v>
      </c>
      <c r="Y130" s="40">
        <f t="shared" si="54"/>
        <v>61.957331075634073</v>
      </c>
      <c r="Z130" s="40"/>
      <c r="AA130" s="55"/>
    </row>
    <row r="131" spans="1:27" s="10" customFormat="1" ht="182.25" hidden="1" customHeight="1" x14ac:dyDescent="0.3">
      <c r="A131" s="74" t="s">
        <v>276</v>
      </c>
      <c r="B131" s="75" t="s">
        <v>260</v>
      </c>
      <c r="C131" s="72" t="s">
        <v>30</v>
      </c>
      <c r="D131" s="40">
        <v>1615806</v>
      </c>
      <c r="E131" s="40">
        <v>2262273</v>
      </c>
      <c r="F131" s="41">
        <f t="shared" si="102"/>
        <v>3878079</v>
      </c>
      <c r="G131" s="40">
        <v>2186384</v>
      </c>
      <c r="H131" s="40">
        <v>2186137</v>
      </c>
      <c r="I131" s="41">
        <f>SUM(J131:L131)</f>
        <v>8250600</v>
      </c>
      <c r="J131" s="39">
        <v>7838100</v>
      </c>
      <c r="K131" s="39">
        <v>0</v>
      </c>
      <c r="L131" s="39">
        <v>412500</v>
      </c>
      <c r="M131" s="40">
        <f t="shared" si="103"/>
        <v>1648869.07</v>
      </c>
      <c r="N131" s="41">
        <v>1547154</v>
      </c>
      <c r="O131" s="41">
        <v>0</v>
      </c>
      <c r="P131" s="41">
        <f t="shared" ref="P131:P132" si="120">T131</f>
        <v>101715.07</v>
      </c>
      <c r="Q131" s="40">
        <f t="shared" ref="Q131:Q132" si="121">SUM(R131:T131)</f>
        <v>1648324.83</v>
      </c>
      <c r="R131" s="40">
        <v>1546609.76</v>
      </c>
      <c r="S131" s="40">
        <v>0</v>
      </c>
      <c r="T131" s="40">
        <v>101715.07</v>
      </c>
      <c r="U131" s="40">
        <f t="shared" si="100"/>
        <v>19.978241946040288</v>
      </c>
      <c r="V131" s="40">
        <f t="shared" ref="V131:V132" si="122">R131/J131*100</f>
        <v>19.731947283142599</v>
      </c>
      <c r="W131" s="40"/>
      <c r="X131" s="40">
        <f t="shared" si="119"/>
        <v>24.658198787878792</v>
      </c>
      <c r="Y131" s="40">
        <f t="shared" si="54"/>
        <v>42.503642396145104</v>
      </c>
      <c r="Z131" s="40">
        <f t="shared" si="89"/>
        <v>99.964823152704909</v>
      </c>
      <c r="AA131" s="55"/>
    </row>
    <row r="132" spans="1:27" s="10" customFormat="1" ht="74.25" hidden="1" customHeight="1" x14ac:dyDescent="0.3">
      <c r="A132" s="74" t="s">
        <v>378</v>
      </c>
      <c r="B132" s="26" t="s">
        <v>374</v>
      </c>
      <c r="C132" s="72" t="s">
        <v>30</v>
      </c>
      <c r="D132" s="40">
        <v>800000</v>
      </c>
      <c r="E132" s="40"/>
      <c r="F132" s="41">
        <v>1150000</v>
      </c>
      <c r="G132" s="40"/>
      <c r="H132" s="40"/>
      <c r="I132" s="41">
        <f>SUM(J132:L132)</f>
        <v>1150000</v>
      </c>
      <c r="J132" s="39">
        <v>1150000</v>
      </c>
      <c r="K132" s="39">
        <v>0</v>
      </c>
      <c r="L132" s="39">
        <v>0</v>
      </c>
      <c r="M132" s="40">
        <f t="shared" si="103"/>
        <v>1150000</v>
      </c>
      <c r="N132" s="41">
        <v>1150000</v>
      </c>
      <c r="O132" s="41">
        <v>0</v>
      </c>
      <c r="P132" s="41">
        <f t="shared" si="120"/>
        <v>0</v>
      </c>
      <c r="Q132" s="40">
        <f t="shared" si="121"/>
        <v>800000</v>
      </c>
      <c r="R132" s="40">
        <v>800000</v>
      </c>
      <c r="S132" s="40">
        <v>0</v>
      </c>
      <c r="T132" s="40">
        <v>0</v>
      </c>
      <c r="U132" s="40">
        <f t="shared" si="100"/>
        <v>69.565217391304344</v>
      </c>
      <c r="V132" s="40">
        <f t="shared" si="122"/>
        <v>69.565217391304344</v>
      </c>
      <c r="W132" s="40"/>
      <c r="X132" s="40"/>
      <c r="Y132" s="40">
        <f t="shared" si="54"/>
        <v>69.565217391304344</v>
      </c>
      <c r="Z132" s="40">
        <f t="shared" si="89"/>
        <v>69.565217391304344</v>
      </c>
      <c r="AA132" s="55"/>
    </row>
    <row r="133" spans="1:27" s="10" customFormat="1" ht="42.75" hidden="1" customHeight="1" x14ac:dyDescent="0.3">
      <c r="A133" s="1" t="s">
        <v>278</v>
      </c>
      <c r="B133" s="20" t="s">
        <v>277</v>
      </c>
      <c r="C133" s="25"/>
      <c r="D133" s="2">
        <f>SUM(D134:D136)</f>
        <v>33238050</v>
      </c>
      <c r="E133" s="2">
        <f t="shared" ref="E133:T133" si="123">SUM(E134:E136)</f>
        <v>69222550</v>
      </c>
      <c r="F133" s="2">
        <f t="shared" si="123"/>
        <v>101614080</v>
      </c>
      <c r="G133" s="2">
        <f t="shared" si="123"/>
        <v>33800200</v>
      </c>
      <c r="H133" s="2">
        <f t="shared" si="123"/>
        <v>42401800</v>
      </c>
      <c r="I133" s="2">
        <f t="shared" si="123"/>
        <v>173434833</v>
      </c>
      <c r="J133" s="2">
        <f t="shared" si="123"/>
        <v>12261600</v>
      </c>
      <c r="K133" s="2">
        <f t="shared" si="123"/>
        <v>0</v>
      </c>
      <c r="L133" s="2">
        <f t="shared" si="123"/>
        <v>161173233</v>
      </c>
      <c r="M133" s="2">
        <f t="shared" si="123"/>
        <v>43246208.460000001</v>
      </c>
      <c r="N133" s="2">
        <f t="shared" si="123"/>
        <v>4288000</v>
      </c>
      <c r="O133" s="2">
        <f t="shared" si="123"/>
        <v>0</v>
      </c>
      <c r="P133" s="2">
        <f t="shared" si="123"/>
        <v>38958208.460000001</v>
      </c>
      <c r="Q133" s="2">
        <f t="shared" si="123"/>
        <v>42945325.910000004</v>
      </c>
      <c r="R133" s="2">
        <f t="shared" si="123"/>
        <v>3987117.45</v>
      </c>
      <c r="S133" s="2">
        <f t="shared" si="123"/>
        <v>0</v>
      </c>
      <c r="T133" s="2">
        <f t="shared" si="123"/>
        <v>38958208.460000001</v>
      </c>
      <c r="U133" s="2">
        <f t="shared" si="100"/>
        <v>24.761649760403092</v>
      </c>
      <c r="V133" s="2">
        <f>R133/J133*100</f>
        <v>32.517105842630656</v>
      </c>
      <c r="W133" s="2">
        <v>0</v>
      </c>
      <c r="X133" s="2">
        <f>T133/L133*100</f>
        <v>24.171636775443972</v>
      </c>
      <c r="Y133" s="2">
        <f t="shared" si="54"/>
        <v>42.263164622461773</v>
      </c>
      <c r="Z133" s="2">
        <f t="shared" si="89"/>
        <v>92.983149486940292</v>
      </c>
      <c r="AA133" s="55"/>
    </row>
    <row r="134" spans="1:27" s="10" customFormat="1" ht="56.25" hidden="1" x14ac:dyDescent="0.3">
      <c r="A134" s="74" t="s">
        <v>279</v>
      </c>
      <c r="B134" s="26" t="s">
        <v>78</v>
      </c>
      <c r="C134" s="72" t="s">
        <v>30</v>
      </c>
      <c r="D134" s="40">
        <v>30738843</v>
      </c>
      <c r="E134" s="40">
        <v>64889196</v>
      </c>
      <c r="F134" s="41">
        <v>94481519</v>
      </c>
      <c r="G134" s="40">
        <v>31232629</v>
      </c>
      <c r="H134" s="40">
        <v>39226532</v>
      </c>
      <c r="I134" s="41">
        <f>SUM(J134:L134)</f>
        <v>160559433</v>
      </c>
      <c r="J134" s="39">
        <v>0</v>
      </c>
      <c r="K134" s="39">
        <v>0</v>
      </c>
      <c r="L134" s="39">
        <v>160559433</v>
      </c>
      <c r="M134" s="40">
        <f t="shared" si="103"/>
        <v>38735233.460000001</v>
      </c>
      <c r="N134" s="41">
        <v>0</v>
      </c>
      <c r="O134" s="41">
        <v>0</v>
      </c>
      <c r="P134" s="41">
        <f>T134</f>
        <v>38735233.460000001</v>
      </c>
      <c r="Q134" s="40">
        <f t="shared" si="115"/>
        <v>38735233.460000001</v>
      </c>
      <c r="R134" s="40">
        <v>0</v>
      </c>
      <c r="S134" s="40">
        <v>0</v>
      </c>
      <c r="T134" s="40">
        <v>38735233.460000001</v>
      </c>
      <c r="U134" s="40">
        <f t="shared" si="100"/>
        <v>24.125168316955879</v>
      </c>
      <c r="V134" s="40"/>
      <c r="W134" s="40"/>
      <c r="X134" s="40">
        <f t="shared" ref="X134:X135" si="124">T134/L134*100</f>
        <v>24.125168316955879</v>
      </c>
      <c r="Y134" s="40">
        <f t="shared" si="54"/>
        <v>40.997682795510514</v>
      </c>
      <c r="Z134" s="40"/>
      <c r="AA134" s="55"/>
    </row>
    <row r="135" spans="1:27" s="10" customFormat="1" ht="187.5" hidden="1" x14ac:dyDescent="0.3">
      <c r="A135" s="74" t="s">
        <v>280</v>
      </c>
      <c r="B135" s="75" t="s">
        <v>260</v>
      </c>
      <c r="C135" s="72" t="s">
        <v>30</v>
      </c>
      <c r="D135" s="40">
        <v>2199207</v>
      </c>
      <c r="E135" s="40">
        <v>4333354</v>
      </c>
      <c r="F135" s="41">
        <f t="shared" si="102"/>
        <v>6532561</v>
      </c>
      <c r="G135" s="40">
        <v>2567571</v>
      </c>
      <c r="H135" s="40">
        <v>3175268</v>
      </c>
      <c r="I135" s="41">
        <f>SUM(J135:L135)</f>
        <v>12275400</v>
      </c>
      <c r="J135" s="39">
        <v>11661600</v>
      </c>
      <c r="K135" s="39">
        <v>0</v>
      </c>
      <c r="L135" s="39">
        <v>613800</v>
      </c>
      <c r="M135" s="40">
        <f t="shared" si="103"/>
        <v>3910975</v>
      </c>
      <c r="N135" s="41">
        <v>3688000</v>
      </c>
      <c r="O135" s="41">
        <v>0</v>
      </c>
      <c r="P135" s="41">
        <f t="shared" ref="P135:P136" si="125">T135</f>
        <v>222975</v>
      </c>
      <c r="Q135" s="40">
        <f t="shared" si="115"/>
        <v>3910092.45</v>
      </c>
      <c r="R135" s="40">
        <v>3687117.45</v>
      </c>
      <c r="S135" s="40">
        <v>0</v>
      </c>
      <c r="T135" s="40">
        <v>222975</v>
      </c>
      <c r="U135" s="40">
        <f t="shared" si="100"/>
        <v>31.853075663522169</v>
      </c>
      <c r="V135" s="40">
        <f t="shared" ref="V135:V139" si="126">R135/J135*100</f>
        <v>31.617594926939702</v>
      </c>
      <c r="W135" s="40"/>
      <c r="X135" s="40">
        <f t="shared" si="124"/>
        <v>36.326979472140764</v>
      </c>
      <c r="Y135" s="40">
        <f t="shared" si="54"/>
        <v>59.85542959338612</v>
      </c>
      <c r="Z135" s="40">
        <f t="shared" si="89"/>
        <v>99.976069685466385</v>
      </c>
      <c r="AA135" s="55"/>
    </row>
    <row r="136" spans="1:27" s="10" customFormat="1" ht="59.25" hidden="1" customHeight="1" x14ac:dyDescent="0.3">
      <c r="A136" s="74" t="s">
        <v>379</v>
      </c>
      <c r="B136" s="26" t="s">
        <v>374</v>
      </c>
      <c r="C136" s="72" t="s">
        <v>30</v>
      </c>
      <c r="D136" s="40">
        <v>300000</v>
      </c>
      <c r="E136" s="40"/>
      <c r="F136" s="41">
        <v>600000</v>
      </c>
      <c r="G136" s="40"/>
      <c r="H136" s="40"/>
      <c r="I136" s="41">
        <f>SUM(J136:L136)</f>
        <v>600000</v>
      </c>
      <c r="J136" s="39">
        <v>600000</v>
      </c>
      <c r="K136" s="39">
        <v>0</v>
      </c>
      <c r="L136" s="39">
        <v>0</v>
      </c>
      <c r="M136" s="40">
        <f t="shared" si="103"/>
        <v>600000</v>
      </c>
      <c r="N136" s="41">
        <v>600000</v>
      </c>
      <c r="O136" s="41">
        <v>0</v>
      </c>
      <c r="P136" s="41">
        <f t="shared" si="125"/>
        <v>0</v>
      </c>
      <c r="Q136" s="40">
        <f t="shared" si="115"/>
        <v>300000</v>
      </c>
      <c r="R136" s="40">
        <v>300000</v>
      </c>
      <c r="S136" s="40">
        <v>0</v>
      </c>
      <c r="T136" s="40">
        <v>0</v>
      </c>
      <c r="U136" s="40">
        <f t="shared" si="100"/>
        <v>50</v>
      </c>
      <c r="V136" s="40">
        <f t="shared" si="126"/>
        <v>50</v>
      </c>
      <c r="W136" s="40"/>
      <c r="X136" s="40"/>
      <c r="Y136" s="40">
        <f t="shared" si="54"/>
        <v>50</v>
      </c>
      <c r="Z136" s="40">
        <f t="shared" si="89"/>
        <v>50</v>
      </c>
      <c r="AA136" s="55"/>
    </row>
    <row r="137" spans="1:27" s="10" customFormat="1" ht="72.75" hidden="1" customHeight="1" x14ac:dyDescent="0.3">
      <c r="A137" s="1" t="s">
        <v>282</v>
      </c>
      <c r="B137" s="20" t="s">
        <v>281</v>
      </c>
      <c r="C137" s="25"/>
      <c r="D137" s="2">
        <f>SUM(D138:D140)</f>
        <v>515000</v>
      </c>
      <c r="E137" s="2">
        <f t="shared" ref="E137:T137" si="127">SUM(E138:E140)</f>
        <v>2488358</v>
      </c>
      <c r="F137" s="2">
        <f t="shared" si="127"/>
        <v>3223358</v>
      </c>
      <c r="G137" s="2">
        <f t="shared" si="127"/>
        <v>140000</v>
      </c>
      <c r="H137" s="2">
        <f t="shared" si="127"/>
        <v>618000</v>
      </c>
      <c r="I137" s="2">
        <f t="shared" si="127"/>
        <v>4061358</v>
      </c>
      <c r="J137" s="2">
        <f t="shared" si="127"/>
        <v>805188</v>
      </c>
      <c r="K137" s="2">
        <f t="shared" si="127"/>
        <v>0</v>
      </c>
      <c r="L137" s="2">
        <f t="shared" si="127"/>
        <v>3256170</v>
      </c>
      <c r="M137" s="2">
        <f t="shared" si="127"/>
        <v>606190</v>
      </c>
      <c r="N137" s="2">
        <f t="shared" si="127"/>
        <v>0</v>
      </c>
      <c r="O137" s="2">
        <f t="shared" si="127"/>
        <v>0</v>
      </c>
      <c r="P137" s="2">
        <f t="shared" si="127"/>
        <v>606190</v>
      </c>
      <c r="Q137" s="2">
        <f t="shared" si="127"/>
        <v>606190</v>
      </c>
      <c r="R137" s="2">
        <f t="shared" si="127"/>
        <v>0</v>
      </c>
      <c r="S137" s="2">
        <f t="shared" si="127"/>
        <v>0</v>
      </c>
      <c r="T137" s="2">
        <f t="shared" si="127"/>
        <v>606190</v>
      </c>
      <c r="U137" s="2">
        <f t="shared" si="100"/>
        <v>14.925795756000825</v>
      </c>
      <c r="V137" s="2">
        <f t="shared" si="126"/>
        <v>0</v>
      </c>
      <c r="W137" s="2"/>
      <c r="X137" s="2">
        <f t="shared" ref="X137:X148" si="128">T137/L137*100</f>
        <v>18.616656992724582</v>
      </c>
      <c r="Y137" s="2">
        <f t="shared" si="54"/>
        <v>18.806164254792673</v>
      </c>
      <c r="Z137" s="2"/>
      <c r="AA137" s="55"/>
    </row>
    <row r="138" spans="1:27" s="10" customFormat="1" ht="53.25" hidden="1" customHeight="1" x14ac:dyDescent="0.3">
      <c r="A138" s="74" t="s">
        <v>284</v>
      </c>
      <c r="B138" s="26" t="s">
        <v>91</v>
      </c>
      <c r="C138" s="72" t="s">
        <v>30</v>
      </c>
      <c r="D138" s="40">
        <v>0</v>
      </c>
      <c r="E138" s="40">
        <v>608090</v>
      </c>
      <c r="F138" s="41">
        <f t="shared" si="102"/>
        <v>608090</v>
      </c>
      <c r="G138" s="40">
        <v>0</v>
      </c>
      <c r="H138" s="40">
        <v>0</v>
      </c>
      <c r="I138" s="41">
        <f>SUM(J138:L138)</f>
        <v>608090</v>
      </c>
      <c r="J138" s="39">
        <v>0</v>
      </c>
      <c r="K138" s="39">
        <v>0</v>
      </c>
      <c r="L138" s="39">
        <v>608090</v>
      </c>
      <c r="M138" s="40">
        <f t="shared" si="103"/>
        <v>91190</v>
      </c>
      <c r="N138" s="41">
        <v>0</v>
      </c>
      <c r="O138" s="41">
        <v>0</v>
      </c>
      <c r="P138" s="41">
        <f>T138</f>
        <v>91190</v>
      </c>
      <c r="Q138" s="40">
        <f t="shared" si="115"/>
        <v>91190</v>
      </c>
      <c r="R138" s="40">
        <v>0</v>
      </c>
      <c r="S138" s="40">
        <v>0</v>
      </c>
      <c r="T138" s="40">
        <v>91190</v>
      </c>
      <c r="U138" s="40">
        <f t="shared" si="100"/>
        <v>14.996135440477563</v>
      </c>
      <c r="V138" s="40"/>
      <c r="W138" s="40"/>
      <c r="X138" s="40">
        <f t="shared" si="128"/>
        <v>14.996135440477563</v>
      </c>
      <c r="Y138" s="40">
        <f t="shared" si="54"/>
        <v>14.996135440477563</v>
      </c>
      <c r="Z138" s="40"/>
      <c r="AA138" s="55"/>
    </row>
    <row r="139" spans="1:27" s="10" customFormat="1" ht="69.75" hidden="1" customHeight="1" x14ac:dyDescent="0.3">
      <c r="A139" s="74" t="s">
        <v>285</v>
      </c>
      <c r="B139" s="75" t="s">
        <v>283</v>
      </c>
      <c r="C139" s="72" t="s">
        <v>30</v>
      </c>
      <c r="D139" s="40">
        <v>0</v>
      </c>
      <c r="E139" s="40">
        <v>1150268</v>
      </c>
      <c r="F139" s="41">
        <f t="shared" si="102"/>
        <v>1150268</v>
      </c>
      <c r="G139" s="40">
        <v>0</v>
      </c>
      <c r="H139" s="40">
        <v>0</v>
      </c>
      <c r="I139" s="41">
        <f>SUM(J139:L139)</f>
        <v>1150268</v>
      </c>
      <c r="J139" s="39">
        <v>805188</v>
      </c>
      <c r="K139" s="39">
        <v>0</v>
      </c>
      <c r="L139" s="39">
        <v>345080</v>
      </c>
      <c r="M139" s="40">
        <f t="shared" si="103"/>
        <v>0</v>
      </c>
      <c r="N139" s="41">
        <v>0</v>
      </c>
      <c r="O139" s="41">
        <v>0</v>
      </c>
      <c r="P139" s="41">
        <f t="shared" ref="P139:P140" si="129">T139</f>
        <v>0</v>
      </c>
      <c r="Q139" s="40">
        <f t="shared" si="115"/>
        <v>0</v>
      </c>
      <c r="R139" s="40">
        <v>0</v>
      </c>
      <c r="S139" s="40">
        <v>0</v>
      </c>
      <c r="T139" s="40">
        <v>0</v>
      </c>
      <c r="U139" s="40">
        <f t="shared" si="100"/>
        <v>0</v>
      </c>
      <c r="V139" s="40">
        <f t="shared" si="126"/>
        <v>0</v>
      </c>
      <c r="W139" s="40"/>
      <c r="X139" s="40">
        <f t="shared" si="128"/>
        <v>0</v>
      </c>
      <c r="Y139" s="40">
        <f t="shared" si="54"/>
        <v>0</v>
      </c>
      <c r="Z139" s="40"/>
      <c r="AA139" s="55"/>
    </row>
    <row r="140" spans="1:27" s="10" customFormat="1" ht="40.5" hidden="1" customHeight="1" x14ac:dyDescent="0.3">
      <c r="A140" s="74" t="s">
        <v>287</v>
      </c>
      <c r="B140" s="26" t="s">
        <v>286</v>
      </c>
      <c r="C140" s="72" t="s">
        <v>30</v>
      </c>
      <c r="D140" s="40">
        <v>515000</v>
      </c>
      <c r="E140" s="40">
        <v>730000</v>
      </c>
      <c r="F140" s="41">
        <v>1465000</v>
      </c>
      <c r="G140" s="40">
        <v>140000</v>
      </c>
      <c r="H140" s="40">
        <v>618000</v>
      </c>
      <c r="I140" s="41">
        <f>SUM(J140:L140)</f>
        <v>2303000</v>
      </c>
      <c r="J140" s="39">
        <v>0</v>
      </c>
      <c r="K140" s="39">
        <v>0</v>
      </c>
      <c r="L140" s="39">
        <v>2303000</v>
      </c>
      <c r="M140" s="40">
        <f t="shared" si="103"/>
        <v>515000</v>
      </c>
      <c r="N140" s="41">
        <v>0</v>
      </c>
      <c r="O140" s="41">
        <v>0</v>
      </c>
      <c r="P140" s="41">
        <f t="shared" si="129"/>
        <v>515000</v>
      </c>
      <c r="Q140" s="40">
        <f t="shared" si="115"/>
        <v>515000</v>
      </c>
      <c r="R140" s="40">
        <v>0</v>
      </c>
      <c r="S140" s="40">
        <v>0</v>
      </c>
      <c r="T140" s="40">
        <v>515000</v>
      </c>
      <c r="U140" s="40">
        <f t="shared" si="100"/>
        <v>22.362136343899262</v>
      </c>
      <c r="V140" s="40"/>
      <c r="W140" s="40"/>
      <c r="X140" s="40">
        <f t="shared" si="128"/>
        <v>22.362136343899262</v>
      </c>
      <c r="Y140" s="40">
        <f t="shared" si="54"/>
        <v>35.153583617747444</v>
      </c>
      <c r="Z140" s="40"/>
      <c r="AA140" s="55"/>
    </row>
    <row r="141" spans="1:27" s="10" customFormat="1" ht="51" hidden="1" customHeight="1" x14ac:dyDescent="0.3">
      <c r="A141" s="1" t="s">
        <v>149</v>
      </c>
      <c r="B141" s="20" t="s">
        <v>288</v>
      </c>
      <c r="C141" s="25"/>
      <c r="D141" s="2">
        <f>D142</f>
        <v>0</v>
      </c>
      <c r="E141" s="2">
        <f t="shared" ref="E141:T141" si="130">E142</f>
        <v>284000</v>
      </c>
      <c r="F141" s="2">
        <f t="shared" si="130"/>
        <v>284000</v>
      </c>
      <c r="G141" s="2">
        <f t="shared" si="130"/>
        <v>710118</v>
      </c>
      <c r="H141" s="2">
        <f t="shared" si="130"/>
        <v>284000</v>
      </c>
      <c r="I141" s="2">
        <f t="shared" si="130"/>
        <v>1278118</v>
      </c>
      <c r="J141" s="2">
        <f t="shared" si="130"/>
        <v>1086400</v>
      </c>
      <c r="K141" s="2">
        <f t="shared" si="130"/>
        <v>0</v>
      </c>
      <c r="L141" s="2">
        <f t="shared" si="130"/>
        <v>191718</v>
      </c>
      <c r="M141" s="2">
        <f t="shared" si="130"/>
        <v>1122400</v>
      </c>
      <c r="N141" s="2">
        <f t="shared" si="130"/>
        <v>1086400</v>
      </c>
      <c r="O141" s="2">
        <f t="shared" si="130"/>
        <v>0</v>
      </c>
      <c r="P141" s="2">
        <f t="shared" si="130"/>
        <v>36000</v>
      </c>
      <c r="Q141" s="2">
        <f t="shared" si="130"/>
        <v>240000</v>
      </c>
      <c r="R141" s="2">
        <f t="shared" si="130"/>
        <v>204000</v>
      </c>
      <c r="S141" s="2">
        <f t="shared" si="130"/>
        <v>0</v>
      </c>
      <c r="T141" s="2">
        <f t="shared" si="130"/>
        <v>36000</v>
      </c>
      <c r="U141" s="2">
        <f t="shared" si="100"/>
        <v>18.777608953163949</v>
      </c>
      <c r="V141" s="2">
        <f t="shared" ref="V141:V142" si="131">R141/J141*100</f>
        <v>18.777614138438881</v>
      </c>
      <c r="W141" s="2"/>
      <c r="X141" s="2">
        <f t="shared" si="128"/>
        <v>18.777579569993428</v>
      </c>
      <c r="Y141" s="2">
        <f t="shared" si="54"/>
        <v>84.507042253521121</v>
      </c>
      <c r="Z141" s="40"/>
      <c r="AA141" s="55"/>
    </row>
    <row r="142" spans="1:27" s="10" customFormat="1" ht="63" hidden="1" customHeight="1" x14ac:dyDescent="0.3">
      <c r="A142" s="74" t="s">
        <v>290</v>
      </c>
      <c r="B142" s="26" t="s">
        <v>289</v>
      </c>
      <c r="C142" s="72" t="s">
        <v>30</v>
      </c>
      <c r="D142" s="40">
        <v>0</v>
      </c>
      <c r="E142" s="40">
        <v>284000</v>
      </c>
      <c r="F142" s="41">
        <f t="shared" si="102"/>
        <v>284000</v>
      </c>
      <c r="G142" s="40">
        <v>710118</v>
      </c>
      <c r="H142" s="40">
        <v>284000</v>
      </c>
      <c r="I142" s="41">
        <f>SUM(J142:L142)</f>
        <v>1278118</v>
      </c>
      <c r="J142" s="39">
        <v>1086400</v>
      </c>
      <c r="K142" s="39">
        <v>0</v>
      </c>
      <c r="L142" s="39">
        <v>191718</v>
      </c>
      <c r="M142" s="40">
        <f t="shared" si="103"/>
        <v>1122400</v>
      </c>
      <c r="N142" s="41">
        <v>1086400</v>
      </c>
      <c r="O142" s="41">
        <v>0</v>
      </c>
      <c r="P142" s="41">
        <f>T142</f>
        <v>36000</v>
      </c>
      <c r="Q142" s="40">
        <f>SUM(R142:T142)</f>
        <v>240000</v>
      </c>
      <c r="R142" s="40">
        <v>204000</v>
      </c>
      <c r="S142" s="40">
        <v>0</v>
      </c>
      <c r="T142" s="40">
        <v>36000</v>
      </c>
      <c r="U142" s="40">
        <f t="shared" si="100"/>
        <v>18.777608953163949</v>
      </c>
      <c r="V142" s="40">
        <f t="shared" si="131"/>
        <v>18.777614138438881</v>
      </c>
      <c r="W142" s="40"/>
      <c r="X142" s="40">
        <f t="shared" si="128"/>
        <v>18.777579569993428</v>
      </c>
      <c r="Y142" s="40">
        <f t="shared" si="54"/>
        <v>84.507042253521121</v>
      </c>
      <c r="Z142" s="40"/>
      <c r="AA142" s="55"/>
    </row>
    <row r="143" spans="1:27" s="10" customFormat="1" ht="63.75" hidden="1" customHeight="1" x14ac:dyDescent="0.3">
      <c r="A143" s="1" t="s">
        <v>150</v>
      </c>
      <c r="B143" s="20" t="s">
        <v>291</v>
      </c>
      <c r="C143" s="25"/>
      <c r="D143" s="2">
        <f>D144</f>
        <v>0</v>
      </c>
      <c r="E143" s="2">
        <f t="shared" ref="E143:T143" si="132">E144</f>
        <v>0</v>
      </c>
      <c r="F143" s="2">
        <f t="shared" si="132"/>
        <v>0</v>
      </c>
      <c r="G143" s="2">
        <f t="shared" si="132"/>
        <v>0</v>
      </c>
      <c r="H143" s="2">
        <f t="shared" si="132"/>
        <v>413040</v>
      </c>
      <c r="I143" s="2">
        <f t="shared" si="132"/>
        <v>413040</v>
      </c>
      <c r="J143" s="2">
        <f t="shared" si="132"/>
        <v>0</v>
      </c>
      <c r="K143" s="2">
        <f t="shared" si="132"/>
        <v>0</v>
      </c>
      <c r="L143" s="2">
        <f t="shared" si="132"/>
        <v>413040</v>
      </c>
      <c r="M143" s="2">
        <f t="shared" si="132"/>
        <v>0</v>
      </c>
      <c r="N143" s="2">
        <f t="shared" si="132"/>
        <v>0</v>
      </c>
      <c r="O143" s="2">
        <f t="shared" si="132"/>
        <v>0</v>
      </c>
      <c r="P143" s="2">
        <f t="shared" si="132"/>
        <v>0</v>
      </c>
      <c r="Q143" s="2">
        <f t="shared" si="132"/>
        <v>0</v>
      </c>
      <c r="R143" s="2">
        <f t="shared" si="132"/>
        <v>0</v>
      </c>
      <c r="S143" s="2">
        <f t="shared" si="132"/>
        <v>0</v>
      </c>
      <c r="T143" s="2">
        <f t="shared" si="132"/>
        <v>0</v>
      </c>
      <c r="U143" s="2">
        <f t="shared" si="100"/>
        <v>0</v>
      </c>
      <c r="V143" s="2"/>
      <c r="W143" s="2"/>
      <c r="X143" s="2">
        <f t="shared" si="128"/>
        <v>0</v>
      </c>
      <c r="Y143" s="40"/>
      <c r="Z143" s="40"/>
      <c r="AA143" s="55"/>
    </row>
    <row r="144" spans="1:27" s="10" customFormat="1" ht="51.75" hidden="1" customHeight="1" x14ac:dyDescent="0.3">
      <c r="A144" s="74" t="s">
        <v>292</v>
      </c>
      <c r="B144" s="26" t="s">
        <v>293</v>
      </c>
      <c r="C144" s="72" t="s">
        <v>30</v>
      </c>
      <c r="D144" s="40">
        <v>0</v>
      </c>
      <c r="E144" s="40">
        <v>0</v>
      </c>
      <c r="F144" s="41">
        <f t="shared" si="102"/>
        <v>0</v>
      </c>
      <c r="G144" s="40">
        <v>0</v>
      </c>
      <c r="H144" s="40">
        <v>413040</v>
      </c>
      <c r="I144" s="41">
        <f t="shared" si="110"/>
        <v>413040</v>
      </c>
      <c r="J144" s="39">
        <v>0</v>
      </c>
      <c r="K144" s="39">
        <v>0</v>
      </c>
      <c r="L144" s="39">
        <v>413040</v>
      </c>
      <c r="M144" s="40">
        <f t="shared" si="103"/>
        <v>0</v>
      </c>
      <c r="N144" s="41">
        <v>0</v>
      </c>
      <c r="O144" s="41">
        <v>0</v>
      </c>
      <c r="P144" s="41">
        <f>T144</f>
        <v>0</v>
      </c>
      <c r="Q144" s="40">
        <f t="shared" si="115"/>
        <v>0</v>
      </c>
      <c r="R144" s="40">
        <v>0</v>
      </c>
      <c r="S144" s="40">
        <v>0</v>
      </c>
      <c r="T144" s="40">
        <v>0</v>
      </c>
      <c r="U144" s="40">
        <f t="shared" si="100"/>
        <v>0</v>
      </c>
      <c r="V144" s="40"/>
      <c r="W144" s="40"/>
      <c r="X144" s="40">
        <f>T144/L144*100</f>
        <v>0</v>
      </c>
      <c r="Y144" s="40"/>
      <c r="Z144" s="40"/>
      <c r="AA144" s="55"/>
    </row>
    <row r="145" spans="1:28" s="11" customFormat="1" ht="80.25" hidden="1" customHeight="1" x14ac:dyDescent="0.3">
      <c r="A145" s="1" t="s">
        <v>476</v>
      </c>
      <c r="B145" s="20" t="s">
        <v>477</v>
      </c>
      <c r="C145" s="25"/>
      <c r="D145" s="2"/>
      <c r="E145" s="2"/>
      <c r="F145" s="4">
        <f>F146</f>
        <v>0</v>
      </c>
      <c r="G145" s="4">
        <f t="shared" ref="G145:T146" si="133">G146</f>
        <v>0</v>
      </c>
      <c r="H145" s="4">
        <f t="shared" si="133"/>
        <v>0</v>
      </c>
      <c r="I145" s="4">
        <f t="shared" si="133"/>
        <v>3551666</v>
      </c>
      <c r="J145" s="4">
        <f t="shared" si="133"/>
        <v>0</v>
      </c>
      <c r="K145" s="4">
        <f t="shared" si="133"/>
        <v>0</v>
      </c>
      <c r="L145" s="4">
        <f t="shared" si="133"/>
        <v>3551666</v>
      </c>
      <c r="M145" s="4">
        <f t="shared" si="133"/>
        <v>0</v>
      </c>
      <c r="N145" s="4">
        <f t="shared" si="133"/>
        <v>0</v>
      </c>
      <c r="O145" s="4">
        <f t="shared" si="133"/>
        <v>0</v>
      </c>
      <c r="P145" s="4">
        <f t="shared" si="133"/>
        <v>0</v>
      </c>
      <c r="Q145" s="4">
        <f t="shared" si="133"/>
        <v>0</v>
      </c>
      <c r="R145" s="4">
        <f t="shared" si="133"/>
        <v>0</v>
      </c>
      <c r="S145" s="4">
        <f t="shared" si="133"/>
        <v>0</v>
      </c>
      <c r="T145" s="4">
        <f t="shared" si="133"/>
        <v>0</v>
      </c>
      <c r="U145" s="2">
        <f t="shared" si="100"/>
        <v>0</v>
      </c>
      <c r="V145" s="40"/>
      <c r="W145" s="40"/>
      <c r="X145" s="40">
        <f t="shared" ref="X145:X146" si="134">T145/L145*100</f>
        <v>0</v>
      </c>
      <c r="Y145" s="40"/>
      <c r="Z145" s="2"/>
      <c r="AA145" s="51"/>
    </row>
    <row r="146" spans="1:28" s="10" customFormat="1" ht="51.75" hidden="1" customHeight="1" x14ac:dyDescent="0.3">
      <c r="A146" s="74" t="s">
        <v>479</v>
      </c>
      <c r="B146" s="26" t="s">
        <v>478</v>
      </c>
      <c r="C146" s="72" t="s">
        <v>30</v>
      </c>
      <c r="D146" s="40"/>
      <c r="E146" s="40"/>
      <c r="F146" s="41">
        <v>0</v>
      </c>
      <c r="G146" s="40"/>
      <c r="H146" s="40"/>
      <c r="I146" s="41">
        <f>SUM(J146:L146)</f>
        <v>3551666</v>
      </c>
      <c r="J146" s="39">
        <v>0</v>
      </c>
      <c r="K146" s="39">
        <v>0</v>
      </c>
      <c r="L146" s="39">
        <v>3551666</v>
      </c>
      <c r="M146" s="41">
        <f t="shared" si="133"/>
        <v>0</v>
      </c>
      <c r="N146" s="41">
        <v>0</v>
      </c>
      <c r="O146" s="41">
        <v>0</v>
      </c>
      <c r="P146" s="41">
        <v>0</v>
      </c>
      <c r="Q146" s="40">
        <f>SUM(R146:T146)</f>
        <v>0</v>
      </c>
      <c r="R146" s="40">
        <v>0</v>
      </c>
      <c r="S146" s="40">
        <v>0</v>
      </c>
      <c r="T146" s="40">
        <v>0</v>
      </c>
      <c r="U146" s="40">
        <f t="shared" si="100"/>
        <v>0</v>
      </c>
      <c r="V146" s="40"/>
      <c r="W146" s="40"/>
      <c r="X146" s="40">
        <f t="shared" si="134"/>
        <v>0</v>
      </c>
      <c r="Y146" s="40"/>
      <c r="Z146" s="40"/>
      <c r="AA146" s="55"/>
    </row>
    <row r="147" spans="1:28" s="11" customFormat="1" ht="43.5" hidden="1" customHeight="1" x14ac:dyDescent="0.3">
      <c r="A147" s="1" t="s">
        <v>151</v>
      </c>
      <c r="B147" s="20" t="s">
        <v>75</v>
      </c>
      <c r="C147" s="25"/>
      <c r="D147" s="2">
        <f>D148</f>
        <v>8344000</v>
      </c>
      <c r="E147" s="2">
        <f t="shared" ref="E147:T147" si="135">E148</f>
        <v>5710100</v>
      </c>
      <c r="F147" s="2">
        <f t="shared" si="135"/>
        <v>14026100</v>
      </c>
      <c r="G147" s="2">
        <f t="shared" si="135"/>
        <v>4586200</v>
      </c>
      <c r="H147" s="2">
        <f t="shared" si="135"/>
        <v>4205300</v>
      </c>
      <c r="I147" s="2">
        <f t="shared" si="135"/>
        <v>22639700</v>
      </c>
      <c r="J147" s="2">
        <f t="shared" si="135"/>
        <v>0</v>
      </c>
      <c r="K147" s="2">
        <f t="shared" si="135"/>
        <v>0</v>
      </c>
      <c r="L147" s="2">
        <f t="shared" si="135"/>
        <v>22639700</v>
      </c>
      <c r="M147" s="2">
        <f t="shared" si="135"/>
        <v>0</v>
      </c>
      <c r="N147" s="2">
        <f t="shared" si="135"/>
        <v>0</v>
      </c>
      <c r="O147" s="2">
        <f t="shared" si="135"/>
        <v>0</v>
      </c>
      <c r="P147" s="2">
        <f t="shared" si="135"/>
        <v>0</v>
      </c>
      <c r="Q147" s="2">
        <f t="shared" si="135"/>
        <v>9640627.3599999994</v>
      </c>
      <c r="R147" s="2">
        <f t="shared" si="135"/>
        <v>0</v>
      </c>
      <c r="S147" s="2">
        <f t="shared" si="135"/>
        <v>0</v>
      </c>
      <c r="T147" s="2">
        <f t="shared" si="135"/>
        <v>9640627.3599999994</v>
      </c>
      <c r="U147" s="2">
        <f t="shared" si="100"/>
        <v>42.58284058534344</v>
      </c>
      <c r="V147" s="2"/>
      <c r="W147" s="2"/>
      <c r="X147" s="2">
        <f t="shared" si="128"/>
        <v>42.58284058534344</v>
      </c>
      <c r="Y147" s="2">
        <f t="shared" ref="Y147:Y209" si="136">Q147/F147*100</f>
        <v>68.733485145550077</v>
      </c>
      <c r="Z147" s="2"/>
      <c r="AA147" s="51"/>
    </row>
    <row r="148" spans="1:28" s="10" customFormat="1" ht="45" hidden="1" customHeight="1" x14ac:dyDescent="0.3">
      <c r="A148" s="74" t="s">
        <v>152</v>
      </c>
      <c r="B148" s="26" t="s">
        <v>294</v>
      </c>
      <c r="C148" s="72" t="s">
        <v>30</v>
      </c>
      <c r="D148" s="40">
        <v>8344000</v>
      </c>
      <c r="E148" s="40">
        <v>5710100</v>
      </c>
      <c r="F148" s="41">
        <v>14026100</v>
      </c>
      <c r="G148" s="40">
        <v>4586200</v>
      </c>
      <c r="H148" s="40">
        <v>4205300</v>
      </c>
      <c r="I148" s="39">
        <f>J148+L148</f>
        <v>22639700</v>
      </c>
      <c r="J148" s="39">
        <v>0</v>
      </c>
      <c r="K148" s="39">
        <v>0</v>
      </c>
      <c r="L148" s="39">
        <v>22639700</v>
      </c>
      <c r="M148" s="40">
        <f t="shared" si="103"/>
        <v>0</v>
      </c>
      <c r="N148" s="39">
        <v>0</v>
      </c>
      <c r="O148" s="39">
        <v>0</v>
      </c>
      <c r="P148" s="39">
        <v>0</v>
      </c>
      <c r="Q148" s="40">
        <f t="shared" si="115"/>
        <v>9640627.3599999994</v>
      </c>
      <c r="R148" s="40">
        <v>0</v>
      </c>
      <c r="S148" s="40">
        <v>0</v>
      </c>
      <c r="T148" s="40">
        <v>9640627.3599999994</v>
      </c>
      <c r="U148" s="40">
        <f t="shared" si="100"/>
        <v>42.58284058534344</v>
      </c>
      <c r="V148" s="40"/>
      <c r="W148" s="40"/>
      <c r="X148" s="40">
        <f t="shared" si="128"/>
        <v>42.58284058534344</v>
      </c>
      <c r="Y148" s="40">
        <f t="shared" si="136"/>
        <v>68.733485145550077</v>
      </c>
      <c r="Z148" s="40"/>
      <c r="AA148" s="55"/>
    </row>
    <row r="149" spans="1:28" s="11" customFormat="1" ht="31.5" hidden="1" customHeight="1" x14ac:dyDescent="0.3">
      <c r="A149" s="90" t="s">
        <v>13</v>
      </c>
      <c r="B149" s="91"/>
      <c r="C149" s="91"/>
      <c r="D149" s="91"/>
      <c r="E149" s="91"/>
      <c r="F149" s="91"/>
      <c r="G149" s="91"/>
      <c r="H149" s="91"/>
      <c r="I149" s="91"/>
      <c r="J149" s="91"/>
      <c r="K149" s="91"/>
      <c r="L149" s="91"/>
      <c r="M149" s="91"/>
      <c r="N149" s="91"/>
      <c r="O149" s="91"/>
      <c r="P149" s="91"/>
      <c r="Q149" s="91"/>
      <c r="R149" s="91"/>
      <c r="S149" s="91"/>
      <c r="T149" s="91"/>
      <c r="U149" s="91"/>
      <c r="V149" s="91"/>
      <c r="W149" s="91"/>
      <c r="X149" s="91"/>
      <c r="Y149" s="91"/>
      <c r="Z149" s="85"/>
      <c r="AA149" s="86"/>
    </row>
    <row r="150" spans="1:28" s="10" customFormat="1" ht="46.5" hidden="1" customHeight="1" x14ac:dyDescent="0.3">
      <c r="A150" s="1" t="s">
        <v>186</v>
      </c>
      <c r="B150" s="100" t="s">
        <v>37</v>
      </c>
      <c r="C150" s="100"/>
      <c r="D150" s="4">
        <f t="shared" ref="D150:T150" si="137">D151+D175+D177+D181+D186</f>
        <v>617358326</v>
      </c>
      <c r="E150" s="4">
        <f t="shared" si="137"/>
        <v>1084695037</v>
      </c>
      <c r="F150" s="4">
        <f t="shared" si="137"/>
        <v>1708509490</v>
      </c>
      <c r="G150" s="4">
        <f t="shared" si="137"/>
        <v>586276109</v>
      </c>
      <c r="H150" s="4">
        <f t="shared" si="137"/>
        <v>1001658234</v>
      </c>
      <c r="I150" s="4">
        <f t="shared" si="137"/>
        <v>3248513544</v>
      </c>
      <c r="J150" s="4">
        <f t="shared" si="137"/>
        <v>2594678227</v>
      </c>
      <c r="K150" s="4">
        <f t="shared" si="137"/>
        <v>0</v>
      </c>
      <c r="L150" s="4">
        <f t="shared" si="137"/>
        <v>653835317</v>
      </c>
      <c r="M150" s="4">
        <f t="shared" si="137"/>
        <v>863033342.30999982</v>
      </c>
      <c r="N150" s="4">
        <f t="shared" si="137"/>
        <v>687555100</v>
      </c>
      <c r="O150" s="4">
        <f t="shared" si="137"/>
        <v>0</v>
      </c>
      <c r="P150" s="4">
        <f t="shared" si="137"/>
        <v>175478242.31</v>
      </c>
      <c r="Q150" s="4">
        <f t="shared" si="137"/>
        <v>752179661.94999993</v>
      </c>
      <c r="R150" s="4">
        <f t="shared" si="137"/>
        <v>576701419.63999999</v>
      </c>
      <c r="S150" s="4">
        <f t="shared" si="137"/>
        <v>0</v>
      </c>
      <c r="T150" s="4">
        <f t="shared" si="137"/>
        <v>175478242.31</v>
      </c>
      <c r="U150" s="2">
        <f t="shared" ref="U150:U152" si="138">Q150/I150*100</f>
        <v>23.15457983357572</v>
      </c>
      <c r="V150" s="2">
        <f t="shared" ref="V150:V162" si="139">R150/J150*100</f>
        <v>22.226317453890594</v>
      </c>
      <c r="W150" s="2"/>
      <c r="X150" s="2">
        <f t="shared" ref="X150:X153" si="140">T150/L150*100</f>
        <v>26.838293641761172</v>
      </c>
      <c r="Y150" s="2">
        <f t="shared" si="136"/>
        <v>44.025489255549871</v>
      </c>
      <c r="Z150" s="2">
        <f t="shared" ref="Z150:Z161" si="141">R150/N150*100</f>
        <v>83.877120486779901</v>
      </c>
      <c r="AA150" s="55"/>
    </row>
    <row r="151" spans="1:28" s="11" customFormat="1" ht="56.25" hidden="1" x14ac:dyDescent="0.3">
      <c r="A151" s="1" t="s">
        <v>187</v>
      </c>
      <c r="B151" s="68" t="s">
        <v>96</v>
      </c>
      <c r="C151" s="22"/>
      <c r="D151" s="38">
        <f>D152+D168</f>
        <v>575359852</v>
      </c>
      <c r="E151" s="38">
        <f t="shared" ref="E151:S151" si="142">E152+E168</f>
        <v>1019648350</v>
      </c>
      <c r="F151" s="38">
        <f t="shared" si="142"/>
        <v>1604502912</v>
      </c>
      <c r="G151" s="38">
        <f t="shared" si="142"/>
        <v>538913547</v>
      </c>
      <c r="H151" s="38">
        <f t="shared" si="142"/>
        <v>961396454</v>
      </c>
      <c r="I151" s="38">
        <f>I152+I168</f>
        <v>3059482599</v>
      </c>
      <c r="J151" s="38">
        <f t="shared" si="142"/>
        <v>2563914162</v>
      </c>
      <c r="K151" s="38">
        <f t="shared" si="142"/>
        <v>0</v>
      </c>
      <c r="L151" s="38">
        <f t="shared" si="142"/>
        <v>495568437</v>
      </c>
      <c r="M151" s="38">
        <f t="shared" si="142"/>
        <v>804255799.15999997</v>
      </c>
      <c r="N151" s="38">
        <f t="shared" si="142"/>
        <v>679117440</v>
      </c>
      <c r="O151" s="38">
        <f t="shared" si="142"/>
        <v>0</v>
      </c>
      <c r="P151" s="38">
        <f t="shared" si="142"/>
        <v>125138359.16</v>
      </c>
      <c r="Q151" s="38">
        <f t="shared" si="142"/>
        <v>693528425.12</v>
      </c>
      <c r="R151" s="38">
        <f t="shared" si="142"/>
        <v>568390065.96000004</v>
      </c>
      <c r="S151" s="38">
        <f t="shared" si="142"/>
        <v>0</v>
      </c>
      <c r="T151" s="38">
        <f t="shared" ref="T151" si="143">SUM(T153:T172)</f>
        <v>125138359.16</v>
      </c>
      <c r="U151" s="2">
        <f t="shared" si="138"/>
        <v>22.668160470880981</v>
      </c>
      <c r="V151" s="2">
        <f t="shared" si="139"/>
        <v>22.168841468414186</v>
      </c>
      <c r="W151" s="2"/>
      <c r="X151" s="2">
        <f t="shared" si="140"/>
        <v>25.251478870919296</v>
      </c>
      <c r="Y151" s="2">
        <f t="shared" si="136"/>
        <v>43.223880737961537</v>
      </c>
      <c r="Z151" s="2">
        <f t="shared" si="141"/>
        <v>83.695401190109337</v>
      </c>
      <c r="AA151" s="51"/>
    </row>
    <row r="152" spans="1:28" s="11" customFormat="1" ht="43.5" hidden="1" customHeight="1" x14ac:dyDescent="0.3">
      <c r="A152" s="1" t="s">
        <v>188</v>
      </c>
      <c r="B152" s="68" t="s">
        <v>295</v>
      </c>
      <c r="C152" s="22"/>
      <c r="D152" s="38">
        <f>SUM(D153:D167)</f>
        <v>575359852</v>
      </c>
      <c r="E152" s="38">
        <f t="shared" ref="E152:T152" si="144">SUM(E153:E167)</f>
        <v>1014497150</v>
      </c>
      <c r="F152" s="38">
        <f>SUM(F153:F167)</f>
        <v>1599351712</v>
      </c>
      <c r="G152" s="38">
        <f t="shared" si="144"/>
        <v>524581547</v>
      </c>
      <c r="H152" s="38">
        <f t="shared" si="144"/>
        <v>961396454</v>
      </c>
      <c r="I152" s="38">
        <f>SUM(I153:I167)</f>
        <v>3034095492</v>
      </c>
      <c r="J152" s="38">
        <f t="shared" si="144"/>
        <v>2544262720</v>
      </c>
      <c r="K152" s="38">
        <f t="shared" si="144"/>
        <v>0</v>
      </c>
      <c r="L152" s="38">
        <f t="shared" si="144"/>
        <v>489832772</v>
      </c>
      <c r="M152" s="38">
        <f t="shared" si="144"/>
        <v>804255799.15999997</v>
      </c>
      <c r="N152" s="38">
        <f t="shared" si="144"/>
        <v>679117440</v>
      </c>
      <c r="O152" s="38">
        <f t="shared" si="144"/>
        <v>0</v>
      </c>
      <c r="P152" s="38">
        <f t="shared" si="144"/>
        <v>125138359.16</v>
      </c>
      <c r="Q152" s="38">
        <f t="shared" si="144"/>
        <v>693528425.12</v>
      </c>
      <c r="R152" s="38">
        <f t="shared" si="144"/>
        <v>568390065.96000004</v>
      </c>
      <c r="S152" s="38">
        <f t="shared" si="144"/>
        <v>0</v>
      </c>
      <c r="T152" s="38">
        <f t="shared" si="144"/>
        <v>125138359.16</v>
      </c>
      <c r="U152" s="2">
        <f t="shared" si="138"/>
        <v>22.857831170727042</v>
      </c>
      <c r="V152" s="2">
        <f t="shared" si="139"/>
        <v>22.340069737766704</v>
      </c>
      <c r="W152" s="2"/>
      <c r="X152" s="2">
        <f t="shared" si="140"/>
        <v>25.547159421174864</v>
      </c>
      <c r="Y152" s="2">
        <f t="shared" si="136"/>
        <v>43.363096429411272</v>
      </c>
      <c r="Z152" s="2">
        <f t="shared" si="141"/>
        <v>83.695401190109337</v>
      </c>
      <c r="AA152" s="51"/>
    </row>
    <row r="153" spans="1:28" s="10" customFormat="1" ht="56.25" hidden="1" customHeight="1" x14ac:dyDescent="0.3">
      <c r="A153" s="74" t="s">
        <v>302</v>
      </c>
      <c r="B153" s="26" t="s">
        <v>78</v>
      </c>
      <c r="C153" s="42" t="s">
        <v>7</v>
      </c>
      <c r="D153" s="39">
        <v>128224525</v>
      </c>
      <c r="E153" s="39">
        <v>142922200</v>
      </c>
      <c r="F153" s="41">
        <v>269242695</v>
      </c>
      <c r="G153" s="39">
        <v>121370197</v>
      </c>
      <c r="H153" s="39">
        <v>126302381</v>
      </c>
      <c r="I153" s="39">
        <f>J153+L153</f>
        <v>485799164</v>
      </c>
      <c r="J153" s="39">
        <v>0</v>
      </c>
      <c r="K153" s="39">
        <v>0</v>
      </c>
      <c r="L153" s="39">
        <v>485799164</v>
      </c>
      <c r="M153" s="40">
        <f t="shared" si="103"/>
        <v>124543353.58</v>
      </c>
      <c r="N153" s="39">
        <v>0</v>
      </c>
      <c r="O153" s="39">
        <v>0</v>
      </c>
      <c r="P153" s="39">
        <f>T153</f>
        <v>124543353.58</v>
      </c>
      <c r="Q153" s="39">
        <f>R153+T153</f>
        <v>124543353.58</v>
      </c>
      <c r="R153" s="39">
        <v>0</v>
      </c>
      <c r="S153" s="39">
        <v>0</v>
      </c>
      <c r="T153" s="39">
        <v>124543353.58</v>
      </c>
      <c r="U153" s="40">
        <f>Q153/I153*100</f>
        <v>25.636798662749449</v>
      </c>
      <c r="V153" s="40"/>
      <c r="W153" s="40"/>
      <c r="X153" s="40">
        <f t="shared" si="140"/>
        <v>25.636798662749449</v>
      </c>
      <c r="Y153" s="40">
        <f t="shared" si="136"/>
        <v>46.256910918233082</v>
      </c>
      <c r="Z153" s="40"/>
      <c r="AA153" s="55"/>
    </row>
    <row r="154" spans="1:28" s="10" customFormat="1" ht="183.75" hidden="1" customHeight="1" x14ac:dyDescent="0.3">
      <c r="A154" s="74" t="s">
        <v>303</v>
      </c>
      <c r="B154" s="75" t="s">
        <v>260</v>
      </c>
      <c r="C154" s="42" t="s">
        <v>7</v>
      </c>
      <c r="D154" s="39">
        <v>1060000</v>
      </c>
      <c r="E154" s="39">
        <v>1831000</v>
      </c>
      <c r="F154" s="41">
        <v>2826000</v>
      </c>
      <c r="G154" s="39">
        <v>386000</v>
      </c>
      <c r="H154" s="39">
        <v>1133500</v>
      </c>
      <c r="I154" s="39">
        <f t="shared" ref="I154:I174" si="145">J154+L154</f>
        <v>4237500</v>
      </c>
      <c r="J154" s="39">
        <v>4237500</v>
      </c>
      <c r="K154" s="39">
        <v>0</v>
      </c>
      <c r="L154" s="39">
        <v>0</v>
      </c>
      <c r="M154" s="40">
        <f t="shared" si="103"/>
        <v>2826000</v>
      </c>
      <c r="N154" s="39">
        <v>2826000</v>
      </c>
      <c r="O154" s="39">
        <v>0</v>
      </c>
      <c r="P154" s="39">
        <f t="shared" ref="P154:P167" si="146">T154</f>
        <v>0</v>
      </c>
      <c r="Q154" s="39">
        <f t="shared" ref="Q154:Q167" si="147">R154+T154</f>
        <v>2826000</v>
      </c>
      <c r="R154" s="39">
        <v>2826000</v>
      </c>
      <c r="S154" s="39">
        <v>0</v>
      </c>
      <c r="T154" s="39">
        <v>0</v>
      </c>
      <c r="U154" s="40">
        <f t="shared" ref="U154:U155" si="148">Q154/I154*100</f>
        <v>66.690265486725664</v>
      </c>
      <c r="V154" s="40">
        <f t="shared" si="139"/>
        <v>66.690265486725664</v>
      </c>
      <c r="W154" s="40"/>
      <c r="X154" s="40"/>
      <c r="Y154" s="40">
        <f t="shared" si="136"/>
        <v>100</v>
      </c>
      <c r="Z154" s="40">
        <f t="shared" si="141"/>
        <v>100</v>
      </c>
      <c r="AA154" s="55"/>
    </row>
    <row r="155" spans="1:28" s="10" customFormat="1" ht="56.25" hidden="1" x14ac:dyDescent="0.3">
      <c r="A155" s="74" t="s">
        <v>304</v>
      </c>
      <c r="B155" s="26" t="s">
        <v>382</v>
      </c>
      <c r="C155" s="42" t="s">
        <v>7</v>
      </c>
      <c r="D155" s="39">
        <v>14685000</v>
      </c>
      <c r="E155" s="39">
        <v>41462600</v>
      </c>
      <c r="F155" s="41">
        <v>37763600</v>
      </c>
      <c r="G155" s="39">
        <v>14929600</v>
      </c>
      <c r="H155" s="39">
        <v>52424900</v>
      </c>
      <c r="I155" s="39">
        <f t="shared" si="145"/>
        <v>74532500</v>
      </c>
      <c r="J155" s="39">
        <v>74532500</v>
      </c>
      <c r="K155" s="39">
        <v>0</v>
      </c>
      <c r="L155" s="39">
        <v>0</v>
      </c>
      <c r="M155" s="40">
        <f t="shared" si="103"/>
        <v>24685000</v>
      </c>
      <c r="N155" s="39">
        <v>24685000</v>
      </c>
      <c r="O155" s="39">
        <v>0</v>
      </c>
      <c r="P155" s="39">
        <f t="shared" si="146"/>
        <v>0</v>
      </c>
      <c r="Q155" s="39">
        <f t="shared" si="147"/>
        <v>17828293.18</v>
      </c>
      <c r="R155" s="39">
        <v>17828293.18</v>
      </c>
      <c r="S155" s="39">
        <v>0</v>
      </c>
      <c r="T155" s="39">
        <v>0</v>
      </c>
      <c r="U155" s="40">
        <f t="shared" si="148"/>
        <v>23.920159903397849</v>
      </c>
      <c r="V155" s="40">
        <f t="shared" si="139"/>
        <v>23.920159903397849</v>
      </c>
      <c r="W155" s="40"/>
      <c r="X155" s="40"/>
      <c r="Y155" s="40">
        <f t="shared" si="136"/>
        <v>47.21025850289697</v>
      </c>
      <c r="Z155" s="40">
        <f t="shared" si="141"/>
        <v>72.223184849098644</v>
      </c>
      <c r="AA155" s="55"/>
    </row>
    <row r="156" spans="1:28" s="10" customFormat="1" ht="150.75" hidden="1" customHeight="1" x14ac:dyDescent="0.3">
      <c r="A156" s="74" t="s">
        <v>305</v>
      </c>
      <c r="B156" s="26" t="s">
        <v>296</v>
      </c>
      <c r="C156" s="42" t="s">
        <v>7</v>
      </c>
      <c r="D156" s="39">
        <v>1800000</v>
      </c>
      <c r="E156" s="39">
        <v>1800000</v>
      </c>
      <c r="F156" s="41">
        <f t="shared" ref="F156:F185" si="149">E156+D156</f>
        <v>3600000</v>
      </c>
      <c r="G156" s="39">
        <v>0</v>
      </c>
      <c r="H156" s="39">
        <v>0</v>
      </c>
      <c r="I156" s="39">
        <f t="shared" si="145"/>
        <v>3600000</v>
      </c>
      <c r="J156" s="39">
        <v>3600000</v>
      </c>
      <c r="K156" s="39">
        <v>0</v>
      </c>
      <c r="L156" s="39">
        <v>0</v>
      </c>
      <c r="M156" s="40">
        <f t="shared" si="103"/>
        <v>3600000</v>
      </c>
      <c r="N156" s="39">
        <v>3600000</v>
      </c>
      <c r="O156" s="39">
        <v>0</v>
      </c>
      <c r="P156" s="39">
        <f t="shared" si="146"/>
        <v>0</v>
      </c>
      <c r="Q156" s="39">
        <f t="shared" si="147"/>
        <v>1836000</v>
      </c>
      <c r="R156" s="39">
        <v>1836000</v>
      </c>
      <c r="S156" s="39">
        <v>0</v>
      </c>
      <c r="T156" s="39">
        <v>0</v>
      </c>
      <c r="U156" s="40">
        <f t="shared" ref="U156:U160" si="150">Q156/I156*100</f>
        <v>51</v>
      </c>
      <c r="V156" s="40">
        <f t="shared" si="139"/>
        <v>51</v>
      </c>
      <c r="W156" s="40"/>
      <c r="X156" s="40"/>
      <c r="Y156" s="40">
        <f t="shared" si="136"/>
        <v>51</v>
      </c>
      <c r="Z156" s="40">
        <f t="shared" si="141"/>
        <v>51</v>
      </c>
      <c r="AA156" s="62" t="s">
        <v>446</v>
      </c>
      <c r="AB156" s="61"/>
    </row>
    <row r="157" spans="1:28" s="10" customFormat="1" ht="56.25" hidden="1" x14ac:dyDescent="0.3">
      <c r="A157" s="74" t="s">
        <v>306</v>
      </c>
      <c r="B157" s="26" t="s">
        <v>297</v>
      </c>
      <c r="C157" s="42" t="s">
        <v>7</v>
      </c>
      <c r="D157" s="39">
        <v>258464400</v>
      </c>
      <c r="E157" s="39">
        <v>559022200</v>
      </c>
      <c r="F157" s="41">
        <f t="shared" si="149"/>
        <v>817486600</v>
      </c>
      <c r="G157" s="39">
        <v>231026200</v>
      </c>
      <c r="H157" s="39">
        <v>456415000</v>
      </c>
      <c r="I157" s="39">
        <f t="shared" si="145"/>
        <v>1504927800</v>
      </c>
      <c r="J157" s="39">
        <v>1504927800</v>
      </c>
      <c r="K157" s="39">
        <v>0</v>
      </c>
      <c r="L157" s="39">
        <v>0</v>
      </c>
      <c r="M157" s="40">
        <f t="shared" si="103"/>
        <v>389527000</v>
      </c>
      <c r="N157" s="39">
        <v>389527000</v>
      </c>
      <c r="O157" s="39">
        <v>0</v>
      </c>
      <c r="P157" s="39">
        <f t="shared" si="146"/>
        <v>0</v>
      </c>
      <c r="Q157" s="39">
        <f t="shared" si="147"/>
        <v>324845427.99000001</v>
      </c>
      <c r="R157" s="39">
        <v>324845427.99000001</v>
      </c>
      <c r="S157" s="39">
        <v>0</v>
      </c>
      <c r="T157" s="39">
        <v>0</v>
      </c>
      <c r="U157" s="40">
        <f t="shared" si="150"/>
        <v>21.585449347802598</v>
      </c>
      <c r="V157" s="40">
        <f t="shared" si="139"/>
        <v>21.585449347802598</v>
      </c>
      <c r="W157" s="40"/>
      <c r="X157" s="40"/>
      <c r="Y157" s="40">
        <f t="shared" si="136"/>
        <v>39.737095138929497</v>
      </c>
      <c r="Z157" s="40">
        <f t="shared" si="141"/>
        <v>83.394842460214562</v>
      </c>
      <c r="AA157" s="55"/>
    </row>
    <row r="158" spans="1:28" s="11" customFormat="1" ht="95.25" hidden="1" customHeight="1" x14ac:dyDescent="0.3">
      <c r="A158" s="74" t="s">
        <v>307</v>
      </c>
      <c r="B158" s="26" t="s">
        <v>298</v>
      </c>
      <c r="C158" s="42" t="s">
        <v>7</v>
      </c>
      <c r="D158" s="39">
        <v>133082415</v>
      </c>
      <c r="E158" s="39">
        <v>249044750</v>
      </c>
      <c r="F158" s="41">
        <f t="shared" si="149"/>
        <v>382127165</v>
      </c>
      <c r="G158" s="39">
        <v>146881750</v>
      </c>
      <c r="H158" s="39">
        <v>265462485</v>
      </c>
      <c r="I158" s="39">
        <f t="shared" si="145"/>
        <v>793572000</v>
      </c>
      <c r="J158" s="39">
        <v>793572000</v>
      </c>
      <c r="K158" s="39">
        <v>0</v>
      </c>
      <c r="L158" s="39">
        <v>0</v>
      </c>
      <c r="M158" s="40">
        <f t="shared" si="103"/>
        <v>208756000</v>
      </c>
      <c r="N158" s="39">
        <v>208756000</v>
      </c>
      <c r="O158" s="39">
        <v>0</v>
      </c>
      <c r="P158" s="39">
        <f t="shared" si="146"/>
        <v>0</v>
      </c>
      <c r="Q158" s="39">
        <f t="shared" si="147"/>
        <v>177633842.66999999</v>
      </c>
      <c r="R158" s="39">
        <v>177633842.66999999</v>
      </c>
      <c r="S158" s="39">
        <v>0</v>
      </c>
      <c r="T158" s="39">
        <v>0</v>
      </c>
      <c r="U158" s="40">
        <f t="shared" si="150"/>
        <v>22.384086468524593</v>
      </c>
      <c r="V158" s="40">
        <f t="shared" si="139"/>
        <v>22.384086468524593</v>
      </c>
      <c r="W158" s="40"/>
      <c r="X158" s="40"/>
      <c r="Y158" s="40">
        <f t="shared" si="136"/>
        <v>46.485531241936172</v>
      </c>
      <c r="Z158" s="40">
        <f t="shared" si="141"/>
        <v>85.091610621970133</v>
      </c>
      <c r="AA158" s="51"/>
    </row>
    <row r="159" spans="1:28" s="11" customFormat="1" ht="192.75" hidden="1" customHeight="1" x14ac:dyDescent="0.3">
      <c r="A159" s="74" t="s">
        <v>308</v>
      </c>
      <c r="B159" s="26" t="s">
        <v>427</v>
      </c>
      <c r="C159" s="42" t="s">
        <v>7</v>
      </c>
      <c r="D159" s="39">
        <v>12220000</v>
      </c>
      <c r="E159" s="39"/>
      <c r="F159" s="41">
        <v>30604000</v>
      </c>
      <c r="G159" s="39"/>
      <c r="H159" s="39"/>
      <c r="I159" s="39">
        <f t="shared" si="145"/>
        <v>61189600</v>
      </c>
      <c r="J159" s="39">
        <v>61189600</v>
      </c>
      <c r="K159" s="39">
        <v>0</v>
      </c>
      <c r="L159" s="39">
        <v>0</v>
      </c>
      <c r="M159" s="40">
        <f t="shared" si="103"/>
        <v>20220000</v>
      </c>
      <c r="N159" s="39">
        <v>20220000</v>
      </c>
      <c r="O159" s="39">
        <v>0</v>
      </c>
      <c r="P159" s="39">
        <f t="shared" si="146"/>
        <v>0</v>
      </c>
      <c r="Q159" s="39">
        <f t="shared" si="147"/>
        <v>16609616.300000001</v>
      </c>
      <c r="R159" s="39">
        <v>16609616.300000001</v>
      </c>
      <c r="S159" s="39">
        <v>0</v>
      </c>
      <c r="T159" s="39">
        <v>0</v>
      </c>
      <c r="U159" s="40">
        <f t="shared" si="150"/>
        <v>27.144508707362036</v>
      </c>
      <c r="V159" s="40">
        <f t="shared" si="139"/>
        <v>27.144508707362036</v>
      </c>
      <c r="W159" s="40"/>
      <c r="X159" s="40"/>
      <c r="Y159" s="40">
        <f t="shared" si="136"/>
        <v>54.272697359822253</v>
      </c>
      <c r="Z159" s="40">
        <f t="shared" si="141"/>
        <v>82.144492087042536</v>
      </c>
      <c r="AA159" s="51"/>
    </row>
    <row r="160" spans="1:28" s="11" customFormat="1" ht="62.25" hidden="1" customHeight="1" x14ac:dyDescent="0.3">
      <c r="A160" s="74" t="s">
        <v>309</v>
      </c>
      <c r="B160" s="26" t="s">
        <v>299</v>
      </c>
      <c r="C160" s="42" t="s">
        <v>7</v>
      </c>
      <c r="D160" s="39">
        <v>825000</v>
      </c>
      <c r="E160" s="39">
        <v>840000</v>
      </c>
      <c r="F160" s="41">
        <f t="shared" si="149"/>
        <v>1665000</v>
      </c>
      <c r="G160" s="39">
        <v>823800</v>
      </c>
      <c r="H160" s="39">
        <v>893700</v>
      </c>
      <c r="I160" s="39">
        <f t="shared" si="145"/>
        <v>3382500</v>
      </c>
      <c r="J160" s="39">
        <v>3382500</v>
      </c>
      <c r="K160" s="39">
        <v>0</v>
      </c>
      <c r="L160" s="39">
        <v>0</v>
      </c>
      <c r="M160" s="40">
        <f t="shared" si="103"/>
        <v>1108000</v>
      </c>
      <c r="N160" s="39">
        <v>1108000</v>
      </c>
      <c r="O160" s="39">
        <v>0</v>
      </c>
      <c r="P160" s="39">
        <f t="shared" si="146"/>
        <v>0</v>
      </c>
      <c r="Q160" s="39">
        <f t="shared" si="147"/>
        <v>802195.82</v>
      </c>
      <c r="R160" s="39">
        <v>802195.82</v>
      </c>
      <c r="S160" s="39">
        <v>0</v>
      </c>
      <c r="T160" s="39">
        <v>0</v>
      </c>
      <c r="U160" s="40">
        <f t="shared" si="150"/>
        <v>23.716062675535845</v>
      </c>
      <c r="V160" s="40">
        <f t="shared" si="139"/>
        <v>23.716062675535845</v>
      </c>
      <c r="W160" s="40"/>
      <c r="X160" s="40"/>
      <c r="Y160" s="40">
        <f t="shared" si="136"/>
        <v>48.179929129129128</v>
      </c>
      <c r="Z160" s="40">
        <f t="shared" si="141"/>
        <v>72.400344765342965</v>
      </c>
      <c r="AA160" s="62" t="s">
        <v>447</v>
      </c>
    </row>
    <row r="161" spans="1:31" s="11" customFormat="1" ht="116.25" hidden="1" customHeight="1" x14ac:dyDescent="0.3">
      <c r="A161" s="74" t="s">
        <v>310</v>
      </c>
      <c r="B161" s="26" t="s">
        <v>300</v>
      </c>
      <c r="C161" s="42" t="s">
        <v>7</v>
      </c>
      <c r="D161" s="39">
        <v>23968000</v>
      </c>
      <c r="E161" s="39">
        <v>16051000</v>
      </c>
      <c r="F161" s="41">
        <v>50089090</v>
      </c>
      <c r="G161" s="39">
        <v>8909000</v>
      </c>
      <c r="H161" s="39">
        <v>56942000</v>
      </c>
      <c r="I161" s="39">
        <f t="shared" si="145"/>
        <v>95870000</v>
      </c>
      <c r="J161" s="39">
        <v>95870000</v>
      </c>
      <c r="K161" s="39">
        <v>0</v>
      </c>
      <c r="L161" s="39">
        <v>0</v>
      </c>
      <c r="M161" s="40">
        <f t="shared" si="103"/>
        <v>25590000</v>
      </c>
      <c r="N161" s="39">
        <v>25590000</v>
      </c>
      <c r="O161" s="39">
        <v>0</v>
      </c>
      <c r="P161" s="39">
        <f t="shared" si="146"/>
        <v>0</v>
      </c>
      <c r="Q161" s="39">
        <f t="shared" si="147"/>
        <v>25486000</v>
      </c>
      <c r="R161" s="39">
        <v>25486000</v>
      </c>
      <c r="S161" s="39">
        <v>0</v>
      </c>
      <c r="T161" s="39">
        <v>0</v>
      </c>
      <c r="U161" s="40">
        <f>Q161/I161*100</f>
        <v>26.583915719203087</v>
      </c>
      <c r="V161" s="40">
        <f t="shared" si="139"/>
        <v>26.583915719203087</v>
      </c>
      <c r="W161" s="40"/>
      <c r="X161" s="40"/>
      <c r="Y161" s="40">
        <f t="shared" si="136"/>
        <v>50.881339629048959</v>
      </c>
      <c r="Z161" s="40">
        <f t="shared" si="141"/>
        <v>99.593591246580687</v>
      </c>
      <c r="AA161" s="51"/>
    </row>
    <row r="162" spans="1:31" s="11" customFormat="1" ht="42" hidden="1" customHeight="1" x14ac:dyDescent="0.3">
      <c r="A162" s="74" t="s">
        <v>311</v>
      </c>
      <c r="B162" s="26" t="s">
        <v>301</v>
      </c>
      <c r="C162" s="42" t="s">
        <v>7</v>
      </c>
      <c r="D162" s="39">
        <v>0</v>
      </c>
      <c r="E162" s="39">
        <v>145400</v>
      </c>
      <c r="F162" s="41">
        <f t="shared" si="149"/>
        <v>145400</v>
      </c>
      <c r="G162" s="39">
        <v>0</v>
      </c>
      <c r="H162" s="39">
        <v>0</v>
      </c>
      <c r="I162" s="39">
        <f t="shared" si="145"/>
        <v>218070</v>
      </c>
      <c r="J162" s="39">
        <v>218070</v>
      </c>
      <c r="K162" s="39">
        <v>0</v>
      </c>
      <c r="L162" s="39">
        <v>0</v>
      </c>
      <c r="M162" s="40">
        <f t="shared" si="103"/>
        <v>72690</v>
      </c>
      <c r="N162" s="39">
        <v>72690</v>
      </c>
      <c r="O162" s="39">
        <v>0</v>
      </c>
      <c r="P162" s="39">
        <f t="shared" si="146"/>
        <v>0</v>
      </c>
      <c r="Q162" s="39">
        <f t="shared" si="147"/>
        <v>72690</v>
      </c>
      <c r="R162" s="39">
        <v>72690</v>
      </c>
      <c r="S162" s="39">
        <v>0</v>
      </c>
      <c r="T162" s="39">
        <v>0</v>
      </c>
      <c r="U162" s="40">
        <f>Q162/I162*100</f>
        <v>33.333333333333329</v>
      </c>
      <c r="V162" s="40">
        <f t="shared" si="139"/>
        <v>33.333333333333329</v>
      </c>
      <c r="W162" s="40"/>
      <c r="X162" s="40"/>
      <c r="Y162" s="40">
        <f t="shared" si="136"/>
        <v>49.993122420907845</v>
      </c>
      <c r="Z162" s="40"/>
      <c r="AA162" s="51"/>
    </row>
    <row r="163" spans="1:31" s="11" customFormat="1" ht="38.25" hidden="1" customHeight="1" x14ac:dyDescent="0.3">
      <c r="A163" s="101" t="s">
        <v>380</v>
      </c>
      <c r="B163" s="128" t="s">
        <v>286</v>
      </c>
      <c r="C163" s="42" t="s">
        <v>7</v>
      </c>
      <c r="D163" s="39">
        <v>530512</v>
      </c>
      <c r="E163" s="39">
        <v>1178000</v>
      </c>
      <c r="F163" s="41">
        <v>1705412</v>
      </c>
      <c r="G163" s="39">
        <v>255000</v>
      </c>
      <c r="H163" s="39">
        <v>1822488</v>
      </c>
      <c r="I163" s="39">
        <f t="shared" si="145"/>
        <v>3704900</v>
      </c>
      <c r="J163" s="39">
        <v>0</v>
      </c>
      <c r="K163" s="39">
        <v>0</v>
      </c>
      <c r="L163" s="39">
        <v>3704900</v>
      </c>
      <c r="M163" s="40">
        <f t="shared" si="103"/>
        <v>480005.58</v>
      </c>
      <c r="N163" s="39">
        <v>0</v>
      </c>
      <c r="O163" s="39">
        <v>0</v>
      </c>
      <c r="P163" s="39">
        <f t="shared" si="146"/>
        <v>480005.58</v>
      </c>
      <c r="Q163" s="39">
        <f>R163+T163</f>
        <v>480005.58</v>
      </c>
      <c r="R163" s="39">
        <v>0</v>
      </c>
      <c r="S163" s="39">
        <v>0</v>
      </c>
      <c r="T163" s="39">
        <v>480005.58</v>
      </c>
      <c r="U163" s="40">
        <f>Q163/I163*100</f>
        <v>12.955965883019784</v>
      </c>
      <c r="V163" s="40"/>
      <c r="W163" s="40"/>
      <c r="X163" s="40">
        <f t="shared" ref="X163:X178" si="151">T163/L163*100</f>
        <v>12.955965883019784</v>
      </c>
      <c r="Y163" s="40">
        <f t="shared" si="136"/>
        <v>28.146018674666301</v>
      </c>
      <c r="Z163" s="40"/>
      <c r="AA163" s="51"/>
    </row>
    <row r="164" spans="1:31" s="11" customFormat="1" ht="38.25" hidden="1" customHeight="1" x14ac:dyDescent="0.3">
      <c r="A164" s="102"/>
      <c r="B164" s="129"/>
      <c r="C164" s="42" t="s">
        <v>3</v>
      </c>
      <c r="D164" s="39"/>
      <c r="E164" s="39"/>
      <c r="F164" s="41">
        <v>99000</v>
      </c>
      <c r="G164" s="39"/>
      <c r="H164" s="39"/>
      <c r="I164" s="39">
        <f t="shared" si="145"/>
        <v>99000</v>
      </c>
      <c r="J164" s="39">
        <v>0</v>
      </c>
      <c r="K164" s="39">
        <v>0</v>
      </c>
      <c r="L164" s="39">
        <v>99000</v>
      </c>
      <c r="M164" s="40">
        <f t="shared" si="103"/>
        <v>0</v>
      </c>
      <c r="N164" s="39">
        <v>0</v>
      </c>
      <c r="O164" s="39">
        <v>0</v>
      </c>
      <c r="P164" s="39">
        <v>0</v>
      </c>
      <c r="Q164" s="39">
        <f>R164+T164</f>
        <v>0</v>
      </c>
      <c r="R164" s="39">
        <v>0</v>
      </c>
      <c r="S164" s="39">
        <v>0</v>
      </c>
      <c r="T164" s="39">
        <v>0</v>
      </c>
      <c r="U164" s="40">
        <f>Q164/I164*100</f>
        <v>0</v>
      </c>
      <c r="V164" s="40"/>
      <c r="W164" s="40"/>
      <c r="X164" s="40">
        <f t="shared" si="151"/>
        <v>0</v>
      </c>
      <c r="Y164" s="40">
        <f t="shared" si="136"/>
        <v>0</v>
      </c>
      <c r="Z164" s="40"/>
      <c r="AA164" s="51"/>
    </row>
    <row r="165" spans="1:31" s="11" customFormat="1" ht="60.75" hidden="1" customHeight="1" x14ac:dyDescent="0.3">
      <c r="A165" s="74" t="s">
        <v>426</v>
      </c>
      <c r="B165" s="26" t="s">
        <v>374</v>
      </c>
      <c r="C165" s="42" t="s">
        <v>7</v>
      </c>
      <c r="D165" s="39">
        <v>450000</v>
      </c>
      <c r="E165" s="39">
        <v>200000</v>
      </c>
      <c r="F165" s="41">
        <v>1882750</v>
      </c>
      <c r="G165" s="39">
        <v>0</v>
      </c>
      <c r="H165" s="39">
        <v>0</v>
      </c>
      <c r="I165" s="39">
        <f t="shared" si="145"/>
        <v>2732750</v>
      </c>
      <c r="J165" s="39">
        <v>2732750</v>
      </c>
      <c r="K165" s="39">
        <v>0</v>
      </c>
      <c r="L165" s="39">
        <v>0</v>
      </c>
      <c r="M165" s="40">
        <f t="shared" si="103"/>
        <v>2732750</v>
      </c>
      <c r="N165" s="39">
        <v>2732750</v>
      </c>
      <c r="O165" s="39">
        <v>0</v>
      </c>
      <c r="P165" s="39">
        <f t="shared" si="146"/>
        <v>0</v>
      </c>
      <c r="Q165" s="39">
        <f t="shared" si="147"/>
        <v>450000</v>
      </c>
      <c r="R165" s="39">
        <v>450000</v>
      </c>
      <c r="S165" s="39">
        <v>0</v>
      </c>
      <c r="T165" s="39">
        <v>0</v>
      </c>
      <c r="U165" s="40">
        <f t="shared" ref="U165:U211" si="152">Q165/I165*100</f>
        <v>16.466928917756839</v>
      </c>
      <c r="V165" s="40">
        <f t="shared" ref="V165" si="153">R165/J165*100</f>
        <v>16.466928917756839</v>
      </c>
      <c r="W165" s="40"/>
      <c r="X165" s="40"/>
      <c r="Y165" s="40">
        <f t="shared" si="136"/>
        <v>23.90120833886602</v>
      </c>
      <c r="Z165" s="40">
        <f>R165/N165*100</f>
        <v>16.466928917756839</v>
      </c>
      <c r="AA165" s="49" t="s">
        <v>443</v>
      </c>
    </row>
    <row r="166" spans="1:31" s="11" customFormat="1" ht="65.25" hidden="1" customHeight="1" x14ac:dyDescent="0.3">
      <c r="A166" s="74" t="s">
        <v>429</v>
      </c>
      <c r="B166" s="26" t="s">
        <v>428</v>
      </c>
      <c r="C166" s="42" t="s">
        <v>3</v>
      </c>
      <c r="D166" s="39">
        <v>0</v>
      </c>
      <c r="E166" s="39"/>
      <c r="F166" s="41">
        <f t="shared" si="149"/>
        <v>0</v>
      </c>
      <c r="G166" s="39"/>
      <c r="H166" s="39"/>
      <c r="I166" s="39">
        <f t="shared" si="145"/>
        <v>6708</v>
      </c>
      <c r="J166" s="39">
        <v>0</v>
      </c>
      <c r="K166" s="39">
        <v>0</v>
      </c>
      <c r="L166" s="39">
        <v>6708</v>
      </c>
      <c r="M166" s="40">
        <f t="shared" si="103"/>
        <v>0</v>
      </c>
      <c r="N166" s="39">
        <v>0</v>
      </c>
      <c r="O166" s="39">
        <v>0</v>
      </c>
      <c r="P166" s="39">
        <f t="shared" si="146"/>
        <v>0</v>
      </c>
      <c r="Q166" s="39">
        <f t="shared" si="147"/>
        <v>0</v>
      </c>
      <c r="R166" s="39">
        <v>0</v>
      </c>
      <c r="S166" s="39">
        <v>0</v>
      </c>
      <c r="T166" s="39">
        <v>0</v>
      </c>
      <c r="U166" s="40">
        <f t="shared" si="152"/>
        <v>0</v>
      </c>
      <c r="V166" s="40"/>
      <c r="W166" s="40"/>
      <c r="X166" s="40">
        <f t="shared" si="151"/>
        <v>0</v>
      </c>
      <c r="Y166" s="40"/>
      <c r="Z166" s="40"/>
      <c r="AA166" s="51"/>
    </row>
    <row r="167" spans="1:31" s="11" customFormat="1" ht="187.5" hidden="1" x14ac:dyDescent="0.3">
      <c r="A167" s="74" t="s">
        <v>430</v>
      </c>
      <c r="B167" s="26" t="s">
        <v>260</v>
      </c>
      <c r="C167" s="42" t="s">
        <v>7</v>
      </c>
      <c r="D167" s="39">
        <v>50000</v>
      </c>
      <c r="E167" s="39"/>
      <c r="F167" s="41">
        <v>115000</v>
      </c>
      <c r="G167" s="39"/>
      <c r="H167" s="39"/>
      <c r="I167" s="39">
        <f t="shared" si="145"/>
        <v>223000</v>
      </c>
      <c r="J167" s="39">
        <v>0</v>
      </c>
      <c r="K167" s="39">
        <v>0</v>
      </c>
      <c r="L167" s="39">
        <v>223000</v>
      </c>
      <c r="M167" s="40">
        <f t="shared" si="103"/>
        <v>115000</v>
      </c>
      <c r="N167" s="39">
        <v>0</v>
      </c>
      <c r="O167" s="39">
        <v>0</v>
      </c>
      <c r="P167" s="39">
        <f t="shared" si="146"/>
        <v>115000</v>
      </c>
      <c r="Q167" s="39">
        <f t="shared" si="147"/>
        <v>115000</v>
      </c>
      <c r="R167" s="39">
        <v>0</v>
      </c>
      <c r="S167" s="39">
        <v>0</v>
      </c>
      <c r="T167" s="39">
        <v>115000</v>
      </c>
      <c r="U167" s="40">
        <f t="shared" si="152"/>
        <v>51.569506726457405</v>
      </c>
      <c r="V167" s="40"/>
      <c r="W167" s="40"/>
      <c r="X167" s="40">
        <f t="shared" si="151"/>
        <v>51.569506726457405</v>
      </c>
      <c r="Y167" s="40">
        <f t="shared" si="136"/>
        <v>100</v>
      </c>
      <c r="Z167" s="40"/>
      <c r="AA167" s="51"/>
      <c r="AD167" s="60"/>
      <c r="AE167" s="60"/>
    </row>
    <row r="168" spans="1:31" s="11" customFormat="1" ht="38.25" hidden="1" customHeight="1" x14ac:dyDescent="0.3">
      <c r="A168" s="1" t="s">
        <v>189</v>
      </c>
      <c r="B168" s="20" t="s">
        <v>312</v>
      </c>
      <c r="C168" s="22"/>
      <c r="D168" s="38">
        <f>SUM(D169:D172)</f>
        <v>0</v>
      </c>
      <c r="E168" s="38">
        <f t="shared" ref="E168" si="154">SUM(E169:E172)</f>
        <v>5151200</v>
      </c>
      <c r="F168" s="38">
        <f t="shared" ref="F168:H168" si="155">SUM(F169:F174)</f>
        <v>5151200</v>
      </c>
      <c r="G168" s="38">
        <f t="shared" si="155"/>
        <v>14332000</v>
      </c>
      <c r="H168" s="38">
        <f t="shared" si="155"/>
        <v>0</v>
      </c>
      <c r="I168" s="38">
        <f>SUM(I169:I174)</f>
        <v>25387107</v>
      </c>
      <c r="J168" s="38">
        <f>SUM(J169:J174)</f>
        <v>19651442</v>
      </c>
      <c r="K168" s="38">
        <f t="shared" ref="K168:T168" si="156">SUM(K169:K174)</f>
        <v>0</v>
      </c>
      <c r="L168" s="38">
        <f t="shared" si="156"/>
        <v>5735665</v>
      </c>
      <c r="M168" s="38">
        <f t="shared" si="156"/>
        <v>0</v>
      </c>
      <c r="N168" s="38">
        <f t="shared" si="156"/>
        <v>0</v>
      </c>
      <c r="O168" s="38">
        <f t="shared" si="156"/>
        <v>0</v>
      </c>
      <c r="P168" s="38">
        <f t="shared" si="156"/>
        <v>0</v>
      </c>
      <c r="Q168" s="38">
        <f t="shared" si="156"/>
        <v>0</v>
      </c>
      <c r="R168" s="38">
        <f t="shared" si="156"/>
        <v>0</v>
      </c>
      <c r="S168" s="38">
        <f t="shared" si="156"/>
        <v>0</v>
      </c>
      <c r="T168" s="38">
        <f t="shared" si="156"/>
        <v>0</v>
      </c>
      <c r="U168" s="2">
        <f t="shared" si="152"/>
        <v>0</v>
      </c>
      <c r="V168" s="2">
        <f t="shared" ref="V168:V173" si="157">R168/J168*100</f>
        <v>0</v>
      </c>
      <c r="W168" s="2"/>
      <c r="X168" s="2">
        <f t="shared" si="151"/>
        <v>0</v>
      </c>
      <c r="Y168" s="2">
        <f t="shared" si="136"/>
        <v>0</v>
      </c>
      <c r="Z168" s="2"/>
      <c r="AA168" s="51"/>
    </row>
    <row r="169" spans="1:31" s="11" customFormat="1" ht="33.75" hidden="1" customHeight="1" x14ac:dyDescent="0.3">
      <c r="A169" s="74" t="s">
        <v>317</v>
      </c>
      <c r="B169" s="26" t="s">
        <v>313</v>
      </c>
      <c r="C169" s="42" t="s">
        <v>7</v>
      </c>
      <c r="D169" s="39">
        <v>0</v>
      </c>
      <c r="E169" s="39">
        <v>0</v>
      </c>
      <c r="F169" s="41">
        <f t="shared" si="149"/>
        <v>0</v>
      </c>
      <c r="G169" s="39">
        <v>1000000</v>
      </c>
      <c r="H169" s="39">
        <v>0</v>
      </c>
      <c r="I169" s="39">
        <f t="shared" si="145"/>
        <v>1000000</v>
      </c>
      <c r="J169" s="39">
        <v>990000</v>
      </c>
      <c r="K169" s="39">
        <v>0</v>
      </c>
      <c r="L169" s="39">
        <v>10000</v>
      </c>
      <c r="M169" s="40">
        <f t="shared" si="103"/>
        <v>0</v>
      </c>
      <c r="N169" s="39">
        <v>0</v>
      </c>
      <c r="O169" s="39">
        <v>0</v>
      </c>
      <c r="P169" s="39">
        <f>T169</f>
        <v>0</v>
      </c>
      <c r="Q169" s="39">
        <f>SUM(R169:T169)</f>
        <v>0</v>
      </c>
      <c r="R169" s="39">
        <v>0</v>
      </c>
      <c r="S169" s="39">
        <v>0</v>
      </c>
      <c r="T169" s="39">
        <v>0</v>
      </c>
      <c r="U169" s="40">
        <f t="shared" si="152"/>
        <v>0</v>
      </c>
      <c r="V169" s="40">
        <f t="shared" si="157"/>
        <v>0</v>
      </c>
      <c r="W169" s="40"/>
      <c r="X169" s="40">
        <f t="shared" si="151"/>
        <v>0</v>
      </c>
      <c r="Y169" s="40"/>
      <c r="Z169" s="40"/>
      <c r="AA169" s="51"/>
    </row>
    <row r="170" spans="1:31" s="11" customFormat="1" ht="40.5" hidden="1" customHeight="1" x14ac:dyDescent="0.3">
      <c r="A170" s="80" t="s">
        <v>318</v>
      </c>
      <c r="B170" s="26" t="s">
        <v>314</v>
      </c>
      <c r="C170" s="42" t="s">
        <v>3</v>
      </c>
      <c r="D170" s="39">
        <v>0</v>
      </c>
      <c r="E170" s="39">
        <v>4954400</v>
      </c>
      <c r="F170" s="41">
        <f t="shared" si="149"/>
        <v>4954400</v>
      </c>
      <c r="G170" s="39">
        <v>11560500</v>
      </c>
      <c r="H170" s="39">
        <v>0</v>
      </c>
      <c r="I170" s="39">
        <f t="shared" si="145"/>
        <v>16514900</v>
      </c>
      <c r="J170" s="39">
        <v>16349800</v>
      </c>
      <c r="K170" s="39">
        <v>0</v>
      </c>
      <c r="L170" s="39">
        <v>165100</v>
      </c>
      <c r="M170" s="40">
        <f t="shared" si="103"/>
        <v>0</v>
      </c>
      <c r="N170" s="39">
        <v>0</v>
      </c>
      <c r="O170" s="39">
        <v>0</v>
      </c>
      <c r="P170" s="39">
        <f t="shared" ref="P170:P176" si="158">T170</f>
        <v>0</v>
      </c>
      <c r="Q170" s="39">
        <f t="shared" ref="Q170:Q174" si="159">SUM(R170:T170)</f>
        <v>0</v>
      </c>
      <c r="R170" s="39">
        <v>0</v>
      </c>
      <c r="S170" s="39">
        <v>0</v>
      </c>
      <c r="T170" s="39">
        <v>0</v>
      </c>
      <c r="U170" s="40">
        <f t="shared" si="152"/>
        <v>0</v>
      </c>
      <c r="V170" s="40">
        <f t="shared" si="157"/>
        <v>0</v>
      </c>
      <c r="W170" s="40"/>
      <c r="X170" s="40">
        <f t="shared" si="151"/>
        <v>0</v>
      </c>
      <c r="Y170" s="40">
        <f t="shared" si="136"/>
        <v>0</v>
      </c>
      <c r="Z170" s="40"/>
      <c r="AA170" s="51"/>
    </row>
    <row r="171" spans="1:31" s="11" customFormat="1" ht="41.25" hidden="1" customHeight="1" x14ac:dyDescent="0.3">
      <c r="A171" s="80" t="s">
        <v>319</v>
      </c>
      <c r="B171" s="26" t="s">
        <v>315</v>
      </c>
      <c r="C171" s="42" t="s">
        <v>3</v>
      </c>
      <c r="D171" s="39">
        <v>0</v>
      </c>
      <c r="E171" s="39">
        <v>98900</v>
      </c>
      <c r="F171" s="41">
        <f t="shared" si="149"/>
        <v>98900</v>
      </c>
      <c r="G171" s="39">
        <v>890400</v>
      </c>
      <c r="H171" s="39">
        <v>0</v>
      </c>
      <c r="I171" s="39">
        <f t="shared" si="145"/>
        <v>989300</v>
      </c>
      <c r="J171" s="39">
        <v>979400</v>
      </c>
      <c r="K171" s="39">
        <v>0</v>
      </c>
      <c r="L171" s="39">
        <v>9900</v>
      </c>
      <c r="M171" s="40">
        <f t="shared" si="103"/>
        <v>0</v>
      </c>
      <c r="N171" s="39">
        <v>0</v>
      </c>
      <c r="O171" s="39">
        <v>0</v>
      </c>
      <c r="P171" s="39">
        <f t="shared" si="158"/>
        <v>0</v>
      </c>
      <c r="Q171" s="39">
        <f t="shared" si="159"/>
        <v>0</v>
      </c>
      <c r="R171" s="39">
        <v>0</v>
      </c>
      <c r="S171" s="39">
        <v>0</v>
      </c>
      <c r="T171" s="39">
        <v>0</v>
      </c>
      <c r="U171" s="40">
        <f t="shared" si="152"/>
        <v>0</v>
      </c>
      <c r="V171" s="40">
        <f t="shared" si="157"/>
        <v>0</v>
      </c>
      <c r="W171" s="40"/>
      <c r="X171" s="40">
        <f t="shared" si="151"/>
        <v>0</v>
      </c>
      <c r="Y171" s="40">
        <f t="shared" si="136"/>
        <v>0</v>
      </c>
      <c r="Z171" s="40"/>
      <c r="AA171" s="51"/>
    </row>
    <row r="172" spans="1:31" s="11" customFormat="1" ht="39.75" hidden="1" customHeight="1" x14ac:dyDescent="0.3">
      <c r="A172" s="80" t="s">
        <v>320</v>
      </c>
      <c r="B172" s="26" t="s">
        <v>316</v>
      </c>
      <c r="C172" s="42" t="s">
        <v>3</v>
      </c>
      <c r="D172" s="39">
        <v>0</v>
      </c>
      <c r="E172" s="39">
        <v>97900</v>
      </c>
      <c r="F172" s="41">
        <f t="shared" si="149"/>
        <v>97900</v>
      </c>
      <c r="G172" s="39">
        <v>881100</v>
      </c>
      <c r="H172" s="39">
        <v>0</v>
      </c>
      <c r="I172" s="39">
        <f t="shared" si="145"/>
        <v>979000</v>
      </c>
      <c r="J172" s="39">
        <v>969200</v>
      </c>
      <c r="K172" s="39">
        <v>0</v>
      </c>
      <c r="L172" s="39">
        <v>9800</v>
      </c>
      <c r="M172" s="40">
        <f t="shared" si="103"/>
        <v>0</v>
      </c>
      <c r="N172" s="39">
        <v>0</v>
      </c>
      <c r="O172" s="39">
        <v>0</v>
      </c>
      <c r="P172" s="39">
        <f t="shared" si="158"/>
        <v>0</v>
      </c>
      <c r="Q172" s="39">
        <f t="shared" si="159"/>
        <v>0</v>
      </c>
      <c r="R172" s="39">
        <v>0</v>
      </c>
      <c r="S172" s="39">
        <v>0</v>
      </c>
      <c r="T172" s="39">
        <v>0</v>
      </c>
      <c r="U172" s="40">
        <f t="shared" si="152"/>
        <v>0</v>
      </c>
      <c r="V172" s="40">
        <f t="shared" si="157"/>
        <v>0</v>
      </c>
      <c r="W172" s="40"/>
      <c r="X172" s="40">
        <f t="shared" si="151"/>
        <v>0</v>
      </c>
      <c r="Y172" s="40">
        <f t="shared" si="136"/>
        <v>0</v>
      </c>
      <c r="Z172" s="40"/>
      <c r="AA172" s="51"/>
    </row>
    <row r="173" spans="1:31" s="11" customFormat="1" ht="39.75" hidden="1" customHeight="1" x14ac:dyDescent="0.3">
      <c r="A173" s="80" t="s">
        <v>431</v>
      </c>
      <c r="B173" s="26" t="s">
        <v>480</v>
      </c>
      <c r="C173" s="42" t="s">
        <v>3</v>
      </c>
      <c r="D173" s="39"/>
      <c r="E173" s="39"/>
      <c r="F173" s="41">
        <v>0</v>
      </c>
      <c r="G173" s="39"/>
      <c r="H173" s="39"/>
      <c r="I173" s="39">
        <f t="shared" si="145"/>
        <v>363042</v>
      </c>
      <c r="J173" s="39">
        <v>363042</v>
      </c>
      <c r="K173" s="39">
        <v>0</v>
      </c>
      <c r="L173" s="39">
        <v>0</v>
      </c>
      <c r="M173" s="40"/>
      <c r="N173" s="39"/>
      <c r="O173" s="39"/>
      <c r="P173" s="39">
        <f t="shared" si="158"/>
        <v>0</v>
      </c>
      <c r="Q173" s="39">
        <f t="shared" si="159"/>
        <v>0</v>
      </c>
      <c r="R173" s="39">
        <v>0</v>
      </c>
      <c r="S173" s="39">
        <v>0</v>
      </c>
      <c r="T173" s="39">
        <v>0</v>
      </c>
      <c r="U173" s="40">
        <f t="shared" si="152"/>
        <v>0</v>
      </c>
      <c r="V173" s="40">
        <f t="shared" si="157"/>
        <v>0</v>
      </c>
      <c r="W173" s="40"/>
      <c r="X173" s="40"/>
      <c r="Y173" s="40"/>
      <c r="Z173" s="40"/>
      <c r="AA173" s="51"/>
    </row>
    <row r="174" spans="1:31" s="11" customFormat="1" ht="60.75" hidden="1" customHeight="1" x14ac:dyDescent="0.3">
      <c r="A174" s="80" t="s">
        <v>484</v>
      </c>
      <c r="B174" s="26" t="s">
        <v>481</v>
      </c>
      <c r="C174" s="42" t="s">
        <v>3</v>
      </c>
      <c r="D174" s="39">
        <v>0</v>
      </c>
      <c r="E174" s="39"/>
      <c r="F174" s="41">
        <f t="shared" si="149"/>
        <v>0</v>
      </c>
      <c r="G174" s="39"/>
      <c r="H174" s="39"/>
      <c r="I174" s="39">
        <f t="shared" si="145"/>
        <v>5540865</v>
      </c>
      <c r="J174" s="39">
        <v>0</v>
      </c>
      <c r="K174" s="39">
        <v>0</v>
      </c>
      <c r="L174" s="39">
        <v>5540865</v>
      </c>
      <c r="M174" s="40">
        <f t="shared" si="103"/>
        <v>0</v>
      </c>
      <c r="N174" s="39">
        <v>0</v>
      </c>
      <c r="O174" s="39">
        <v>0</v>
      </c>
      <c r="P174" s="39">
        <f t="shared" si="158"/>
        <v>0</v>
      </c>
      <c r="Q174" s="39">
        <f t="shared" si="159"/>
        <v>0</v>
      </c>
      <c r="R174" s="39">
        <v>0</v>
      </c>
      <c r="S174" s="39">
        <v>0</v>
      </c>
      <c r="T174" s="39">
        <v>0</v>
      </c>
      <c r="U174" s="40">
        <f t="shared" si="152"/>
        <v>0</v>
      </c>
      <c r="V174" s="40"/>
      <c r="W174" s="40"/>
      <c r="X174" s="40">
        <f t="shared" si="151"/>
        <v>0</v>
      </c>
      <c r="Y174" s="40"/>
      <c r="Z174" s="40"/>
      <c r="AA174" s="51"/>
    </row>
    <row r="175" spans="1:31" s="11" customFormat="1" ht="81.75" hidden="1" customHeight="1" x14ac:dyDescent="0.3">
      <c r="A175" s="1" t="s">
        <v>190</v>
      </c>
      <c r="B175" s="20" t="s">
        <v>97</v>
      </c>
      <c r="C175" s="22"/>
      <c r="D175" s="38">
        <f>D176</f>
        <v>0</v>
      </c>
      <c r="E175" s="38">
        <f t="shared" ref="E175" si="160">E176</f>
        <v>0</v>
      </c>
      <c r="F175" s="38">
        <f t="shared" ref="F175:H175" si="161">SUM(F176:F176)</f>
        <v>400000</v>
      </c>
      <c r="G175" s="38">
        <f t="shared" si="161"/>
        <v>320000</v>
      </c>
      <c r="H175" s="38">
        <f t="shared" si="161"/>
        <v>0</v>
      </c>
      <c r="I175" s="38">
        <f t="shared" ref="I175:T175" si="162">SUM(I176:I176)</f>
        <v>720000</v>
      </c>
      <c r="J175" s="38">
        <f t="shared" si="162"/>
        <v>0</v>
      </c>
      <c r="K175" s="38">
        <f t="shared" si="162"/>
        <v>0</v>
      </c>
      <c r="L175" s="38">
        <f t="shared" si="162"/>
        <v>720000</v>
      </c>
      <c r="M175" s="38">
        <f t="shared" si="162"/>
        <v>0</v>
      </c>
      <c r="N175" s="38">
        <f t="shared" si="162"/>
        <v>0</v>
      </c>
      <c r="O175" s="38">
        <f t="shared" si="162"/>
        <v>0</v>
      </c>
      <c r="P175" s="38">
        <f t="shared" si="162"/>
        <v>0</v>
      </c>
      <c r="Q175" s="38">
        <f t="shared" si="162"/>
        <v>0</v>
      </c>
      <c r="R175" s="38">
        <f t="shared" si="162"/>
        <v>0</v>
      </c>
      <c r="S175" s="38">
        <f t="shared" si="162"/>
        <v>0</v>
      </c>
      <c r="T175" s="38">
        <f t="shared" si="162"/>
        <v>0</v>
      </c>
      <c r="U175" s="2">
        <f t="shared" si="152"/>
        <v>0</v>
      </c>
      <c r="V175" s="2"/>
      <c r="W175" s="2"/>
      <c r="X175" s="2">
        <f t="shared" si="151"/>
        <v>0</v>
      </c>
      <c r="Y175" s="2">
        <f t="shared" si="136"/>
        <v>0</v>
      </c>
      <c r="Z175" s="40"/>
      <c r="AA175" s="51"/>
    </row>
    <row r="176" spans="1:31" s="11" customFormat="1" ht="60" hidden="1" customHeight="1" x14ac:dyDescent="0.3">
      <c r="A176" s="74" t="s">
        <v>209</v>
      </c>
      <c r="B176" s="26" t="s">
        <v>321</v>
      </c>
      <c r="C176" s="42" t="s">
        <v>7</v>
      </c>
      <c r="D176" s="39">
        <v>0</v>
      </c>
      <c r="E176" s="39">
        <v>0</v>
      </c>
      <c r="F176" s="41">
        <v>400000</v>
      </c>
      <c r="G176" s="39">
        <v>320000</v>
      </c>
      <c r="H176" s="39">
        <v>0</v>
      </c>
      <c r="I176" s="39">
        <f>J176+L176</f>
        <v>720000</v>
      </c>
      <c r="J176" s="39">
        <v>0</v>
      </c>
      <c r="K176" s="39">
        <v>0</v>
      </c>
      <c r="L176" s="39">
        <v>720000</v>
      </c>
      <c r="M176" s="40">
        <f t="shared" si="103"/>
        <v>0</v>
      </c>
      <c r="N176" s="39">
        <v>0</v>
      </c>
      <c r="O176" s="39">
        <v>0</v>
      </c>
      <c r="P176" s="39">
        <f t="shared" si="158"/>
        <v>0</v>
      </c>
      <c r="Q176" s="39">
        <f>R176+T176</f>
        <v>0</v>
      </c>
      <c r="R176" s="39">
        <v>0</v>
      </c>
      <c r="S176" s="39">
        <v>0</v>
      </c>
      <c r="T176" s="39">
        <v>0</v>
      </c>
      <c r="U176" s="40">
        <f t="shared" si="152"/>
        <v>0</v>
      </c>
      <c r="V176" s="40"/>
      <c r="W176" s="40"/>
      <c r="X176" s="40">
        <f t="shared" si="151"/>
        <v>0</v>
      </c>
      <c r="Y176" s="40">
        <f t="shared" si="136"/>
        <v>0</v>
      </c>
      <c r="Z176" s="40"/>
      <c r="AA176" s="51"/>
    </row>
    <row r="177" spans="1:27" s="11" customFormat="1" ht="36" hidden="1" customHeight="1" x14ac:dyDescent="0.3">
      <c r="A177" s="1" t="s">
        <v>191</v>
      </c>
      <c r="B177" s="20" t="s">
        <v>98</v>
      </c>
      <c r="C177" s="22"/>
      <c r="D177" s="38">
        <f>SUM(D178:D180)</f>
        <v>3543000</v>
      </c>
      <c r="E177" s="38">
        <f t="shared" ref="E177:T177" si="163">SUM(E178:E180)</f>
        <v>17375120</v>
      </c>
      <c r="F177" s="38">
        <f t="shared" si="163"/>
        <v>19930880</v>
      </c>
      <c r="G177" s="38">
        <f t="shared" si="163"/>
        <v>14750607</v>
      </c>
      <c r="H177" s="38">
        <f t="shared" si="163"/>
        <v>3197327</v>
      </c>
      <c r="I177" s="38">
        <f t="shared" si="163"/>
        <v>37312054</v>
      </c>
      <c r="J177" s="38">
        <f t="shared" si="163"/>
        <v>28438215</v>
      </c>
      <c r="K177" s="38">
        <f t="shared" si="163"/>
        <v>0</v>
      </c>
      <c r="L177" s="38">
        <f t="shared" si="163"/>
        <v>8873839</v>
      </c>
      <c r="M177" s="38">
        <f t="shared" si="163"/>
        <v>8129521.4199999999</v>
      </c>
      <c r="N177" s="38">
        <f t="shared" si="163"/>
        <v>7345000</v>
      </c>
      <c r="O177" s="38">
        <f t="shared" si="163"/>
        <v>0</v>
      </c>
      <c r="P177" s="38">
        <f t="shared" si="163"/>
        <v>784521.42</v>
      </c>
      <c r="Q177" s="38">
        <f t="shared" si="163"/>
        <v>8060485.0999999996</v>
      </c>
      <c r="R177" s="38">
        <f t="shared" si="163"/>
        <v>7275963.6799999997</v>
      </c>
      <c r="S177" s="38">
        <f t="shared" si="163"/>
        <v>0</v>
      </c>
      <c r="T177" s="38">
        <f t="shared" si="163"/>
        <v>784521.42</v>
      </c>
      <c r="U177" s="2">
        <f t="shared" si="152"/>
        <v>21.602898355582354</v>
      </c>
      <c r="V177" s="2">
        <f t="shared" ref="V177:V185" si="164">R177/J177*100</f>
        <v>25.585163063152873</v>
      </c>
      <c r="W177" s="2"/>
      <c r="X177" s="2">
        <f t="shared" si="151"/>
        <v>8.8408345024064552</v>
      </c>
      <c r="Y177" s="2">
        <f t="shared" si="136"/>
        <v>40.442193721501511</v>
      </c>
      <c r="Z177" s="2">
        <f t="shared" ref="Z177:Z185" si="165">R177/N177*100</f>
        <v>99.060090946221919</v>
      </c>
      <c r="AA177" s="51"/>
    </row>
    <row r="178" spans="1:27" s="11" customFormat="1" ht="46.5" hidden="1" customHeight="1" x14ac:dyDescent="0.3">
      <c r="A178" s="74" t="s">
        <v>192</v>
      </c>
      <c r="B178" s="26" t="s">
        <v>91</v>
      </c>
      <c r="C178" s="42" t="s">
        <v>7</v>
      </c>
      <c r="D178" s="39">
        <v>63000</v>
      </c>
      <c r="E178" s="39">
        <v>828574</v>
      </c>
      <c r="F178" s="41">
        <v>863110</v>
      </c>
      <c r="G178" s="39">
        <v>3692350</v>
      </c>
      <c r="H178" s="39">
        <v>66400</v>
      </c>
      <c r="I178" s="39">
        <f>J178+L178</f>
        <v>4576324</v>
      </c>
      <c r="J178" s="39">
        <v>0</v>
      </c>
      <c r="K178" s="39">
        <v>0</v>
      </c>
      <c r="L178" s="39">
        <v>4576324</v>
      </c>
      <c r="M178" s="40">
        <f t="shared" si="103"/>
        <v>106434</v>
      </c>
      <c r="N178" s="39">
        <v>0</v>
      </c>
      <c r="O178" s="39">
        <v>0</v>
      </c>
      <c r="P178" s="39">
        <f>T178</f>
        <v>106434</v>
      </c>
      <c r="Q178" s="39">
        <f>R178+T178</f>
        <v>106434</v>
      </c>
      <c r="R178" s="39">
        <v>0</v>
      </c>
      <c r="S178" s="39">
        <v>0</v>
      </c>
      <c r="T178" s="39">
        <v>106434</v>
      </c>
      <c r="U178" s="40">
        <f t="shared" si="152"/>
        <v>2.3257531590857643</v>
      </c>
      <c r="V178" s="40"/>
      <c r="W178" s="40"/>
      <c r="X178" s="40">
        <f t="shared" si="151"/>
        <v>2.3257531590857643</v>
      </c>
      <c r="Y178" s="40">
        <f t="shared" si="136"/>
        <v>12.331452537915213</v>
      </c>
      <c r="Z178" s="40"/>
      <c r="AA178" s="51"/>
    </row>
    <row r="179" spans="1:27" s="11" customFormat="1" ht="75" hidden="1" x14ac:dyDescent="0.3">
      <c r="A179" s="74" t="s">
        <v>193</v>
      </c>
      <c r="B179" s="75" t="s">
        <v>51</v>
      </c>
      <c r="C179" s="42" t="s">
        <v>7</v>
      </c>
      <c r="D179" s="39">
        <v>0</v>
      </c>
      <c r="E179" s="39">
        <v>5546546</v>
      </c>
      <c r="F179" s="41">
        <v>6067770</v>
      </c>
      <c r="G179" s="39">
        <v>6858257</v>
      </c>
      <c r="H179" s="39">
        <v>1920427</v>
      </c>
      <c r="I179" s="39">
        <f>J179+L179</f>
        <v>14325230</v>
      </c>
      <c r="J179" s="39">
        <v>10027715</v>
      </c>
      <c r="K179" s="39">
        <v>0</v>
      </c>
      <c r="L179" s="39">
        <v>4297515</v>
      </c>
      <c r="M179" s="40">
        <f t="shared" si="103"/>
        <v>2278087.42</v>
      </c>
      <c r="N179" s="39">
        <v>1600000</v>
      </c>
      <c r="O179" s="39">
        <v>0</v>
      </c>
      <c r="P179" s="39">
        <f t="shared" ref="P179:P180" si="166">T179</f>
        <v>678087.42</v>
      </c>
      <c r="Q179" s="39">
        <f t="shared" ref="Q179:Q180" si="167">R179+T179</f>
        <v>2260298.4</v>
      </c>
      <c r="R179" s="39">
        <v>1582210.98</v>
      </c>
      <c r="S179" s="39">
        <v>0</v>
      </c>
      <c r="T179" s="39">
        <v>678087.42</v>
      </c>
      <c r="U179" s="40">
        <f t="shared" si="152"/>
        <v>15.778444045924566</v>
      </c>
      <c r="V179" s="40">
        <f t="shared" si="164"/>
        <v>15.778380019775193</v>
      </c>
      <c r="W179" s="40"/>
      <c r="X179" s="40">
        <f t="shared" ref="X179" si="168">T179/L179*100</f>
        <v>15.778593442954826</v>
      </c>
      <c r="Y179" s="40">
        <f t="shared" si="136"/>
        <v>37.250891184075861</v>
      </c>
      <c r="Z179" s="40"/>
      <c r="AA179" s="51"/>
    </row>
    <row r="180" spans="1:27" s="11" customFormat="1" ht="73.5" hidden="1" customHeight="1" x14ac:dyDescent="0.3">
      <c r="A180" s="74" t="s">
        <v>194</v>
      </c>
      <c r="B180" s="26" t="s">
        <v>99</v>
      </c>
      <c r="C180" s="42" t="s">
        <v>7</v>
      </c>
      <c r="D180" s="39">
        <v>3480000</v>
      </c>
      <c r="E180" s="39">
        <v>11000000</v>
      </c>
      <c r="F180" s="41">
        <v>13000000</v>
      </c>
      <c r="G180" s="39">
        <v>4200000</v>
      </c>
      <c r="H180" s="39">
        <v>1210500</v>
      </c>
      <c r="I180" s="39">
        <f>J180+L180</f>
        <v>18410500</v>
      </c>
      <c r="J180" s="39">
        <v>18410500</v>
      </c>
      <c r="K180" s="39">
        <v>0</v>
      </c>
      <c r="L180" s="39">
        <v>0</v>
      </c>
      <c r="M180" s="40">
        <f t="shared" si="103"/>
        <v>5745000</v>
      </c>
      <c r="N180" s="39">
        <v>5745000</v>
      </c>
      <c r="O180" s="39">
        <v>0</v>
      </c>
      <c r="P180" s="39">
        <f t="shared" si="166"/>
        <v>0</v>
      </c>
      <c r="Q180" s="39">
        <f t="shared" si="167"/>
        <v>5693752.7000000002</v>
      </c>
      <c r="R180" s="39">
        <v>5693752.7000000002</v>
      </c>
      <c r="S180" s="39">
        <v>0</v>
      </c>
      <c r="T180" s="39">
        <v>0</v>
      </c>
      <c r="U180" s="40">
        <f t="shared" si="152"/>
        <v>30.926659786534859</v>
      </c>
      <c r="V180" s="40">
        <f t="shared" si="164"/>
        <v>30.926659786534859</v>
      </c>
      <c r="W180" s="40"/>
      <c r="X180" s="40"/>
      <c r="Y180" s="40">
        <f t="shared" si="136"/>
        <v>43.798097692307692</v>
      </c>
      <c r="Z180" s="40">
        <f t="shared" si="165"/>
        <v>99.107966927763286</v>
      </c>
      <c r="AA180" s="62" t="s">
        <v>443</v>
      </c>
    </row>
    <row r="181" spans="1:27" s="11" customFormat="1" ht="45" hidden="1" customHeight="1" x14ac:dyDescent="0.3">
      <c r="A181" s="1" t="s">
        <v>195</v>
      </c>
      <c r="B181" s="20" t="s">
        <v>100</v>
      </c>
      <c r="C181" s="22"/>
      <c r="D181" s="38">
        <f t="shared" ref="D181:T181" si="169">SUM(D182:D185)</f>
        <v>7328085</v>
      </c>
      <c r="E181" s="38">
        <f t="shared" si="169"/>
        <v>11285517</v>
      </c>
      <c r="F181" s="38">
        <f t="shared" si="169"/>
        <v>18504609</v>
      </c>
      <c r="G181" s="38">
        <f t="shared" si="169"/>
        <v>10776805</v>
      </c>
      <c r="H181" s="38">
        <f t="shared" si="169"/>
        <v>10127553</v>
      </c>
      <c r="I181" s="38">
        <f t="shared" si="169"/>
        <v>39655429</v>
      </c>
      <c r="J181" s="38">
        <f t="shared" si="169"/>
        <v>2325850</v>
      </c>
      <c r="K181" s="38">
        <f t="shared" si="169"/>
        <v>0</v>
      </c>
      <c r="L181" s="38">
        <f t="shared" si="169"/>
        <v>37329579</v>
      </c>
      <c r="M181" s="38">
        <f t="shared" si="169"/>
        <v>9921553.0499999989</v>
      </c>
      <c r="N181" s="38">
        <f t="shared" si="169"/>
        <v>1092660</v>
      </c>
      <c r="O181" s="38">
        <f t="shared" si="169"/>
        <v>0</v>
      </c>
      <c r="P181" s="38">
        <f t="shared" si="169"/>
        <v>8828893.0499999989</v>
      </c>
      <c r="Q181" s="38">
        <f t="shared" si="169"/>
        <v>9864283.0499999989</v>
      </c>
      <c r="R181" s="38">
        <f t="shared" si="169"/>
        <v>1035390</v>
      </c>
      <c r="S181" s="38">
        <f t="shared" si="169"/>
        <v>0</v>
      </c>
      <c r="T181" s="38">
        <f t="shared" si="169"/>
        <v>8828893.0499999989</v>
      </c>
      <c r="U181" s="2">
        <f t="shared" si="152"/>
        <v>24.874987608884521</v>
      </c>
      <c r="V181" s="2">
        <f t="shared" si="164"/>
        <v>44.516628329427945</v>
      </c>
      <c r="W181" s="2"/>
      <c r="X181" s="2">
        <f t="shared" ref="X181:X183" si="170">T181/L181*100</f>
        <v>23.651199093351678</v>
      </c>
      <c r="Y181" s="2">
        <f t="shared" si="136"/>
        <v>53.307168230358172</v>
      </c>
      <c r="Z181" s="2">
        <f t="shared" si="165"/>
        <v>94.758662346933178</v>
      </c>
      <c r="AA181" s="63"/>
    </row>
    <row r="182" spans="1:27" s="11" customFormat="1" ht="46.5" hidden="1" customHeight="1" x14ac:dyDescent="0.3">
      <c r="A182" s="74" t="s">
        <v>196</v>
      </c>
      <c r="B182" s="26" t="s">
        <v>78</v>
      </c>
      <c r="C182" s="42" t="s">
        <v>7</v>
      </c>
      <c r="D182" s="39">
        <v>5902510</v>
      </c>
      <c r="E182" s="39">
        <v>8321950</v>
      </c>
      <c r="F182" s="41">
        <v>13687462</v>
      </c>
      <c r="G182" s="39">
        <v>7889000</v>
      </c>
      <c r="H182" s="39">
        <v>9176550</v>
      </c>
      <c r="I182" s="39">
        <f t="shared" ref="I182:I185" si="171">J182+L182</f>
        <v>30634474</v>
      </c>
      <c r="J182" s="39">
        <v>0</v>
      </c>
      <c r="K182" s="39">
        <v>0</v>
      </c>
      <c r="L182" s="39">
        <v>30634474</v>
      </c>
      <c r="M182" s="40">
        <f t="shared" si="103"/>
        <v>7685482.5599999996</v>
      </c>
      <c r="N182" s="39">
        <v>0</v>
      </c>
      <c r="O182" s="39">
        <v>0</v>
      </c>
      <c r="P182" s="39">
        <f>T182</f>
        <v>7685482.5599999996</v>
      </c>
      <c r="Q182" s="39">
        <f>R182+T182</f>
        <v>7685482.5599999996</v>
      </c>
      <c r="R182" s="39">
        <v>0</v>
      </c>
      <c r="S182" s="39">
        <v>0</v>
      </c>
      <c r="T182" s="39">
        <v>7685482.5599999996</v>
      </c>
      <c r="U182" s="40">
        <f t="shared" si="152"/>
        <v>25.087692251546411</v>
      </c>
      <c r="V182" s="40"/>
      <c r="W182" s="40"/>
      <c r="X182" s="40">
        <f t="shared" si="170"/>
        <v>25.087692251546411</v>
      </c>
      <c r="Y182" s="40">
        <f t="shared" si="136"/>
        <v>56.149800160175786</v>
      </c>
      <c r="Z182" s="40"/>
      <c r="AA182" s="63"/>
    </row>
    <row r="183" spans="1:27" s="11" customFormat="1" ht="37.5" hidden="1" x14ac:dyDescent="0.3">
      <c r="A183" s="74" t="s">
        <v>197</v>
      </c>
      <c r="B183" s="26" t="s">
        <v>101</v>
      </c>
      <c r="C183" s="42" t="s">
        <v>7</v>
      </c>
      <c r="D183" s="39">
        <v>1056825</v>
      </c>
      <c r="E183" s="39">
        <v>2768167</v>
      </c>
      <c r="F183" s="41">
        <f t="shared" si="149"/>
        <v>3824992</v>
      </c>
      <c r="G183" s="39">
        <v>2887805</v>
      </c>
      <c r="H183" s="39">
        <v>951003</v>
      </c>
      <c r="I183" s="39">
        <f t="shared" si="171"/>
        <v>7663800</v>
      </c>
      <c r="J183" s="39">
        <v>1761700</v>
      </c>
      <c r="K183" s="39">
        <v>0</v>
      </c>
      <c r="L183" s="39">
        <v>5902100</v>
      </c>
      <c r="M183" s="40">
        <f t="shared" ref="M183:M245" si="172">N183+O183+P183</f>
        <v>1644917.49</v>
      </c>
      <c r="N183" s="39">
        <v>528510</v>
      </c>
      <c r="O183" s="39">
        <v>0</v>
      </c>
      <c r="P183" s="39">
        <f t="shared" ref="P183:P185" si="173">T183</f>
        <v>1116407.49</v>
      </c>
      <c r="Q183" s="39">
        <f t="shared" ref="Q183:Q185" si="174">R183+T183</f>
        <v>1587647.49</v>
      </c>
      <c r="R183" s="39">
        <v>471240</v>
      </c>
      <c r="S183" s="39">
        <v>0</v>
      </c>
      <c r="T183" s="39">
        <v>1116407.49</v>
      </c>
      <c r="U183" s="40">
        <f t="shared" si="152"/>
        <v>20.716191575980584</v>
      </c>
      <c r="V183" s="40">
        <f t="shared" si="164"/>
        <v>26.749162740534711</v>
      </c>
      <c r="W183" s="40"/>
      <c r="X183" s="40">
        <f t="shared" si="170"/>
        <v>18.915428237407024</v>
      </c>
      <c r="Y183" s="40">
        <f t="shared" si="136"/>
        <v>41.507210734035525</v>
      </c>
      <c r="Z183" s="40">
        <f t="shared" si="165"/>
        <v>89.163875801782368</v>
      </c>
      <c r="AA183" s="63"/>
    </row>
    <row r="184" spans="1:27" s="11" customFormat="1" ht="26.25" hidden="1" customHeight="1" x14ac:dyDescent="0.3">
      <c r="A184" s="74" t="s">
        <v>198</v>
      </c>
      <c r="B184" s="26" t="s">
        <v>286</v>
      </c>
      <c r="C184" s="42" t="s">
        <v>7</v>
      </c>
      <c r="D184" s="39">
        <v>0</v>
      </c>
      <c r="E184" s="39"/>
      <c r="F184" s="41">
        <v>428005</v>
      </c>
      <c r="G184" s="39"/>
      <c r="H184" s="39"/>
      <c r="I184" s="39">
        <f t="shared" si="171"/>
        <v>793005</v>
      </c>
      <c r="J184" s="39">
        <v>0</v>
      </c>
      <c r="K184" s="39">
        <v>0</v>
      </c>
      <c r="L184" s="39">
        <v>793005</v>
      </c>
      <c r="M184" s="40">
        <f t="shared" si="172"/>
        <v>27003</v>
      </c>
      <c r="N184" s="39">
        <v>0</v>
      </c>
      <c r="O184" s="39">
        <v>0</v>
      </c>
      <c r="P184" s="39">
        <f>T184</f>
        <v>27003</v>
      </c>
      <c r="Q184" s="39">
        <f t="shared" si="174"/>
        <v>27003</v>
      </c>
      <c r="R184" s="39">
        <v>0</v>
      </c>
      <c r="S184" s="39">
        <v>0</v>
      </c>
      <c r="T184" s="39">
        <v>27003</v>
      </c>
      <c r="U184" s="40">
        <f t="shared" si="152"/>
        <v>3.4051487695537861</v>
      </c>
      <c r="V184" s="40"/>
      <c r="W184" s="40"/>
      <c r="X184" s="40"/>
      <c r="Y184" s="40">
        <f t="shared" si="136"/>
        <v>6.3090384458125497</v>
      </c>
      <c r="Z184" s="40"/>
      <c r="AA184" s="63"/>
    </row>
    <row r="185" spans="1:27" s="11" customFormat="1" ht="78" hidden="1" customHeight="1" x14ac:dyDescent="0.3">
      <c r="A185" s="74" t="s">
        <v>381</v>
      </c>
      <c r="B185" s="26" t="s">
        <v>374</v>
      </c>
      <c r="C185" s="42" t="s">
        <v>7</v>
      </c>
      <c r="D185" s="39">
        <v>368750</v>
      </c>
      <c r="E185" s="39">
        <v>195400</v>
      </c>
      <c r="F185" s="41">
        <f t="shared" si="149"/>
        <v>564150</v>
      </c>
      <c r="G185" s="39">
        <v>0</v>
      </c>
      <c r="H185" s="39">
        <v>0</v>
      </c>
      <c r="I185" s="39">
        <f t="shared" si="171"/>
        <v>564150</v>
      </c>
      <c r="J185" s="39">
        <v>564150</v>
      </c>
      <c r="K185" s="39">
        <v>0</v>
      </c>
      <c r="L185" s="39">
        <v>0</v>
      </c>
      <c r="M185" s="40">
        <f t="shared" si="172"/>
        <v>564150</v>
      </c>
      <c r="N185" s="39">
        <v>564150</v>
      </c>
      <c r="O185" s="39">
        <v>0</v>
      </c>
      <c r="P185" s="39">
        <f t="shared" si="173"/>
        <v>0</v>
      </c>
      <c r="Q185" s="39">
        <f t="shared" si="174"/>
        <v>564150</v>
      </c>
      <c r="R185" s="39">
        <v>564150</v>
      </c>
      <c r="S185" s="39">
        <v>0</v>
      </c>
      <c r="T185" s="39">
        <v>0</v>
      </c>
      <c r="U185" s="40">
        <f t="shared" si="152"/>
        <v>100</v>
      </c>
      <c r="V185" s="40">
        <f t="shared" si="164"/>
        <v>100</v>
      </c>
      <c r="W185" s="40"/>
      <c r="X185" s="40"/>
      <c r="Y185" s="40">
        <f t="shared" si="136"/>
        <v>100</v>
      </c>
      <c r="Z185" s="40">
        <f t="shared" si="165"/>
        <v>100</v>
      </c>
      <c r="AA185" s="62" t="s">
        <v>443</v>
      </c>
    </row>
    <row r="186" spans="1:27" s="11" customFormat="1" ht="62.25" hidden="1" customHeight="1" x14ac:dyDescent="0.3">
      <c r="A186" s="1" t="s">
        <v>199</v>
      </c>
      <c r="B186" s="20" t="s">
        <v>102</v>
      </c>
      <c r="C186" s="22"/>
      <c r="D186" s="38">
        <f>SUM(D187:D188)</f>
        <v>31127389</v>
      </c>
      <c r="E186" s="38">
        <f t="shared" ref="E186:T186" si="175">SUM(E187:E188)</f>
        <v>36386050</v>
      </c>
      <c r="F186" s="38">
        <f t="shared" si="175"/>
        <v>65171089</v>
      </c>
      <c r="G186" s="38">
        <f t="shared" si="175"/>
        <v>21515150</v>
      </c>
      <c r="H186" s="38">
        <f t="shared" si="175"/>
        <v>26936900</v>
      </c>
      <c r="I186" s="38">
        <f t="shared" si="175"/>
        <v>111343462</v>
      </c>
      <c r="J186" s="38">
        <f t="shared" si="175"/>
        <v>0</v>
      </c>
      <c r="K186" s="38">
        <f t="shared" si="175"/>
        <v>0</v>
      </c>
      <c r="L186" s="38">
        <f t="shared" si="175"/>
        <v>111343462</v>
      </c>
      <c r="M186" s="38">
        <f t="shared" si="175"/>
        <v>40726468.68</v>
      </c>
      <c r="N186" s="38">
        <f t="shared" si="175"/>
        <v>0</v>
      </c>
      <c r="O186" s="38">
        <f t="shared" si="175"/>
        <v>0</v>
      </c>
      <c r="P186" s="38">
        <f t="shared" si="175"/>
        <v>40726468.68</v>
      </c>
      <c r="Q186" s="38">
        <f t="shared" si="175"/>
        <v>40726468.68</v>
      </c>
      <c r="R186" s="38">
        <f t="shared" si="175"/>
        <v>0</v>
      </c>
      <c r="S186" s="38">
        <f t="shared" si="175"/>
        <v>0</v>
      </c>
      <c r="T186" s="38">
        <f t="shared" si="175"/>
        <v>40726468.68</v>
      </c>
      <c r="U186" s="2">
        <f t="shared" si="152"/>
        <v>36.577332829834234</v>
      </c>
      <c r="V186" s="2"/>
      <c r="W186" s="2"/>
      <c r="X186" s="2">
        <f t="shared" ref="X186:X188" si="176">T186/L186*100</f>
        <v>36.577332829834234</v>
      </c>
      <c r="Y186" s="2">
        <f t="shared" si="136"/>
        <v>62.491619067467177</v>
      </c>
      <c r="Z186" s="2"/>
      <c r="AA186" s="51"/>
    </row>
    <row r="187" spans="1:27" s="11" customFormat="1" ht="54" hidden="1" customHeight="1" x14ac:dyDescent="0.3">
      <c r="A187" s="74" t="s">
        <v>200</v>
      </c>
      <c r="B187" s="26" t="s">
        <v>322</v>
      </c>
      <c r="C187" s="42" t="s">
        <v>7</v>
      </c>
      <c r="D187" s="39">
        <v>15517729</v>
      </c>
      <c r="E187" s="39">
        <v>15555050</v>
      </c>
      <c r="F187" s="41">
        <v>28803779</v>
      </c>
      <c r="G187" s="39">
        <v>8381150</v>
      </c>
      <c r="H187" s="39">
        <v>15293900</v>
      </c>
      <c r="I187" s="39">
        <f>J187+L187</f>
        <v>50440660</v>
      </c>
      <c r="J187" s="39">
        <v>0</v>
      </c>
      <c r="K187" s="39">
        <v>0</v>
      </c>
      <c r="L187" s="39">
        <v>50440660</v>
      </c>
      <c r="M187" s="40">
        <f t="shared" si="172"/>
        <v>18492239.25</v>
      </c>
      <c r="N187" s="39">
        <v>0</v>
      </c>
      <c r="O187" s="39">
        <v>0</v>
      </c>
      <c r="P187" s="39">
        <f>T187</f>
        <v>18492239.25</v>
      </c>
      <c r="Q187" s="39">
        <f>R187+T187</f>
        <v>18492239.25</v>
      </c>
      <c r="R187" s="39">
        <v>0</v>
      </c>
      <c r="S187" s="39">
        <v>0</v>
      </c>
      <c r="T187" s="39">
        <v>18492239.25</v>
      </c>
      <c r="U187" s="40">
        <f t="shared" si="152"/>
        <v>36.661374474481498</v>
      </c>
      <c r="V187" s="40"/>
      <c r="W187" s="40"/>
      <c r="X187" s="40">
        <f t="shared" si="176"/>
        <v>36.661374474481498</v>
      </c>
      <c r="Y187" s="40">
        <f t="shared" si="136"/>
        <v>64.200739944574636</v>
      </c>
      <c r="Z187" s="40"/>
      <c r="AA187" s="51"/>
    </row>
    <row r="188" spans="1:27" s="11" customFormat="1" ht="48.75" hidden="1" customHeight="1" x14ac:dyDescent="0.3">
      <c r="A188" s="74" t="s">
        <v>201</v>
      </c>
      <c r="B188" s="26" t="s">
        <v>323</v>
      </c>
      <c r="C188" s="42" t="s">
        <v>7</v>
      </c>
      <c r="D188" s="39">
        <v>15609660</v>
      </c>
      <c r="E188" s="39">
        <v>20831000</v>
      </c>
      <c r="F188" s="41">
        <v>36367310</v>
      </c>
      <c r="G188" s="39">
        <v>13134000</v>
      </c>
      <c r="H188" s="39">
        <v>11643000</v>
      </c>
      <c r="I188" s="39">
        <f>J188+L188</f>
        <v>60902802</v>
      </c>
      <c r="J188" s="39">
        <v>0</v>
      </c>
      <c r="K188" s="39">
        <v>0</v>
      </c>
      <c r="L188" s="39">
        <v>60902802</v>
      </c>
      <c r="M188" s="40">
        <f t="shared" si="172"/>
        <v>22234229.43</v>
      </c>
      <c r="N188" s="39">
        <v>0</v>
      </c>
      <c r="O188" s="39">
        <v>0</v>
      </c>
      <c r="P188" s="39">
        <f>T188</f>
        <v>22234229.43</v>
      </c>
      <c r="Q188" s="39">
        <f t="shared" ref="Q188" si="177">R188+T188</f>
        <v>22234229.43</v>
      </c>
      <c r="R188" s="39">
        <v>0</v>
      </c>
      <c r="S188" s="39">
        <v>0</v>
      </c>
      <c r="T188" s="39">
        <v>22234229.43</v>
      </c>
      <c r="U188" s="40">
        <f t="shared" si="152"/>
        <v>36.507728215854499</v>
      </c>
      <c r="V188" s="40"/>
      <c r="W188" s="40"/>
      <c r="X188" s="40">
        <f t="shared" si="176"/>
        <v>36.507728215854499</v>
      </c>
      <c r="Y188" s="40">
        <f t="shared" si="136"/>
        <v>61.137954470649603</v>
      </c>
      <c r="Z188" s="40"/>
      <c r="AA188" s="51"/>
    </row>
    <row r="189" spans="1:27" s="10" customFormat="1" ht="32.25" hidden="1" customHeight="1" x14ac:dyDescent="0.3">
      <c r="A189" s="90" t="s">
        <v>39</v>
      </c>
      <c r="B189" s="91"/>
      <c r="C189" s="91"/>
      <c r="D189" s="91"/>
      <c r="E189" s="91"/>
      <c r="F189" s="91"/>
      <c r="G189" s="91"/>
      <c r="H189" s="91"/>
      <c r="I189" s="91"/>
      <c r="J189" s="91"/>
      <c r="K189" s="91"/>
      <c r="L189" s="91"/>
      <c r="M189" s="91"/>
      <c r="N189" s="91"/>
      <c r="O189" s="91"/>
      <c r="P189" s="91"/>
      <c r="Q189" s="91"/>
      <c r="R189" s="91"/>
      <c r="S189" s="91"/>
      <c r="T189" s="91"/>
      <c r="U189" s="91"/>
      <c r="V189" s="91"/>
      <c r="W189" s="91"/>
      <c r="X189" s="91"/>
      <c r="Y189" s="91"/>
      <c r="Z189" s="85"/>
      <c r="AA189" s="86"/>
    </row>
    <row r="190" spans="1:27" s="10" customFormat="1" ht="48.75" hidden="1" customHeight="1" x14ac:dyDescent="0.3">
      <c r="A190" s="1" t="s">
        <v>59</v>
      </c>
      <c r="B190" s="100" t="s">
        <v>40</v>
      </c>
      <c r="C190" s="100"/>
      <c r="D190" s="4">
        <f>D191+D195+D204</f>
        <v>52088867</v>
      </c>
      <c r="E190" s="4">
        <f>E191+E195+E204</f>
        <v>47095754</v>
      </c>
      <c r="F190" s="4">
        <f t="shared" ref="F190:H190" si="178">F191+F195+F204</f>
        <v>173672136</v>
      </c>
      <c r="G190" s="4">
        <f t="shared" si="178"/>
        <v>77765113</v>
      </c>
      <c r="H190" s="4">
        <f t="shared" si="178"/>
        <v>144199316</v>
      </c>
      <c r="I190" s="4">
        <f t="shared" ref="I190:T190" si="179">I191+I195+I204</f>
        <v>440189252</v>
      </c>
      <c r="J190" s="4">
        <f t="shared" si="179"/>
        <v>259439139</v>
      </c>
      <c r="K190" s="4">
        <f t="shared" si="179"/>
        <v>22030488</v>
      </c>
      <c r="L190" s="4">
        <f t="shared" si="179"/>
        <v>158719625</v>
      </c>
      <c r="M190" s="4">
        <f t="shared" si="179"/>
        <v>100887066.07999998</v>
      </c>
      <c r="N190" s="4">
        <f t="shared" si="179"/>
        <v>64280239.909999996</v>
      </c>
      <c r="O190" s="4">
        <f t="shared" si="179"/>
        <v>0</v>
      </c>
      <c r="P190" s="4">
        <f t="shared" si="179"/>
        <v>36606826.170000002</v>
      </c>
      <c r="Q190" s="4">
        <f t="shared" si="179"/>
        <v>98141161.280000001</v>
      </c>
      <c r="R190" s="4">
        <f t="shared" si="179"/>
        <v>61534335.109999999</v>
      </c>
      <c r="S190" s="4">
        <f t="shared" si="179"/>
        <v>0</v>
      </c>
      <c r="T190" s="4">
        <f t="shared" si="179"/>
        <v>36606826.170000002</v>
      </c>
      <c r="U190" s="2">
        <f t="shared" si="152"/>
        <v>22.295219802413531</v>
      </c>
      <c r="V190" s="2">
        <f t="shared" ref="V190" si="180">R190/J190*100</f>
        <v>23.718215897255192</v>
      </c>
      <c r="W190" s="2">
        <f t="shared" ref="W190" si="181">S190/K190*100</f>
        <v>0</v>
      </c>
      <c r="X190" s="2">
        <f t="shared" ref="X190:X201" si="182">T190/L190*100</f>
        <v>23.063831060588761</v>
      </c>
      <c r="Y190" s="2">
        <f t="shared" si="136"/>
        <v>56.509445637266765</v>
      </c>
      <c r="Z190" s="2"/>
      <c r="AA190" s="55"/>
    </row>
    <row r="191" spans="1:27" s="10" customFormat="1" ht="48.75" hidden="1" customHeight="1" x14ac:dyDescent="0.3">
      <c r="A191" s="1" t="s">
        <v>26</v>
      </c>
      <c r="B191" s="68" t="s">
        <v>103</v>
      </c>
      <c r="C191" s="68"/>
      <c r="D191" s="4">
        <f>SUM(D192:D194)</f>
        <v>26085035</v>
      </c>
      <c r="E191" s="4">
        <f>SUM(E192:E194)</f>
        <v>20287400</v>
      </c>
      <c r="F191" s="4">
        <f t="shared" ref="F191:H191" si="183">SUM(F192:F194)</f>
        <v>47253433</v>
      </c>
      <c r="G191" s="4">
        <f t="shared" si="183"/>
        <v>24125200</v>
      </c>
      <c r="H191" s="4">
        <f t="shared" si="183"/>
        <v>25271500</v>
      </c>
      <c r="I191" s="4">
        <f t="shared" ref="I191:T191" si="184">SUM(I192:I194)</f>
        <v>97955185</v>
      </c>
      <c r="J191" s="4">
        <f t="shared" si="184"/>
        <v>0</v>
      </c>
      <c r="K191" s="4">
        <f t="shared" si="184"/>
        <v>0</v>
      </c>
      <c r="L191" s="4">
        <f t="shared" si="184"/>
        <v>97955185</v>
      </c>
      <c r="M191" s="4">
        <f t="shared" si="184"/>
        <v>29323070.100000001</v>
      </c>
      <c r="N191" s="4">
        <f t="shared" si="184"/>
        <v>0</v>
      </c>
      <c r="O191" s="4">
        <f t="shared" si="184"/>
        <v>0</v>
      </c>
      <c r="P191" s="4">
        <f t="shared" si="184"/>
        <v>29323070.100000001</v>
      </c>
      <c r="Q191" s="4">
        <f t="shared" si="184"/>
        <v>29323070.100000001</v>
      </c>
      <c r="R191" s="4">
        <f t="shared" si="184"/>
        <v>0</v>
      </c>
      <c r="S191" s="4">
        <f t="shared" si="184"/>
        <v>0</v>
      </c>
      <c r="T191" s="4">
        <f t="shared" si="184"/>
        <v>29323070.100000001</v>
      </c>
      <c r="U191" s="2">
        <f t="shared" si="152"/>
        <v>29.935189341942444</v>
      </c>
      <c r="V191" s="2"/>
      <c r="W191" s="2"/>
      <c r="X191" s="2">
        <f t="shared" si="182"/>
        <v>29.935189341942444</v>
      </c>
      <c r="Y191" s="2">
        <f t="shared" si="136"/>
        <v>62.054898953055961</v>
      </c>
      <c r="Z191" s="2"/>
      <c r="AA191" s="55"/>
    </row>
    <row r="192" spans="1:27" s="10" customFormat="1" ht="42.75" hidden="1" customHeight="1" x14ac:dyDescent="0.3">
      <c r="A192" s="74" t="s">
        <v>86</v>
      </c>
      <c r="B192" s="75" t="s">
        <v>324</v>
      </c>
      <c r="C192" s="24" t="s">
        <v>3</v>
      </c>
      <c r="D192" s="41">
        <v>2571912</v>
      </c>
      <c r="E192" s="41">
        <v>350000</v>
      </c>
      <c r="F192" s="41">
        <v>3739185</v>
      </c>
      <c r="G192" s="41">
        <v>4350000</v>
      </c>
      <c r="H192" s="41">
        <v>3881200</v>
      </c>
      <c r="I192" s="39">
        <f>SUM(J192:L192)</f>
        <v>13401185</v>
      </c>
      <c r="J192" s="39">
        <v>0</v>
      </c>
      <c r="K192" s="39">
        <v>0</v>
      </c>
      <c r="L192" s="39">
        <v>13401185</v>
      </c>
      <c r="M192" s="40">
        <f t="shared" si="172"/>
        <v>166502.06</v>
      </c>
      <c r="N192" s="39">
        <v>0</v>
      </c>
      <c r="O192" s="39">
        <v>0</v>
      </c>
      <c r="P192" s="39">
        <f>T192</f>
        <v>166502.06</v>
      </c>
      <c r="Q192" s="79">
        <f>SUM(R192:T192)</f>
        <v>166502.06</v>
      </c>
      <c r="R192" s="79">
        <v>0</v>
      </c>
      <c r="S192" s="79">
        <v>0</v>
      </c>
      <c r="T192" s="79">
        <v>166502.06</v>
      </c>
      <c r="U192" s="40">
        <f t="shared" si="152"/>
        <v>1.2424428138257921</v>
      </c>
      <c r="V192" s="40"/>
      <c r="W192" s="40"/>
      <c r="X192" s="40">
        <f t="shared" si="182"/>
        <v>1.2424428138257921</v>
      </c>
      <c r="Y192" s="40">
        <f t="shared" si="136"/>
        <v>4.4528970885366732</v>
      </c>
      <c r="Z192" s="40"/>
      <c r="AA192" s="55"/>
    </row>
    <row r="193" spans="1:27" s="10" customFormat="1" ht="57.75" hidden="1" customHeight="1" x14ac:dyDescent="0.3">
      <c r="A193" s="74" t="s">
        <v>224</v>
      </c>
      <c r="B193" s="75" t="s">
        <v>78</v>
      </c>
      <c r="C193" s="24" t="s">
        <v>3</v>
      </c>
      <c r="D193" s="41">
        <v>8019750</v>
      </c>
      <c r="E193" s="41">
        <v>10708700</v>
      </c>
      <c r="F193" s="41">
        <v>18809775</v>
      </c>
      <c r="G193" s="41">
        <v>10644400</v>
      </c>
      <c r="H193" s="41">
        <v>9794700</v>
      </c>
      <c r="I193" s="39">
        <f t="shared" ref="I193:I194" si="185">SUM(J193:L193)</f>
        <v>39160200</v>
      </c>
      <c r="J193" s="39">
        <v>0</v>
      </c>
      <c r="K193" s="39">
        <v>0</v>
      </c>
      <c r="L193" s="39">
        <v>39160200</v>
      </c>
      <c r="M193" s="40">
        <f t="shared" si="172"/>
        <v>10897527.619999999</v>
      </c>
      <c r="N193" s="39">
        <v>0</v>
      </c>
      <c r="O193" s="39">
        <v>0</v>
      </c>
      <c r="P193" s="39">
        <f t="shared" ref="P193:P194" si="186">T193</f>
        <v>10897527.619999999</v>
      </c>
      <c r="Q193" s="79">
        <f t="shared" ref="Q193:Q194" si="187">SUM(R193:T193)</f>
        <v>10897527.619999999</v>
      </c>
      <c r="R193" s="39">
        <v>0</v>
      </c>
      <c r="S193" s="39">
        <v>0</v>
      </c>
      <c r="T193" s="79">
        <v>10897527.619999999</v>
      </c>
      <c r="U193" s="40">
        <f t="shared" si="152"/>
        <v>27.82806936634644</v>
      </c>
      <c r="V193" s="40"/>
      <c r="W193" s="40"/>
      <c r="X193" s="40">
        <f t="shared" si="182"/>
        <v>27.82806936634644</v>
      </c>
      <c r="Y193" s="40">
        <f t="shared" si="136"/>
        <v>57.935449094951949</v>
      </c>
      <c r="Z193" s="40"/>
      <c r="AA193" s="55"/>
    </row>
    <row r="194" spans="1:27" s="10" customFormat="1" ht="43.5" hidden="1" customHeight="1" x14ac:dyDescent="0.3">
      <c r="A194" s="74" t="s">
        <v>153</v>
      </c>
      <c r="B194" s="75" t="s">
        <v>94</v>
      </c>
      <c r="C194" s="24" t="s">
        <v>3</v>
      </c>
      <c r="D194" s="41">
        <v>15493373</v>
      </c>
      <c r="E194" s="41">
        <v>9228700</v>
      </c>
      <c r="F194" s="41">
        <v>24704473</v>
      </c>
      <c r="G194" s="41">
        <v>9130800</v>
      </c>
      <c r="H194" s="41">
        <v>11595600</v>
      </c>
      <c r="I194" s="39">
        <f t="shared" si="185"/>
        <v>45393800</v>
      </c>
      <c r="J194" s="39">
        <v>0</v>
      </c>
      <c r="K194" s="39">
        <v>0</v>
      </c>
      <c r="L194" s="39">
        <v>45393800</v>
      </c>
      <c r="M194" s="40">
        <f t="shared" si="172"/>
        <v>18259040.420000002</v>
      </c>
      <c r="N194" s="39">
        <v>0</v>
      </c>
      <c r="O194" s="39">
        <v>0</v>
      </c>
      <c r="P194" s="39">
        <f t="shared" si="186"/>
        <v>18259040.420000002</v>
      </c>
      <c r="Q194" s="79">
        <f t="shared" si="187"/>
        <v>18259040.420000002</v>
      </c>
      <c r="R194" s="39">
        <v>0</v>
      </c>
      <c r="S194" s="39">
        <v>0</v>
      </c>
      <c r="T194" s="79">
        <v>18259040.420000002</v>
      </c>
      <c r="U194" s="40">
        <f t="shared" si="152"/>
        <v>40.223643801576429</v>
      </c>
      <c r="V194" s="40"/>
      <c r="W194" s="40"/>
      <c r="X194" s="40">
        <f t="shared" si="182"/>
        <v>40.223643801576429</v>
      </c>
      <c r="Y194" s="40">
        <f t="shared" si="136"/>
        <v>73.909856000571239</v>
      </c>
      <c r="Z194" s="40"/>
      <c r="AA194" s="55"/>
    </row>
    <row r="195" spans="1:27" s="11" customFormat="1" ht="56.25" hidden="1" x14ac:dyDescent="0.3">
      <c r="A195" s="1" t="s">
        <v>27</v>
      </c>
      <c r="B195" s="68" t="s">
        <v>104</v>
      </c>
      <c r="C195" s="3"/>
      <c r="D195" s="4">
        <f t="shared" ref="D195:T195" si="188">D196+D200</f>
        <v>26003832</v>
      </c>
      <c r="E195" s="4">
        <f t="shared" si="188"/>
        <v>24583014</v>
      </c>
      <c r="F195" s="4">
        <f t="shared" si="188"/>
        <v>121914347</v>
      </c>
      <c r="G195" s="4">
        <f t="shared" si="188"/>
        <v>47705673</v>
      </c>
      <c r="H195" s="4">
        <f t="shared" si="188"/>
        <v>113534773</v>
      </c>
      <c r="I195" s="4">
        <f t="shared" si="188"/>
        <v>318803056</v>
      </c>
      <c r="J195" s="4">
        <f t="shared" si="188"/>
        <v>258649139</v>
      </c>
      <c r="K195" s="4">
        <f t="shared" si="188"/>
        <v>0</v>
      </c>
      <c r="L195" s="4">
        <f t="shared" si="188"/>
        <v>60153917</v>
      </c>
      <c r="M195" s="4">
        <f t="shared" si="188"/>
        <v>71563995.979999989</v>
      </c>
      <c r="N195" s="4">
        <f t="shared" si="188"/>
        <v>64280239.909999996</v>
      </c>
      <c r="O195" s="4">
        <f t="shared" si="188"/>
        <v>0</v>
      </c>
      <c r="P195" s="4">
        <f t="shared" si="188"/>
        <v>7283756.0700000003</v>
      </c>
      <c r="Q195" s="4">
        <f t="shared" si="188"/>
        <v>68818091.180000007</v>
      </c>
      <c r="R195" s="4">
        <f t="shared" si="188"/>
        <v>61534335.109999999</v>
      </c>
      <c r="S195" s="4">
        <f t="shared" si="188"/>
        <v>0</v>
      </c>
      <c r="T195" s="4">
        <f t="shared" si="188"/>
        <v>7283756.0700000003</v>
      </c>
      <c r="U195" s="2">
        <f t="shared" si="152"/>
        <v>21.586396329902186</v>
      </c>
      <c r="V195" s="2">
        <f t="shared" ref="V195:V205" si="189">R195/J195*100</f>
        <v>23.790659171689725</v>
      </c>
      <c r="W195" s="2"/>
      <c r="X195" s="2">
        <f t="shared" si="182"/>
        <v>12.108531635604045</v>
      </c>
      <c r="Y195" s="2">
        <f t="shared" si="136"/>
        <v>56.447902050445308</v>
      </c>
      <c r="Z195" s="2"/>
      <c r="AA195" s="51"/>
    </row>
    <row r="196" spans="1:27" s="10" customFormat="1" ht="97.5" hidden="1" customHeight="1" x14ac:dyDescent="0.3">
      <c r="A196" s="74" t="s">
        <v>87</v>
      </c>
      <c r="B196" s="75" t="s">
        <v>327</v>
      </c>
      <c r="C196" s="24"/>
      <c r="D196" s="41">
        <f>SUM(D197:D199)</f>
        <v>0</v>
      </c>
      <c r="E196" s="41">
        <f t="shared" ref="E196:K196" si="190">SUM(E197:E199)</f>
        <v>15492100</v>
      </c>
      <c r="F196" s="41">
        <f t="shared" si="190"/>
        <v>15512100</v>
      </c>
      <c r="G196" s="41">
        <f t="shared" si="190"/>
        <v>24978400</v>
      </c>
      <c r="H196" s="41">
        <f t="shared" si="190"/>
        <v>58601500</v>
      </c>
      <c r="I196" s="41">
        <f t="shared" si="190"/>
        <v>141638600</v>
      </c>
      <c r="J196" s="41">
        <f t="shared" si="190"/>
        <v>100195700</v>
      </c>
      <c r="K196" s="41">
        <f t="shared" si="190"/>
        <v>0</v>
      </c>
      <c r="L196" s="41">
        <f>SUM(L197:L199)</f>
        <v>41442900</v>
      </c>
      <c r="M196" s="41">
        <f t="shared" ref="M196:T196" si="191">SUM(M197:M199)</f>
        <v>32280.41</v>
      </c>
      <c r="N196" s="41">
        <f t="shared" si="191"/>
        <v>0</v>
      </c>
      <c r="O196" s="41">
        <f t="shared" si="191"/>
        <v>0</v>
      </c>
      <c r="P196" s="41">
        <f t="shared" si="191"/>
        <v>32280.41</v>
      </c>
      <c r="Q196" s="41">
        <f t="shared" si="191"/>
        <v>32280.41</v>
      </c>
      <c r="R196" s="41">
        <f t="shared" si="191"/>
        <v>0</v>
      </c>
      <c r="S196" s="41">
        <f t="shared" si="191"/>
        <v>0</v>
      </c>
      <c r="T196" s="41">
        <f t="shared" si="191"/>
        <v>32280.41</v>
      </c>
      <c r="U196" s="40">
        <f t="shared" si="152"/>
        <v>2.2790687001989569E-2</v>
      </c>
      <c r="V196" s="40">
        <f t="shared" si="189"/>
        <v>0</v>
      </c>
      <c r="W196" s="40"/>
      <c r="X196" s="40">
        <f t="shared" si="182"/>
        <v>7.7891291391287781E-2</v>
      </c>
      <c r="Y196" s="40">
        <f t="shared" si="136"/>
        <v>0.20809825877863086</v>
      </c>
      <c r="Z196" s="40"/>
      <c r="AA196" s="55"/>
    </row>
    <row r="197" spans="1:27" s="10" customFormat="1" ht="88.5" hidden="1" customHeight="1" x14ac:dyDescent="0.3">
      <c r="A197" s="127"/>
      <c r="B197" s="75" t="s">
        <v>325</v>
      </c>
      <c r="C197" s="24" t="s">
        <v>3</v>
      </c>
      <c r="D197" s="41">
        <v>0</v>
      </c>
      <c r="E197" s="41">
        <v>15492100</v>
      </c>
      <c r="F197" s="41">
        <f t="shared" ref="F197:F205" si="192">E197+D197</f>
        <v>15492100</v>
      </c>
      <c r="G197" s="41">
        <v>15492100</v>
      </c>
      <c r="H197" s="41">
        <v>20656400</v>
      </c>
      <c r="I197" s="39">
        <f>SUM(J197:L197)</f>
        <v>51640600</v>
      </c>
      <c r="J197" s="39">
        <v>41312500</v>
      </c>
      <c r="K197" s="39">
        <v>0</v>
      </c>
      <c r="L197" s="39">
        <v>10328100</v>
      </c>
      <c r="M197" s="40">
        <f t="shared" si="172"/>
        <v>12280.41</v>
      </c>
      <c r="N197" s="41">
        <v>0</v>
      </c>
      <c r="O197" s="39">
        <v>0</v>
      </c>
      <c r="P197" s="39">
        <f t="shared" ref="P197:P206" si="193">T197</f>
        <v>12280.41</v>
      </c>
      <c r="Q197" s="41">
        <f t="shared" ref="Q197:Q203" si="194">SUM(R197:T197)</f>
        <v>12280.41</v>
      </c>
      <c r="R197" s="39">
        <v>0</v>
      </c>
      <c r="S197" s="39">
        <v>0</v>
      </c>
      <c r="T197" s="39">
        <v>12280.41</v>
      </c>
      <c r="U197" s="40">
        <f t="shared" si="152"/>
        <v>2.3780533146400312E-2</v>
      </c>
      <c r="V197" s="40">
        <f t="shared" si="189"/>
        <v>0</v>
      </c>
      <c r="W197" s="40"/>
      <c r="X197" s="40">
        <f t="shared" si="182"/>
        <v>0.11890289598280419</v>
      </c>
      <c r="Y197" s="40">
        <f t="shared" si="136"/>
        <v>7.926885315741572E-2</v>
      </c>
      <c r="Z197" s="40"/>
      <c r="AA197" s="55"/>
    </row>
    <row r="198" spans="1:27" s="10" customFormat="1" ht="37.5" hidden="1" customHeight="1" x14ac:dyDescent="0.3">
      <c r="A198" s="127"/>
      <c r="B198" s="75" t="s">
        <v>432</v>
      </c>
      <c r="C198" s="24" t="s">
        <v>3</v>
      </c>
      <c r="D198" s="41">
        <v>0</v>
      </c>
      <c r="E198" s="41"/>
      <c r="F198" s="41">
        <f t="shared" si="192"/>
        <v>0</v>
      </c>
      <c r="G198" s="41"/>
      <c r="H198" s="41"/>
      <c r="I198" s="39">
        <f t="shared" ref="I198:I199" si="195">SUM(J198:L198)</f>
        <v>30500000</v>
      </c>
      <c r="J198" s="39">
        <v>0</v>
      </c>
      <c r="K198" s="39">
        <v>0</v>
      </c>
      <c r="L198" s="39">
        <v>30500000</v>
      </c>
      <c r="M198" s="40">
        <f t="shared" si="172"/>
        <v>0</v>
      </c>
      <c r="N198" s="41">
        <v>0</v>
      </c>
      <c r="O198" s="39">
        <v>0</v>
      </c>
      <c r="P198" s="39">
        <f t="shared" si="193"/>
        <v>0</v>
      </c>
      <c r="Q198" s="41">
        <f t="shared" si="194"/>
        <v>0</v>
      </c>
      <c r="R198" s="39">
        <v>0</v>
      </c>
      <c r="S198" s="39">
        <v>0</v>
      </c>
      <c r="T198" s="39">
        <v>0</v>
      </c>
      <c r="U198" s="40">
        <f t="shared" si="152"/>
        <v>0</v>
      </c>
      <c r="V198" s="40"/>
      <c r="W198" s="40"/>
      <c r="X198" s="40">
        <f t="shared" si="182"/>
        <v>0</v>
      </c>
      <c r="Y198" s="40"/>
      <c r="Z198" s="40"/>
      <c r="AA198" s="55"/>
    </row>
    <row r="199" spans="1:27" s="10" customFormat="1" ht="37.5" hidden="1" x14ac:dyDescent="0.3">
      <c r="A199" s="127"/>
      <c r="B199" s="75" t="s">
        <v>326</v>
      </c>
      <c r="C199" s="24" t="s">
        <v>3</v>
      </c>
      <c r="D199" s="41">
        <v>0</v>
      </c>
      <c r="E199" s="41">
        <v>0</v>
      </c>
      <c r="F199" s="41">
        <v>20000</v>
      </c>
      <c r="G199" s="41">
        <v>9486300</v>
      </c>
      <c r="H199" s="41">
        <v>37945100</v>
      </c>
      <c r="I199" s="39">
        <f t="shared" si="195"/>
        <v>59498000</v>
      </c>
      <c r="J199" s="39">
        <v>58883200</v>
      </c>
      <c r="K199" s="39">
        <v>0</v>
      </c>
      <c r="L199" s="39">
        <v>614800</v>
      </c>
      <c r="M199" s="40">
        <f t="shared" si="172"/>
        <v>20000</v>
      </c>
      <c r="N199" s="41">
        <v>0</v>
      </c>
      <c r="O199" s="39">
        <v>0</v>
      </c>
      <c r="P199" s="39">
        <f t="shared" si="193"/>
        <v>20000</v>
      </c>
      <c r="Q199" s="41">
        <f t="shared" si="194"/>
        <v>20000</v>
      </c>
      <c r="R199" s="39">
        <v>0</v>
      </c>
      <c r="S199" s="39">
        <v>0</v>
      </c>
      <c r="T199" s="39">
        <v>20000</v>
      </c>
      <c r="U199" s="40">
        <f t="shared" si="152"/>
        <v>3.3614575279841338E-2</v>
      </c>
      <c r="V199" s="40">
        <f t="shared" si="189"/>
        <v>0</v>
      </c>
      <c r="W199" s="40"/>
      <c r="X199" s="40">
        <f t="shared" si="182"/>
        <v>3.253090435914118</v>
      </c>
      <c r="Y199" s="40">
        <f t="shared" si="136"/>
        <v>100</v>
      </c>
      <c r="Z199" s="40"/>
      <c r="AA199" s="55"/>
    </row>
    <row r="200" spans="1:27" s="10" customFormat="1" ht="37.5" hidden="1" x14ac:dyDescent="0.3">
      <c r="A200" s="45">
        <v>37295</v>
      </c>
      <c r="B200" s="75" t="s">
        <v>328</v>
      </c>
      <c r="C200" s="24"/>
      <c r="D200" s="41">
        <f>SUM(D201:D203)</f>
        <v>26003832</v>
      </c>
      <c r="E200" s="41">
        <f>SUM(E201:E203)</f>
        <v>9090914</v>
      </c>
      <c r="F200" s="41">
        <f t="shared" ref="F200:H200" si="196">SUM(F201:F203)</f>
        <v>106402247</v>
      </c>
      <c r="G200" s="41">
        <f t="shared" si="196"/>
        <v>22727273</v>
      </c>
      <c r="H200" s="41">
        <f t="shared" si="196"/>
        <v>54933273</v>
      </c>
      <c r="I200" s="41">
        <f t="shared" ref="I200:T200" si="197">SUM(I201:I203)</f>
        <v>177164456</v>
      </c>
      <c r="J200" s="41">
        <f t="shared" si="197"/>
        <v>158453439</v>
      </c>
      <c r="K200" s="41">
        <f t="shared" si="197"/>
        <v>0</v>
      </c>
      <c r="L200" s="41">
        <f t="shared" si="197"/>
        <v>18711017</v>
      </c>
      <c r="M200" s="41">
        <f t="shared" si="197"/>
        <v>71531715.569999993</v>
      </c>
      <c r="N200" s="41">
        <f t="shared" si="197"/>
        <v>64280239.909999996</v>
      </c>
      <c r="O200" s="41">
        <f t="shared" si="197"/>
        <v>0</v>
      </c>
      <c r="P200" s="41">
        <f t="shared" si="197"/>
        <v>7251475.6600000001</v>
      </c>
      <c r="Q200" s="41">
        <f t="shared" si="197"/>
        <v>68785810.770000011</v>
      </c>
      <c r="R200" s="41">
        <f t="shared" si="197"/>
        <v>61534335.109999999</v>
      </c>
      <c r="S200" s="41">
        <f t="shared" si="197"/>
        <v>0</v>
      </c>
      <c r="T200" s="41">
        <f t="shared" si="197"/>
        <v>7251475.6600000001</v>
      </c>
      <c r="U200" s="40">
        <f t="shared" si="152"/>
        <v>38.825965615811789</v>
      </c>
      <c r="V200" s="40">
        <f t="shared" si="189"/>
        <v>38.83433234289096</v>
      </c>
      <c r="W200" s="40"/>
      <c r="X200" s="40">
        <f t="shared" si="182"/>
        <v>38.755112349050833</v>
      </c>
      <c r="Y200" s="40">
        <f t="shared" si="136"/>
        <v>64.646953151280741</v>
      </c>
      <c r="Z200" s="40">
        <f>R200/N200*100</f>
        <v>95.728228762299906</v>
      </c>
      <c r="AA200" s="55"/>
    </row>
    <row r="201" spans="1:27" s="10" customFormat="1" ht="22.5" hidden="1" customHeight="1" x14ac:dyDescent="0.3">
      <c r="A201" s="124"/>
      <c r="B201" s="75" t="s">
        <v>53</v>
      </c>
      <c r="C201" s="24" t="s">
        <v>6</v>
      </c>
      <c r="D201" s="41">
        <v>82009</v>
      </c>
      <c r="E201" s="41">
        <v>0</v>
      </c>
      <c r="F201" s="41">
        <v>37371462</v>
      </c>
      <c r="G201" s="41">
        <v>0</v>
      </c>
      <c r="H201" s="41">
        <v>45211500</v>
      </c>
      <c r="I201" s="39">
        <f>SUM(J201:L201)</f>
        <v>67801154</v>
      </c>
      <c r="J201" s="39">
        <v>60519048</v>
      </c>
      <c r="K201" s="39">
        <v>0</v>
      </c>
      <c r="L201" s="39">
        <v>7282106</v>
      </c>
      <c r="M201" s="40">
        <f t="shared" si="172"/>
        <v>37289452.200000003</v>
      </c>
      <c r="N201" s="41">
        <v>33187612.420000002</v>
      </c>
      <c r="O201" s="39">
        <v>0</v>
      </c>
      <c r="P201" s="39">
        <f t="shared" si="193"/>
        <v>4101839.78</v>
      </c>
      <c r="Q201" s="41">
        <f t="shared" si="194"/>
        <v>37289452.200000003</v>
      </c>
      <c r="R201" s="39">
        <v>33187612.420000002</v>
      </c>
      <c r="S201" s="39">
        <v>0</v>
      </c>
      <c r="T201" s="39">
        <v>4101839.78</v>
      </c>
      <c r="U201" s="40">
        <f t="shared" si="152"/>
        <v>54.998255929390226</v>
      </c>
      <c r="V201" s="40">
        <f t="shared" si="189"/>
        <v>54.838292267915392</v>
      </c>
      <c r="W201" s="40"/>
      <c r="X201" s="40">
        <f t="shared" si="182"/>
        <v>56.32765823513143</v>
      </c>
      <c r="Y201" s="40">
        <f t="shared" si="136"/>
        <v>99.780555012806303</v>
      </c>
      <c r="Z201" s="40"/>
      <c r="AA201" s="55"/>
    </row>
    <row r="202" spans="1:27" s="10" customFormat="1" ht="39" hidden="1" customHeight="1" x14ac:dyDescent="0.3">
      <c r="A202" s="125"/>
      <c r="B202" s="75" t="s">
        <v>329</v>
      </c>
      <c r="C202" s="24" t="s">
        <v>4</v>
      </c>
      <c r="D202" s="41">
        <v>25921823</v>
      </c>
      <c r="E202" s="41">
        <v>9090914</v>
      </c>
      <c r="F202" s="41">
        <v>69030785</v>
      </c>
      <c r="G202" s="41">
        <v>22727273</v>
      </c>
      <c r="H202" s="41">
        <v>9703773</v>
      </c>
      <c r="I202" s="39">
        <f t="shared" ref="I202:I203" si="198">SUM(J202:L202)</f>
        <v>109345302</v>
      </c>
      <c r="J202" s="39">
        <v>97916391</v>
      </c>
      <c r="K202" s="39">
        <v>0</v>
      </c>
      <c r="L202" s="39">
        <v>11428911</v>
      </c>
      <c r="M202" s="40">
        <f t="shared" si="172"/>
        <v>34242263.369999997</v>
      </c>
      <c r="N202" s="41">
        <v>31092627.489999998</v>
      </c>
      <c r="O202" s="39">
        <v>0</v>
      </c>
      <c r="P202" s="39">
        <f t="shared" si="193"/>
        <v>3149635.88</v>
      </c>
      <c r="Q202" s="41">
        <f t="shared" si="194"/>
        <v>31496358.57</v>
      </c>
      <c r="R202" s="39">
        <v>28346722.690000001</v>
      </c>
      <c r="S202" s="39">
        <v>0</v>
      </c>
      <c r="T202" s="39">
        <v>3149635.88</v>
      </c>
      <c r="U202" s="40">
        <f t="shared" si="152"/>
        <v>28.804491819868041</v>
      </c>
      <c r="V202" s="40">
        <f t="shared" si="189"/>
        <v>28.949925952642598</v>
      </c>
      <c r="W202" s="40"/>
      <c r="X202" s="40"/>
      <c r="Y202" s="40">
        <f t="shared" si="136"/>
        <v>45.626539767728268</v>
      </c>
      <c r="Z202" s="40">
        <f t="shared" ref="Z202" si="199">R202/N202*100</f>
        <v>91.168630567220049</v>
      </c>
      <c r="AA202" s="55"/>
    </row>
    <row r="203" spans="1:27" s="10" customFormat="1" ht="41.25" hidden="1" customHeight="1" x14ac:dyDescent="0.3">
      <c r="A203" s="126"/>
      <c r="B203" s="75" t="s">
        <v>453</v>
      </c>
      <c r="C203" s="24" t="s">
        <v>4</v>
      </c>
      <c r="D203" s="41">
        <v>0</v>
      </c>
      <c r="E203" s="41">
        <v>0</v>
      </c>
      <c r="F203" s="41">
        <f t="shared" si="192"/>
        <v>0</v>
      </c>
      <c r="G203" s="41">
        <v>0</v>
      </c>
      <c r="H203" s="41">
        <v>18000</v>
      </c>
      <c r="I203" s="39">
        <f t="shared" si="198"/>
        <v>18000</v>
      </c>
      <c r="J203" s="39">
        <v>18000</v>
      </c>
      <c r="K203" s="39">
        <v>0</v>
      </c>
      <c r="L203" s="39">
        <v>0</v>
      </c>
      <c r="M203" s="40">
        <f t="shared" si="172"/>
        <v>0</v>
      </c>
      <c r="N203" s="41">
        <v>0</v>
      </c>
      <c r="O203" s="39">
        <v>0</v>
      </c>
      <c r="P203" s="39">
        <f t="shared" si="193"/>
        <v>0</v>
      </c>
      <c r="Q203" s="41">
        <f t="shared" si="194"/>
        <v>0</v>
      </c>
      <c r="R203" s="39">
        <v>0</v>
      </c>
      <c r="S203" s="39">
        <v>0</v>
      </c>
      <c r="T203" s="39">
        <v>0</v>
      </c>
      <c r="U203" s="40">
        <f t="shared" si="152"/>
        <v>0</v>
      </c>
      <c r="V203" s="40">
        <f t="shared" si="189"/>
        <v>0</v>
      </c>
      <c r="W203" s="40"/>
      <c r="X203" s="40"/>
      <c r="Y203" s="40"/>
      <c r="Z203" s="40"/>
      <c r="AA203" s="55"/>
    </row>
    <row r="204" spans="1:27" s="11" customFormat="1" ht="78" hidden="1" customHeight="1" x14ac:dyDescent="0.3">
      <c r="A204" s="1" t="s">
        <v>60</v>
      </c>
      <c r="B204" s="68" t="s">
        <v>105</v>
      </c>
      <c r="C204" s="3"/>
      <c r="D204" s="4">
        <f>SUM(D205:D206)</f>
        <v>0</v>
      </c>
      <c r="E204" s="4">
        <f t="shared" ref="E204:K204" si="200">SUM(E205:E206)</f>
        <v>2225340</v>
      </c>
      <c r="F204" s="4">
        <f t="shared" si="200"/>
        <v>4504356</v>
      </c>
      <c r="G204" s="4">
        <f t="shared" si="200"/>
        <v>5934240</v>
      </c>
      <c r="H204" s="4">
        <f t="shared" si="200"/>
        <v>5393043</v>
      </c>
      <c r="I204" s="4">
        <f>SUM(I205:I206)</f>
        <v>23431011</v>
      </c>
      <c r="J204" s="4">
        <f t="shared" si="200"/>
        <v>790000</v>
      </c>
      <c r="K204" s="4">
        <f t="shared" si="200"/>
        <v>22030488</v>
      </c>
      <c r="L204" s="4">
        <f>SUM(L205:L206)</f>
        <v>610523</v>
      </c>
      <c r="M204" s="4">
        <f t="shared" ref="M204:P204" si="201">SUM(M205:M206)</f>
        <v>0</v>
      </c>
      <c r="N204" s="4">
        <f t="shared" si="201"/>
        <v>0</v>
      </c>
      <c r="O204" s="4">
        <f t="shared" si="201"/>
        <v>0</v>
      </c>
      <c r="P204" s="4">
        <f t="shared" si="201"/>
        <v>0</v>
      </c>
      <c r="Q204" s="4">
        <f t="shared" ref="Q204:T204" si="202">SUM(Q205:Q206)</f>
        <v>0</v>
      </c>
      <c r="R204" s="4">
        <f t="shared" si="202"/>
        <v>0</v>
      </c>
      <c r="S204" s="4">
        <f t="shared" si="202"/>
        <v>0</v>
      </c>
      <c r="T204" s="4">
        <f t="shared" si="202"/>
        <v>0</v>
      </c>
      <c r="U204" s="2">
        <f t="shared" si="152"/>
        <v>0</v>
      </c>
      <c r="V204" s="2">
        <f t="shared" si="189"/>
        <v>0</v>
      </c>
      <c r="W204" s="2">
        <f t="shared" ref="W204:W206" si="203">S204/K204*100</f>
        <v>0</v>
      </c>
      <c r="X204" s="2">
        <f t="shared" ref="X204:X205" si="204">T204/L204*100</f>
        <v>0</v>
      </c>
      <c r="Y204" s="2">
        <f t="shared" si="136"/>
        <v>0</v>
      </c>
      <c r="Z204" s="2"/>
      <c r="AA204" s="51"/>
    </row>
    <row r="205" spans="1:27" s="10" customFormat="1" ht="31.5" hidden="1" customHeight="1" x14ac:dyDescent="0.3">
      <c r="A205" s="101" t="s">
        <v>113</v>
      </c>
      <c r="B205" s="121" t="s">
        <v>54</v>
      </c>
      <c r="C205" s="24" t="s">
        <v>7</v>
      </c>
      <c r="D205" s="41">
        <v>0</v>
      </c>
      <c r="E205" s="41">
        <v>0</v>
      </c>
      <c r="F205" s="41">
        <f t="shared" si="192"/>
        <v>0</v>
      </c>
      <c r="G205" s="41">
        <v>0</v>
      </c>
      <c r="H205" s="41">
        <v>1400523</v>
      </c>
      <c r="I205" s="39">
        <f>SUM(J205:L205)</f>
        <v>1400523</v>
      </c>
      <c r="J205" s="39">
        <v>790000</v>
      </c>
      <c r="K205" s="39">
        <v>0</v>
      </c>
      <c r="L205" s="39">
        <v>610523</v>
      </c>
      <c r="M205" s="40">
        <f t="shared" si="172"/>
        <v>0</v>
      </c>
      <c r="N205" s="39">
        <v>0</v>
      </c>
      <c r="O205" s="39">
        <v>0</v>
      </c>
      <c r="P205" s="39">
        <f t="shared" si="193"/>
        <v>0</v>
      </c>
      <c r="Q205" s="39">
        <f t="shared" ref="Q205:Q206" si="205">R205+T205</f>
        <v>0</v>
      </c>
      <c r="R205" s="39">
        <v>0</v>
      </c>
      <c r="S205" s="39">
        <v>0</v>
      </c>
      <c r="T205" s="39">
        <v>0</v>
      </c>
      <c r="U205" s="40">
        <f t="shared" si="152"/>
        <v>0</v>
      </c>
      <c r="V205" s="40">
        <f t="shared" si="189"/>
        <v>0</v>
      </c>
      <c r="W205" s="40"/>
      <c r="X205" s="40">
        <f t="shared" si="204"/>
        <v>0</v>
      </c>
      <c r="Y205" s="40"/>
      <c r="Z205" s="40"/>
      <c r="AA205" s="55"/>
    </row>
    <row r="206" spans="1:27" s="10" customFormat="1" ht="30" hidden="1" customHeight="1" x14ac:dyDescent="0.3">
      <c r="A206" s="102"/>
      <c r="B206" s="122"/>
      <c r="C206" s="24" t="s">
        <v>6</v>
      </c>
      <c r="D206" s="41">
        <v>0</v>
      </c>
      <c r="E206" s="41">
        <v>2225340</v>
      </c>
      <c r="F206" s="41">
        <v>4504356</v>
      </c>
      <c r="G206" s="41">
        <v>5934240</v>
      </c>
      <c r="H206" s="41">
        <v>3992520</v>
      </c>
      <c r="I206" s="39">
        <f>SUM(J206:L206)</f>
        <v>22030488</v>
      </c>
      <c r="J206" s="39">
        <v>0</v>
      </c>
      <c r="K206" s="39">
        <v>22030488</v>
      </c>
      <c r="L206" s="39">
        <v>0</v>
      </c>
      <c r="M206" s="40">
        <f t="shared" si="172"/>
        <v>0</v>
      </c>
      <c r="N206" s="39">
        <v>0</v>
      </c>
      <c r="O206" s="39">
        <v>0</v>
      </c>
      <c r="P206" s="39">
        <f t="shared" si="193"/>
        <v>0</v>
      </c>
      <c r="Q206" s="39">
        <f t="shared" si="205"/>
        <v>0</v>
      </c>
      <c r="R206" s="39">
        <v>0</v>
      </c>
      <c r="S206" s="39">
        <v>0</v>
      </c>
      <c r="T206" s="39">
        <v>0</v>
      </c>
      <c r="U206" s="40">
        <f t="shared" si="152"/>
        <v>0</v>
      </c>
      <c r="V206" s="40"/>
      <c r="W206" s="40">
        <f t="shared" si="203"/>
        <v>0</v>
      </c>
      <c r="X206" s="40"/>
      <c r="Y206" s="40">
        <f t="shared" si="136"/>
        <v>0</v>
      </c>
      <c r="Z206" s="40"/>
      <c r="AA206" s="55"/>
    </row>
    <row r="207" spans="1:27" s="10" customFormat="1" ht="28.5" hidden="1" customHeight="1" x14ac:dyDescent="0.3">
      <c r="A207" s="82" t="s">
        <v>450</v>
      </c>
      <c r="B207" s="83"/>
      <c r="C207" s="83"/>
      <c r="D207" s="83"/>
      <c r="E207" s="83"/>
      <c r="F207" s="83"/>
      <c r="G207" s="83"/>
      <c r="H207" s="83"/>
      <c r="I207" s="83"/>
      <c r="J207" s="83"/>
      <c r="K207" s="83"/>
      <c r="L207" s="83"/>
      <c r="M207" s="83"/>
      <c r="N207" s="83"/>
      <c r="O207" s="83"/>
      <c r="P207" s="83"/>
      <c r="Q207" s="83"/>
      <c r="R207" s="83"/>
      <c r="S207" s="83"/>
      <c r="T207" s="83"/>
      <c r="U207" s="83"/>
      <c r="V207" s="83"/>
      <c r="W207" s="83"/>
      <c r="X207" s="83"/>
      <c r="Y207" s="83"/>
      <c r="Z207" s="85"/>
      <c r="AA207" s="86"/>
    </row>
    <row r="208" spans="1:27" s="10" customFormat="1" ht="113.25" hidden="1" customHeight="1" x14ac:dyDescent="0.3">
      <c r="A208" s="1" t="s">
        <v>155</v>
      </c>
      <c r="B208" s="100" t="s">
        <v>41</v>
      </c>
      <c r="C208" s="100"/>
      <c r="D208" s="4">
        <f t="shared" ref="D208:T208" si="206">D209+D212+D220</f>
        <v>2382422</v>
      </c>
      <c r="E208" s="4">
        <f t="shared" si="206"/>
        <v>2629100</v>
      </c>
      <c r="F208" s="4">
        <f t="shared" si="206"/>
        <v>4394465</v>
      </c>
      <c r="G208" s="4">
        <f t="shared" si="206"/>
        <v>2730162</v>
      </c>
      <c r="H208" s="4">
        <f t="shared" si="206"/>
        <v>1695300</v>
      </c>
      <c r="I208" s="4">
        <f t="shared" si="206"/>
        <v>9814365</v>
      </c>
      <c r="J208" s="4">
        <f t="shared" si="206"/>
        <v>135000</v>
      </c>
      <c r="K208" s="4">
        <f t="shared" si="206"/>
        <v>0</v>
      </c>
      <c r="L208" s="4">
        <f t="shared" si="206"/>
        <v>9679365</v>
      </c>
      <c r="M208" s="4">
        <f t="shared" si="206"/>
        <v>838874.1399999999</v>
      </c>
      <c r="N208" s="4">
        <f t="shared" si="206"/>
        <v>135000</v>
      </c>
      <c r="O208" s="4">
        <f t="shared" si="206"/>
        <v>0</v>
      </c>
      <c r="P208" s="4">
        <f t="shared" si="206"/>
        <v>703874.1399999999</v>
      </c>
      <c r="Q208" s="4">
        <f t="shared" si="206"/>
        <v>703874.1399999999</v>
      </c>
      <c r="R208" s="4">
        <f t="shared" si="206"/>
        <v>0</v>
      </c>
      <c r="S208" s="4">
        <f t="shared" si="206"/>
        <v>0</v>
      </c>
      <c r="T208" s="4">
        <f t="shared" si="206"/>
        <v>703874.1399999999</v>
      </c>
      <c r="U208" s="2">
        <f t="shared" si="152"/>
        <v>7.1718765299639857</v>
      </c>
      <c r="V208" s="2">
        <f t="shared" ref="V208:V219" si="207">R208/J208*100</f>
        <v>0</v>
      </c>
      <c r="W208" s="2"/>
      <c r="X208" s="2">
        <f t="shared" ref="X208:X241" si="208">T208/L208*100</f>
        <v>7.2719040970146285</v>
      </c>
      <c r="Y208" s="2">
        <f t="shared" si="136"/>
        <v>16.017288566412518</v>
      </c>
      <c r="Z208" s="40"/>
      <c r="AA208" s="55"/>
    </row>
    <row r="209" spans="1:27" s="11" customFormat="1" ht="48" hidden="1" customHeight="1" x14ac:dyDescent="0.3">
      <c r="A209" s="1" t="s">
        <v>156</v>
      </c>
      <c r="B209" s="68" t="s">
        <v>106</v>
      </c>
      <c r="C209" s="3"/>
      <c r="D209" s="4">
        <f>SUM(D210:D211)</f>
        <v>728100</v>
      </c>
      <c r="E209" s="4">
        <f t="shared" ref="E209:T209" si="209">SUM(E210:E211)</f>
        <v>1188600</v>
      </c>
      <c r="F209" s="4">
        <f t="shared" si="209"/>
        <v>1916700</v>
      </c>
      <c r="G209" s="4">
        <f t="shared" si="209"/>
        <v>1092100</v>
      </c>
      <c r="H209" s="4">
        <f t="shared" si="209"/>
        <v>1552800</v>
      </c>
      <c r="I209" s="4">
        <f t="shared" si="209"/>
        <v>4561600</v>
      </c>
      <c r="J209" s="4">
        <f t="shared" si="209"/>
        <v>135000</v>
      </c>
      <c r="K209" s="4">
        <f t="shared" si="209"/>
        <v>0</v>
      </c>
      <c r="L209" s="4">
        <f t="shared" si="209"/>
        <v>4426600</v>
      </c>
      <c r="M209" s="4">
        <f t="shared" si="209"/>
        <v>234506.18</v>
      </c>
      <c r="N209" s="4">
        <f t="shared" si="209"/>
        <v>135000</v>
      </c>
      <c r="O209" s="4">
        <f t="shared" si="209"/>
        <v>0</v>
      </c>
      <c r="P209" s="4">
        <f t="shared" si="209"/>
        <v>99506.18</v>
      </c>
      <c r="Q209" s="4">
        <f t="shared" si="209"/>
        <v>99506.18</v>
      </c>
      <c r="R209" s="4">
        <f t="shared" si="209"/>
        <v>0</v>
      </c>
      <c r="S209" s="4">
        <f t="shared" si="209"/>
        <v>0</v>
      </c>
      <c r="T209" s="4">
        <f t="shared" si="209"/>
        <v>99506.18</v>
      </c>
      <c r="U209" s="2">
        <f t="shared" si="152"/>
        <v>2.1813876709926339</v>
      </c>
      <c r="V209" s="2">
        <f t="shared" si="207"/>
        <v>0</v>
      </c>
      <c r="W209" s="2"/>
      <c r="X209" s="2">
        <f t="shared" si="208"/>
        <v>2.2479144264220845</v>
      </c>
      <c r="Y209" s="2">
        <f t="shared" si="136"/>
        <v>5.1915364950174778</v>
      </c>
      <c r="Z209" s="40"/>
      <c r="AA209" s="51"/>
    </row>
    <row r="210" spans="1:27" s="10" customFormat="1" ht="43.5" hidden="1" customHeight="1" x14ac:dyDescent="0.3">
      <c r="A210" s="74" t="s">
        <v>157</v>
      </c>
      <c r="B210" s="75" t="s">
        <v>330</v>
      </c>
      <c r="C210" s="24" t="s">
        <v>42</v>
      </c>
      <c r="D210" s="41">
        <v>0</v>
      </c>
      <c r="E210" s="41">
        <v>96500</v>
      </c>
      <c r="F210" s="41">
        <f t="shared" ref="F210:F260" si="210">E210+D210</f>
        <v>96500</v>
      </c>
      <c r="G210" s="41">
        <v>0</v>
      </c>
      <c r="H210" s="41">
        <v>96400</v>
      </c>
      <c r="I210" s="39">
        <f t="shared" ref="I210:I211" si="211">J210+L210</f>
        <v>192900</v>
      </c>
      <c r="J210" s="39">
        <v>135000</v>
      </c>
      <c r="K210" s="39">
        <v>0</v>
      </c>
      <c r="L210" s="39">
        <v>57900</v>
      </c>
      <c r="M210" s="40">
        <f t="shared" si="172"/>
        <v>135000</v>
      </c>
      <c r="N210" s="39">
        <v>135000</v>
      </c>
      <c r="O210" s="39">
        <v>0</v>
      </c>
      <c r="P210" s="39">
        <f>T210</f>
        <v>0</v>
      </c>
      <c r="Q210" s="40">
        <f t="shared" ref="Q210:Q211" si="212">R210+T210</f>
        <v>0</v>
      </c>
      <c r="R210" s="40">
        <v>0</v>
      </c>
      <c r="S210" s="40">
        <v>0</v>
      </c>
      <c r="T210" s="40">
        <v>0</v>
      </c>
      <c r="U210" s="40">
        <f t="shared" si="152"/>
        <v>0</v>
      </c>
      <c r="V210" s="40">
        <f t="shared" si="207"/>
        <v>0</v>
      </c>
      <c r="W210" s="40"/>
      <c r="X210" s="40">
        <f t="shared" si="208"/>
        <v>0</v>
      </c>
      <c r="Y210" s="40">
        <f t="shared" ref="Y210:Y272" si="213">Q210/F210*100</f>
        <v>0</v>
      </c>
      <c r="Z210" s="40"/>
      <c r="AA210" s="55"/>
    </row>
    <row r="211" spans="1:27" s="10" customFormat="1" ht="42" hidden="1" customHeight="1" x14ac:dyDescent="0.3">
      <c r="A211" s="74" t="s">
        <v>158</v>
      </c>
      <c r="B211" s="75" t="s">
        <v>107</v>
      </c>
      <c r="C211" s="24" t="s">
        <v>4</v>
      </c>
      <c r="D211" s="41">
        <v>728100</v>
      </c>
      <c r="E211" s="41">
        <v>1092100</v>
      </c>
      <c r="F211" s="41">
        <f t="shared" si="210"/>
        <v>1820200</v>
      </c>
      <c r="G211" s="41">
        <v>1092100</v>
      </c>
      <c r="H211" s="41">
        <v>1456400</v>
      </c>
      <c r="I211" s="39">
        <f t="shared" si="211"/>
        <v>4368700</v>
      </c>
      <c r="J211" s="39">
        <v>0</v>
      </c>
      <c r="K211" s="39">
        <v>0</v>
      </c>
      <c r="L211" s="39">
        <v>4368700</v>
      </c>
      <c r="M211" s="40">
        <f t="shared" si="172"/>
        <v>99506.18</v>
      </c>
      <c r="N211" s="39">
        <v>0</v>
      </c>
      <c r="O211" s="39">
        <v>0</v>
      </c>
      <c r="P211" s="39">
        <f t="shared" ref="P211:P265" si="214">T211</f>
        <v>99506.18</v>
      </c>
      <c r="Q211" s="40">
        <f t="shared" si="212"/>
        <v>99506.18</v>
      </c>
      <c r="R211" s="40">
        <v>0</v>
      </c>
      <c r="S211" s="40">
        <v>0</v>
      </c>
      <c r="T211" s="40">
        <v>99506.18</v>
      </c>
      <c r="U211" s="40">
        <f t="shared" si="152"/>
        <v>2.2777068693203928</v>
      </c>
      <c r="V211" s="40"/>
      <c r="W211" s="40"/>
      <c r="X211" s="40">
        <f t="shared" si="208"/>
        <v>2.2777068693203928</v>
      </c>
      <c r="Y211" s="40">
        <f t="shared" si="213"/>
        <v>5.4667717833205138</v>
      </c>
      <c r="Z211" s="40"/>
      <c r="AA211" s="55"/>
    </row>
    <row r="212" spans="1:27" s="11" customFormat="1" ht="46.5" hidden="1" customHeight="1" x14ac:dyDescent="0.3">
      <c r="A212" s="1" t="s">
        <v>159</v>
      </c>
      <c r="B212" s="68" t="s">
        <v>108</v>
      </c>
      <c r="C212" s="3"/>
      <c r="D212" s="4">
        <f t="shared" ref="D212:T212" si="215">SUM(D213:D219)</f>
        <v>1601822</v>
      </c>
      <c r="E212" s="4">
        <f t="shared" si="215"/>
        <v>768000</v>
      </c>
      <c r="F212" s="4">
        <f t="shared" si="215"/>
        <v>1752765</v>
      </c>
      <c r="G212" s="4">
        <f t="shared" si="215"/>
        <v>1505562</v>
      </c>
      <c r="H212" s="4">
        <f t="shared" si="215"/>
        <v>0</v>
      </c>
      <c r="I212" s="4">
        <f t="shared" si="215"/>
        <v>4252765</v>
      </c>
      <c r="J212" s="4">
        <f t="shared" si="215"/>
        <v>0</v>
      </c>
      <c r="K212" s="4">
        <f t="shared" si="215"/>
        <v>0</v>
      </c>
      <c r="L212" s="4">
        <f t="shared" si="215"/>
        <v>4252765</v>
      </c>
      <c r="M212" s="4">
        <f t="shared" si="215"/>
        <v>604367.96</v>
      </c>
      <c r="N212" s="4">
        <f t="shared" si="215"/>
        <v>0</v>
      </c>
      <c r="O212" s="4">
        <f t="shared" si="215"/>
        <v>0</v>
      </c>
      <c r="P212" s="4">
        <f t="shared" si="215"/>
        <v>604367.96</v>
      </c>
      <c r="Q212" s="4">
        <f t="shared" si="215"/>
        <v>604367.96</v>
      </c>
      <c r="R212" s="4">
        <f t="shared" si="215"/>
        <v>0</v>
      </c>
      <c r="S212" s="4">
        <f t="shared" si="215"/>
        <v>0</v>
      </c>
      <c r="T212" s="4">
        <f t="shared" si="215"/>
        <v>604367.96</v>
      </c>
      <c r="U212" s="2">
        <f>Q212/I212*100</f>
        <v>14.211176963693031</v>
      </c>
      <c r="V212" s="2" t="e">
        <f t="shared" si="207"/>
        <v>#DIV/0!</v>
      </c>
      <c r="W212" s="2"/>
      <c r="X212" s="2">
        <f t="shared" si="208"/>
        <v>14.211176963693031</v>
      </c>
      <c r="Y212" s="2">
        <f t="shared" si="213"/>
        <v>34.480832284989717</v>
      </c>
      <c r="Z212" s="40"/>
      <c r="AA212" s="51"/>
    </row>
    <row r="213" spans="1:27" s="10" customFormat="1" ht="46.5" hidden="1" customHeight="1" x14ac:dyDescent="0.3">
      <c r="A213" s="74" t="s">
        <v>160</v>
      </c>
      <c r="B213" s="75" t="s">
        <v>331</v>
      </c>
      <c r="C213" s="24" t="s">
        <v>7</v>
      </c>
      <c r="D213" s="41">
        <v>0</v>
      </c>
      <c r="E213" s="41">
        <v>0</v>
      </c>
      <c r="F213" s="41">
        <f t="shared" si="210"/>
        <v>0</v>
      </c>
      <c r="G213" s="41">
        <v>322000</v>
      </c>
      <c r="H213" s="41">
        <v>0</v>
      </c>
      <c r="I213" s="39">
        <f>SUM(J213:L213)</f>
        <v>322000</v>
      </c>
      <c r="J213" s="39">
        <v>0</v>
      </c>
      <c r="K213" s="39">
        <v>0</v>
      </c>
      <c r="L213" s="39">
        <v>322000</v>
      </c>
      <c r="M213" s="40">
        <f t="shared" si="172"/>
        <v>0</v>
      </c>
      <c r="N213" s="39">
        <v>0</v>
      </c>
      <c r="O213" s="39">
        <v>0</v>
      </c>
      <c r="P213" s="39">
        <f t="shared" si="214"/>
        <v>0</v>
      </c>
      <c r="Q213" s="40">
        <f>R213+T213</f>
        <v>0</v>
      </c>
      <c r="R213" s="40">
        <v>0</v>
      </c>
      <c r="S213" s="40">
        <v>0</v>
      </c>
      <c r="T213" s="40">
        <v>0</v>
      </c>
      <c r="U213" s="40">
        <f t="shared" ref="U213:U228" si="216">Q213/I213*100</f>
        <v>0</v>
      </c>
      <c r="V213" s="40"/>
      <c r="W213" s="40"/>
      <c r="X213" s="40">
        <f t="shared" si="208"/>
        <v>0</v>
      </c>
      <c r="Y213" s="40"/>
      <c r="Z213" s="40"/>
      <c r="AA213" s="55"/>
    </row>
    <row r="214" spans="1:27" s="10" customFormat="1" ht="53.25" hidden="1" customHeight="1" x14ac:dyDescent="0.3">
      <c r="A214" s="74" t="s">
        <v>161</v>
      </c>
      <c r="B214" s="75" t="s">
        <v>332</v>
      </c>
      <c r="C214" s="24" t="s">
        <v>4</v>
      </c>
      <c r="D214" s="41">
        <v>0</v>
      </c>
      <c r="E214" s="41">
        <v>0</v>
      </c>
      <c r="F214" s="41">
        <f t="shared" si="210"/>
        <v>0</v>
      </c>
      <c r="G214" s="41">
        <v>1055672</v>
      </c>
      <c r="H214" s="41">
        <v>0</v>
      </c>
      <c r="I214" s="39">
        <f t="shared" ref="I214:I219" si="217">SUM(J214:L214)</f>
        <v>2050110</v>
      </c>
      <c r="J214" s="39">
        <v>0</v>
      </c>
      <c r="K214" s="39">
        <v>0</v>
      </c>
      <c r="L214" s="39">
        <v>2050110</v>
      </c>
      <c r="M214" s="40">
        <f t="shared" si="172"/>
        <v>0</v>
      </c>
      <c r="N214" s="39">
        <v>0</v>
      </c>
      <c r="O214" s="39">
        <v>0</v>
      </c>
      <c r="P214" s="39">
        <f t="shared" si="214"/>
        <v>0</v>
      </c>
      <c r="Q214" s="40">
        <f t="shared" ref="Q214:Q223" si="218">R214+T214</f>
        <v>0</v>
      </c>
      <c r="R214" s="40">
        <v>0</v>
      </c>
      <c r="S214" s="40">
        <v>0</v>
      </c>
      <c r="T214" s="40">
        <v>0</v>
      </c>
      <c r="U214" s="40">
        <f t="shared" si="216"/>
        <v>0</v>
      </c>
      <c r="V214" s="40"/>
      <c r="W214" s="40"/>
      <c r="X214" s="40">
        <f t="shared" si="208"/>
        <v>0</v>
      </c>
      <c r="Y214" s="40"/>
      <c r="Z214" s="40"/>
      <c r="AA214" s="55"/>
    </row>
    <row r="215" spans="1:27" s="10" customFormat="1" ht="58.5" hidden="1" customHeight="1" x14ac:dyDescent="0.3">
      <c r="A215" s="74" t="s">
        <v>162</v>
      </c>
      <c r="B215" s="75" t="s">
        <v>436</v>
      </c>
      <c r="C215" s="24" t="s">
        <v>4</v>
      </c>
      <c r="D215" s="39">
        <v>531428</v>
      </c>
      <c r="E215" s="41"/>
      <c r="F215" s="41">
        <v>528771</v>
      </c>
      <c r="G215" s="41"/>
      <c r="H215" s="41"/>
      <c r="I215" s="39">
        <f t="shared" si="217"/>
        <v>528771</v>
      </c>
      <c r="J215" s="39">
        <v>0</v>
      </c>
      <c r="K215" s="39">
        <v>0</v>
      </c>
      <c r="L215" s="39">
        <v>528771</v>
      </c>
      <c r="M215" s="40">
        <f t="shared" si="172"/>
        <v>527367.96</v>
      </c>
      <c r="N215" s="39">
        <v>0</v>
      </c>
      <c r="O215" s="39">
        <v>0</v>
      </c>
      <c r="P215" s="39">
        <f t="shared" si="214"/>
        <v>527367.96</v>
      </c>
      <c r="Q215" s="40">
        <f t="shared" si="218"/>
        <v>527367.96</v>
      </c>
      <c r="R215" s="40">
        <v>0</v>
      </c>
      <c r="S215" s="40">
        <v>0</v>
      </c>
      <c r="T215" s="40">
        <v>527367.96</v>
      </c>
      <c r="U215" s="40">
        <f t="shared" si="216"/>
        <v>99.734660183709011</v>
      </c>
      <c r="V215" s="40"/>
      <c r="W215" s="40"/>
      <c r="X215" s="40">
        <f t="shared" si="208"/>
        <v>99.734660183709011</v>
      </c>
      <c r="Y215" s="40">
        <f t="shared" si="213"/>
        <v>99.734660183709011</v>
      </c>
      <c r="Z215" s="40"/>
      <c r="AA215" s="55"/>
    </row>
    <row r="216" spans="1:27" s="10" customFormat="1" ht="31.5" hidden="1" customHeight="1" x14ac:dyDescent="0.3">
      <c r="A216" s="74" t="s">
        <v>225</v>
      </c>
      <c r="B216" s="75" t="s">
        <v>437</v>
      </c>
      <c r="C216" s="24" t="s">
        <v>4</v>
      </c>
      <c r="D216" s="39">
        <v>993394</v>
      </c>
      <c r="E216" s="41"/>
      <c r="F216" s="41">
        <f t="shared" si="210"/>
        <v>993394</v>
      </c>
      <c r="G216" s="41"/>
      <c r="H216" s="41"/>
      <c r="I216" s="39">
        <f t="shared" si="217"/>
        <v>993394</v>
      </c>
      <c r="J216" s="39">
        <v>0</v>
      </c>
      <c r="K216" s="39">
        <v>0</v>
      </c>
      <c r="L216" s="39">
        <v>993394</v>
      </c>
      <c r="M216" s="40">
        <f t="shared" si="172"/>
        <v>0</v>
      </c>
      <c r="N216" s="39">
        <v>0</v>
      </c>
      <c r="O216" s="39">
        <v>0</v>
      </c>
      <c r="P216" s="39">
        <f t="shared" si="214"/>
        <v>0</v>
      </c>
      <c r="Q216" s="40">
        <f t="shared" si="218"/>
        <v>0</v>
      </c>
      <c r="R216" s="40">
        <v>0</v>
      </c>
      <c r="S216" s="40">
        <v>0</v>
      </c>
      <c r="T216" s="40">
        <v>0</v>
      </c>
      <c r="U216" s="40">
        <f t="shared" si="216"/>
        <v>0</v>
      </c>
      <c r="V216" s="40"/>
      <c r="W216" s="40"/>
      <c r="X216" s="40">
        <f t="shared" si="208"/>
        <v>0</v>
      </c>
      <c r="Y216" s="40">
        <f t="shared" si="213"/>
        <v>0</v>
      </c>
      <c r="Z216" s="40"/>
      <c r="AA216" s="55"/>
    </row>
    <row r="217" spans="1:27" s="10" customFormat="1" ht="74.25" hidden="1" customHeight="1" x14ac:dyDescent="0.3">
      <c r="A217" s="74" t="s">
        <v>433</v>
      </c>
      <c r="B217" s="75" t="s">
        <v>438</v>
      </c>
      <c r="C217" s="24" t="s">
        <v>3</v>
      </c>
      <c r="D217" s="41">
        <v>77000</v>
      </c>
      <c r="E217" s="41"/>
      <c r="F217" s="41">
        <f t="shared" si="210"/>
        <v>77000</v>
      </c>
      <c r="G217" s="41"/>
      <c r="H217" s="41"/>
      <c r="I217" s="39">
        <f t="shared" si="217"/>
        <v>77000</v>
      </c>
      <c r="J217" s="39">
        <v>0</v>
      </c>
      <c r="K217" s="39">
        <v>0</v>
      </c>
      <c r="L217" s="39">
        <v>77000</v>
      </c>
      <c r="M217" s="40">
        <f t="shared" si="172"/>
        <v>77000</v>
      </c>
      <c r="N217" s="39">
        <v>0</v>
      </c>
      <c r="O217" s="39">
        <v>0</v>
      </c>
      <c r="P217" s="39">
        <f t="shared" si="214"/>
        <v>77000</v>
      </c>
      <c r="Q217" s="40">
        <f t="shared" si="218"/>
        <v>77000</v>
      </c>
      <c r="R217" s="40">
        <v>0</v>
      </c>
      <c r="S217" s="40">
        <v>0</v>
      </c>
      <c r="T217" s="40">
        <v>77000</v>
      </c>
      <c r="U217" s="40">
        <f t="shared" si="216"/>
        <v>100</v>
      </c>
      <c r="V217" s="40"/>
      <c r="W217" s="40"/>
      <c r="X217" s="40">
        <f t="shared" si="208"/>
        <v>100</v>
      </c>
      <c r="Y217" s="40">
        <f t="shared" si="213"/>
        <v>100</v>
      </c>
      <c r="Z217" s="40"/>
      <c r="AA217" s="55"/>
    </row>
    <row r="218" spans="1:27" s="10" customFormat="1" ht="41.25" hidden="1" customHeight="1" x14ac:dyDescent="0.3">
      <c r="A218" s="74" t="s">
        <v>434</v>
      </c>
      <c r="B218" s="75" t="s">
        <v>333</v>
      </c>
      <c r="C218" s="24" t="s">
        <v>4</v>
      </c>
      <c r="D218" s="41">
        <v>0</v>
      </c>
      <c r="E218" s="41">
        <v>0</v>
      </c>
      <c r="F218" s="41">
        <f t="shared" si="210"/>
        <v>0</v>
      </c>
      <c r="G218" s="41">
        <v>127890</v>
      </c>
      <c r="H218" s="41">
        <v>0</v>
      </c>
      <c r="I218" s="39">
        <f t="shared" si="217"/>
        <v>127890</v>
      </c>
      <c r="J218" s="39">
        <v>0</v>
      </c>
      <c r="K218" s="39">
        <v>0</v>
      </c>
      <c r="L218" s="39">
        <v>127890</v>
      </c>
      <c r="M218" s="40">
        <f t="shared" si="172"/>
        <v>0</v>
      </c>
      <c r="N218" s="39">
        <v>0</v>
      </c>
      <c r="O218" s="39">
        <v>0</v>
      </c>
      <c r="P218" s="39">
        <f t="shared" si="214"/>
        <v>0</v>
      </c>
      <c r="Q218" s="40">
        <f t="shared" si="218"/>
        <v>0</v>
      </c>
      <c r="R218" s="40">
        <v>0</v>
      </c>
      <c r="S218" s="40">
        <v>0</v>
      </c>
      <c r="T218" s="40">
        <v>0</v>
      </c>
      <c r="U218" s="40">
        <f t="shared" si="216"/>
        <v>0</v>
      </c>
      <c r="V218" s="40"/>
      <c r="W218" s="40"/>
      <c r="X218" s="40">
        <f t="shared" si="208"/>
        <v>0</v>
      </c>
      <c r="Y218" s="40"/>
      <c r="Z218" s="40"/>
      <c r="AA218" s="55"/>
    </row>
    <row r="219" spans="1:27" s="10" customFormat="1" ht="78.75" hidden="1" customHeight="1" x14ac:dyDescent="0.3">
      <c r="A219" s="74" t="s">
        <v>435</v>
      </c>
      <c r="B219" s="75" t="s">
        <v>334</v>
      </c>
      <c r="C219" s="24" t="s">
        <v>4</v>
      </c>
      <c r="D219" s="41">
        <v>0</v>
      </c>
      <c r="E219" s="41">
        <v>768000</v>
      </c>
      <c r="F219" s="41">
        <v>153600</v>
      </c>
      <c r="G219" s="41">
        <v>0</v>
      </c>
      <c r="H219" s="41">
        <v>0</v>
      </c>
      <c r="I219" s="39">
        <f t="shared" si="217"/>
        <v>153600</v>
      </c>
      <c r="J219" s="39">
        <v>0</v>
      </c>
      <c r="K219" s="39">
        <v>0</v>
      </c>
      <c r="L219" s="39">
        <v>153600</v>
      </c>
      <c r="M219" s="40">
        <f t="shared" si="172"/>
        <v>0</v>
      </c>
      <c r="N219" s="39">
        <v>0</v>
      </c>
      <c r="O219" s="39">
        <v>0</v>
      </c>
      <c r="P219" s="39">
        <f t="shared" si="214"/>
        <v>0</v>
      </c>
      <c r="Q219" s="40">
        <f t="shared" si="218"/>
        <v>0</v>
      </c>
      <c r="R219" s="40">
        <v>0</v>
      </c>
      <c r="S219" s="40">
        <v>0</v>
      </c>
      <c r="T219" s="40">
        <v>0</v>
      </c>
      <c r="U219" s="40">
        <f t="shared" si="216"/>
        <v>0</v>
      </c>
      <c r="V219" s="40" t="e">
        <f t="shared" si="207"/>
        <v>#DIV/0!</v>
      </c>
      <c r="W219" s="40"/>
      <c r="X219" s="40">
        <f t="shared" si="208"/>
        <v>0</v>
      </c>
      <c r="Y219" s="40">
        <f t="shared" si="213"/>
        <v>0</v>
      </c>
      <c r="Z219" s="40"/>
      <c r="AA219" s="55"/>
    </row>
    <row r="220" spans="1:27" s="11" customFormat="1" ht="59.25" hidden="1" customHeight="1" x14ac:dyDescent="0.3">
      <c r="A220" s="1" t="s">
        <v>163</v>
      </c>
      <c r="B220" s="68" t="s">
        <v>154</v>
      </c>
      <c r="C220" s="3"/>
      <c r="D220" s="4">
        <f>SUM(D221:D223)</f>
        <v>52500</v>
      </c>
      <c r="E220" s="4">
        <f t="shared" ref="E220:T220" si="219">SUM(E221:E223)</f>
        <v>672500</v>
      </c>
      <c r="F220" s="4">
        <f t="shared" si="219"/>
        <v>725000</v>
      </c>
      <c r="G220" s="4">
        <f t="shared" si="219"/>
        <v>132500</v>
      </c>
      <c r="H220" s="4">
        <f t="shared" si="219"/>
        <v>142500</v>
      </c>
      <c r="I220" s="4">
        <f t="shared" si="219"/>
        <v>1000000</v>
      </c>
      <c r="J220" s="4">
        <f t="shared" si="219"/>
        <v>0</v>
      </c>
      <c r="K220" s="4">
        <f t="shared" si="219"/>
        <v>0</v>
      </c>
      <c r="L220" s="4">
        <f t="shared" si="219"/>
        <v>1000000</v>
      </c>
      <c r="M220" s="4">
        <f t="shared" si="219"/>
        <v>0</v>
      </c>
      <c r="N220" s="4">
        <f t="shared" si="219"/>
        <v>0</v>
      </c>
      <c r="O220" s="4">
        <f t="shared" si="219"/>
        <v>0</v>
      </c>
      <c r="P220" s="4">
        <f t="shared" si="219"/>
        <v>0</v>
      </c>
      <c r="Q220" s="4">
        <f t="shared" si="219"/>
        <v>0</v>
      </c>
      <c r="R220" s="4">
        <f t="shared" si="219"/>
        <v>0</v>
      </c>
      <c r="S220" s="4">
        <f t="shared" si="219"/>
        <v>0</v>
      </c>
      <c r="T220" s="4">
        <f t="shared" si="219"/>
        <v>0</v>
      </c>
      <c r="U220" s="2">
        <f t="shared" si="216"/>
        <v>0</v>
      </c>
      <c r="V220" s="2"/>
      <c r="W220" s="2"/>
      <c r="X220" s="2">
        <f t="shared" si="208"/>
        <v>0</v>
      </c>
      <c r="Y220" s="2">
        <f t="shared" si="213"/>
        <v>0</v>
      </c>
      <c r="Z220" s="40"/>
      <c r="AA220" s="51"/>
    </row>
    <row r="221" spans="1:27" s="10" customFormat="1" ht="35.25" hidden="1" customHeight="1" x14ac:dyDescent="0.3">
      <c r="A221" s="94" t="s">
        <v>164</v>
      </c>
      <c r="B221" s="103" t="s">
        <v>335</v>
      </c>
      <c r="C221" s="24" t="s">
        <v>7</v>
      </c>
      <c r="D221" s="41">
        <v>52500</v>
      </c>
      <c r="E221" s="41">
        <v>352500</v>
      </c>
      <c r="F221" s="41">
        <f t="shared" si="210"/>
        <v>405000</v>
      </c>
      <c r="G221" s="41">
        <v>132500</v>
      </c>
      <c r="H221" s="41">
        <v>142500</v>
      </c>
      <c r="I221" s="39">
        <f>J221+L221</f>
        <v>680000</v>
      </c>
      <c r="J221" s="39">
        <v>0</v>
      </c>
      <c r="K221" s="39">
        <v>0</v>
      </c>
      <c r="L221" s="39">
        <v>680000</v>
      </c>
      <c r="M221" s="40">
        <f t="shared" si="172"/>
        <v>0</v>
      </c>
      <c r="N221" s="41">
        <v>0</v>
      </c>
      <c r="O221" s="41">
        <v>0</v>
      </c>
      <c r="P221" s="39">
        <f t="shared" si="214"/>
        <v>0</v>
      </c>
      <c r="Q221" s="40">
        <f t="shared" si="218"/>
        <v>0</v>
      </c>
      <c r="R221" s="40">
        <v>0</v>
      </c>
      <c r="S221" s="40">
        <v>0</v>
      </c>
      <c r="T221" s="40">
        <v>0</v>
      </c>
      <c r="U221" s="40">
        <f t="shared" si="216"/>
        <v>0</v>
      </c>
      <c r="V221" s="40"/>
      <c r="W221" s="40"/>
      <c r="X221" s="40">
        <f t="shared" si="208"/>
        <v>0</v>
      </c>
      <c r="Y221" s="40">
        <f t="shared" si="213"/>
        <v>0</v>
      </c>
      <c r="Z221" s="40"/>
      <c r="AA221" s="55"/>
    </row>
    <row r="222" spans="1:27" s="10" customFormat="1" ht="34.5" hidden="1" customHeight="1" x14ac:dyDescent="0.3">
      <c r="A222" s="94"/>
      <c r="B222" s="103"/>
      <c r="C222" s="42" t="s">
        <v>30</v>
      </c>
      <c r="D222" s="39">
        <v>0</v>
      </c>
      <c r="E222" s="39">
        <v>300000</v>
      </c>
      <c r="F222" s="41">
        <f t="shared" si="210"/>
        <v>300000</v>
      </c>
      <c r="G222" s="39">
        <v>0</v>
      </c>
      <c r="H222" s="39">
        <v>0</v>
      </c>
      <c r="I222" s="39">
        <f>J222+L222</f>
        <v>300000</v>
      </c>
      <c r="J222" s="39">
        <v>0</v>
      </c>
      <c r="K222" s="39">
        <v>0</v>
      </c>
      <c r="L222" s="39">
        <v>300000</v>
      </c>
      <c r="M222" s="40">
        <f t="shared" si="172"/>
        <v>0</v>
      </c>
      <c r="N222" s="41">
        <v>0</v>
      </c>
      <c r="O222" s="41">
        <v>0</v>
      </c>
      <c r="P222" s="39">
        <f t="shared" si="214"/>
        <v>0</v>
      </c>
      <c r="Q222" s="40">
        <f t="shared" si="218"/>
        <v>0</v>
      </c>
      <c r="R222" s="40">
        <v>0</v>
      </c>
      <c r="S222" s="40">
        <v>0</v>
      </c>
      <c r="T222" s="40">
        <v>0</v>
      </c>
      <c r="U222" s="40">
        <f t="shared" si="216"/>
        <v>0</v>
      </c>
      <c r="V222" s="40"/>
      <c r="W222" s="40"/>
      <c r="X222" s="40">
        <f t="shared" si="208"/>
        <v>0</v>
      </c>
      <c r="Y222" s="40">
        <f t="shared" si="213"/>
        <v>0</v>
      </c>
      <c r="Z222" s="40"/>
      <c r="AA222" s="55"/>
    </row>
    <row r="223" spans="1:27" s="10" customFormat="1" ht="33" hidden="1" customHeight="1" x14ac:dyDescent="0.3">
      <c r="A223" s="94"/>
      <c r="B223" s="103"/>
      <c r="C223" s="42" t="s">
        <v>8</v>
      </c>
      <c r="D223" s="39">
        <v>0</v>
      </c>
      <c r="E223" s="39">
        <v>20000</v>
      </c>
      <c r="F223" s="41">
        <f t="shared" si="210"/>
        <v>20000</v>
      </c>
      <c r="G223" s="39">
        <v>0</v>
      </c>
      <c r="H223" s="39">
        <v>0</v>
      </c>
      <c r="I223" s="39">
        <f>J223+L223</f>
        <v>20000</v>
      </c>
      <c r="J223" s="39">
        <v>0</v>
      </c>
      <c r="K223" s="39">
        <v>0</v>
      </c>
      <c r="L223" s="39">
        <v>20000</v>
      </c>
      <c r="M223" s="40">
        <f t="shared" si="172"/>
        <v>0</v>
      </c>
      <c r="N223" s="41">
        <v>0</v>
      </c>
      <c r="O223" s="41">
        <v>0</v>
      </c>
      <c r="P223" s="39">
        <f t="shared" si="214"/>
        <v>0</v>
      </c>
      <c r="Q223" s="40">
        <f t="shared" si="218"/>
        <v>0</v>
      </c>
      <c r="R223" s="40">
        <v>0</v>
      </c>
      <c r="S223" s="40">
        <v>0</v>
      </c>
      <c r="T223" s="40">
        <v>0</v>
      </c>
      <c r="U223" s="40">
        <f t="shared" si="216"/>
        <v>0</v>
      </c>
      <c r="V223" s="40"/>
      <c r="W223" s="40"/>
      <c r="X223" s="40">
        <f t="shared" si="208"/>
        <v>0</v>
      </c>
      <c r="Y223" s="40">
        <f t="shared" si="213"/>
        <v>0</v>
      </c>
      <c r="Z223" s="40"/>
      <c r="AA223" s="55"/>
    </row>
    <row r="224" spans="1:27" s="10" customFormat="1" ht="65.25" hidden="1" customHeight="1" x14ac:dyDescent="0.3">
      <c r="A224" s="1" t="s">
        <v>165</v>
      </c>
      <c r="B224" s="100" t="s">
        <v>43</v>
      </c>
      <c r="C224" s="100"/>
      <c r="D224" s="4">
        <f>SUM(D225:D228)</f>
        <v>320000</v>
      </c>
      <c r="E224" s="4">
        <f t="shared" ref="E224:T224" si="220">SUM(E225:E228)</f>
        <v>420000</v>
      </c>
      <c r="F224" s="4">
        <f t="shared" si="220"/>
        <v>740000</v>
      </c>
      <c r="G224" s="4">
        <f t="shared" si="220"/>
        <v>30000</v>
      </c>
      <c r="H224" s="4">
        <f t="shared" si="220"/>
        <v>230000</v>
      </c>
      <c r="I224" s="4">
        <f t="shared" si="220"/>
        <v>1000000</v>
      </c>
      <c r="J224" s="4">
        <f t="shared" si="220"/>
        <v>0</v>
      </c>
      <c r="K224" s="4">
        <f t="shared" si="220"/>
        <v>0</v>
      </c>
      <c r="L224" s="4">
        <f t="shared" si="220"/>
        <v>1000000</v>
      </c>
      <c r="M224" s="4">
        <f t="shared" si="220"/>
        <v>439000</v>
      </c>
      <c r="N224" s="4">
        <f t="shared" si="220"/>
        <v>0</v>
      </c>
      <c r="O224" s="4">
        <f t="shared" si="220"/>
        <v>0</v>
      </c>
      <c r="P224" s="4">
        <f t="shared" si="220"/>
        <v>439000</v>
      </c>
      <c r="Q224" s="4">
        <f t="shared" si="220"/>
        <v>439000</v>
      </c>
      <c r="R224" s="4">
        <f t="shared" si="220"/>
        <v>0</v>
      </c>
      <c r="S224" s="4">
        <f t="shared" si="220"/>
        <v>0</v>
      </c>
      <c r="T224" s="4">
        <f t="shared" si="220"/>
        <v>439000</v>
      </c>
      <c r="U224" s="2">
        <f t="shared" si="216"/>
        <v>43.9</v>
      </c>
      <c r="V224" s="2"/>
      <c r="W224" s="2"/>
      <c r="X224" s="2">
        <f t="shared" si="208"/>
        <v>43.9</v>
      </c>
      <c r="Y224" s="2">
        <f t="shared" si="213"/>
        <v>59.32432432432433</v>
      </c>
      <c r="Z224" s="40"/>
      <c r="AA224" s="55"/>
    </row>
    <row r="225" spans="1:27" s="10" customFormat="1" ht="33.75" hidden="1" customHeight="1" x14ac:dyDescent="0.3">
      <c r="A225" s="94" t="s">
        <v>166</v>
      </c>
      <c r="B225" s="103" t="s">
        <v>114</v>
      </c>
      <c r="C225" s="42" t="s">
        <v>7</v>
      </c>
      <c r="D225" s="39">
        <v>0</v>
      </c>
      <c r="E225" s="39">
        <v>150000</v>
      </c>
      <c r="F225" s="41">
        <f t="shared" si="210"/>
        <v>150000</v>
      </c>
      <c r="G225" s="39">
        <v>30000</v>
      </c>
      <c r="H225" s="39">
        <v>180000</v>
      </c>
      <c r="I225" s="41">
        <f>J225+L225</f>
        <v>360000</v>
      </c>
      <c r="J225" s="41">
        <v>0</v>
      </c>
      <c r="K225" s="41">
        <v>0</v>
      </c>
      <c r="L225" s="41">
        <v>360000</v>
      </c>
      <c r="M225" s="40">
        <f t="shared" si="172"/>
        <v>0</v>
      </c>
      <c r="N225" s="41">
        <v>0</v>
      </c>
      <c r="O225" s="41">
        <v>0</v>
      </c>
      <c r="P225" s="39">
        <f t="shared" si="214"/>
        <v>0</v>
      </c>
      <c r="Q225" s="41">
        <f>SUM(R225:T225)</f>
        <v>0</v>
      </c>
      <c r="R225" s="41">
        <v>0</v>
      </c>
      <c r="S225" s="41">
        <v>0</v>
      </c>
      <c r="T225" s="41">
        <v>0</v>
      </c>
      <c r="U225" s="40">
        <f t="shared" si="216"/>
        <v>0</v>
      </c>
      <c r="V225" s="40"/>
      <c r="W225" s="40"/>
      <c r="X225" s="40">
        <f t="shared" si="208"/>
        <v>0</v>
      </c>
      <c r="Y225" s="40">
        <f t="shared" si="213"/>
        <v>0</v>
      </c>
      <c r="Z225" s="40"/>
      <c r="AA225" s="55"/>
    </row>
    <row r="226" spans="1:27" s="10" customFormat="1" ht="33.75" hidden="1" customHeight="1" x14ac:dyDescent="0.3">
      <c r="A226" s="94"/>
      <c r="B226" s="103"/>
      <c r="C226" s="42" t="s">
        <v>42</v>
      </c>
      <c r="D226" s="39">
        <v>100000</v>
      </c>
      <c r="E226" s="39">
        <v>10000</v>
      </c>
      <c r="F226" s="41">
        <f t="shared" si="210"/>
        <v>110000</v>
      </c>
      <c r="G226" s="39">
        <v>0</v>
      </c>
      <c r="H226" s="39">
        <v>0</v>
      </c>
      <c r="I226" s="41">
        <f>J226+L226</f>
        <v>110000</v>
      </c>
      <c r="J226" s="41">
        <v>0</v>
      </c>
      <c r="K226" s="41">
        <v>0</v>
      </c>
      <c r="L226" s="41">
        <v>110000</v>
      </c>
      <c r="M226" s="40">
        <f t="shared" si="172"/>
        <v>99000</v>
      </c>
      <c r="N226" s="41">
        <v>0</v>
      </c>
      <c r="O226" s="41">
        <v>0</v>
      </c>
      <c r="P226" s="39">
        <f t="shared" si="214"/>
        <v>99000</v>
      </c>
      <c r="Q226" s="41">
        <f t="shared" ref="Q226:Q228" si="221">SUM(R226:T226)</f>
        <v>99000</v>
      </c>
      <c r="R226" s="41">
        <v>0</v>
      </c>
      <c r="S226" s="41">
        <v>0</v>
      </c>
      <c r="T226" s="41">
        <v>99000</v>
      </c>
      <c r="U226" s="40">
        <f t="shared" si="216"/>
        <v>90</v>
      </c>
      <c r="V226" s="40"/>
      <c r="W226" s="40"/>
      <c r="X226" s="40">
        <f t="shared" si="208"/>
        <v>90</v>
      </c>
      <c r="Y226" s="40">
        <f t="shared" si="213"/>
        <v>90</v>
      </c>
      <c r="Z226" s="40"/>
      <c r="AA226" s="55"/>
    </row>
    <row r="227" spans="1:27" s="10" customFormat="1" ht="38.25" hidden="1" customHeight="1" x14ac:dyDescent="0.3">
      <c r="A227" s="94"/>
      <c r="B227" s="103"/>
      <c r="C227" s="42" t="s">
        <v>30</v>
      </c>
      <c r="D227" s="39">
        <v>220000</v>
      </c>
      <c r="E227" s="39">
        <v>200000</v>
      </c>
      <c r="F227" s="41">
        <f t="shared" si="210"/>
        <v>420000</v>
      </c>
      <c r="G227" s="39">
        <v>0</v>
      </c>
      <c r="H227" s="39">
        <v>50000</v>
      </c>
      <c r="I227" s="41">
        <f>J227+L227</f>
        <v>470000</v>
      </c>
      <c r="J227" s="41">
        <v>0</v>
      </c>
      <c r="K227" s="41">
        <v>0</v>
      </c>
      <c r="L227" s="41">
        <v>470000</v>
      </c>
      <c r="M227" s="40">
        <f t="shared" si="172"/>
        <v>340000</v>
      </c>
      <c r="N227" s="41">
        <v>0</v>
      </c>
      <c r="O227" s="41">
        <v>0</v>
      </c>
      <c r="P227" s="39">
        <f t="shared" si="214"/>
        <v>340000</v>
      </c>
      <c r="Q227" s="41">
        <f t="shared" si="221"/>
        <v>340000</v>
      </c>
      <c r="R227" s="41">
        <v>0</v>
      </c>
      <c r="S227" s="41">
        <v>0</v>
      </c>
      <c r="T227" s="41">
        <v>340000</v>
      </c>
      <c r="U227" s="40">
        <f t="shared" si="216"/>
        <v>72.340425531914903</v>
      </c>
      <c r="V227" s="40"/>
      <c r="W227" s="40"/>
      <c r="X227" s="40">
        <f t="shared" si="208"/>
        <v>72.340425531914903</v>
      </c>
      <c r="Y227" s="40">
        <f t="shared" si="213"/>
        <v>80.952380952380949</v>
      </c>
      <c r="Z227" s="40"/>
      <c r="AA227" s="55"/>
    </row>
    <row r="228" spans="1:27" s="10" customFormat="1" ht="34.5" hidden="1" customHeight="1" x14ac:dyDescent="0.3">
      <c r="A228" s="94"/>
      <c r="B228" s="103"/>
      <c r="C228" s="42" t="s">
        <v>8</v>
      </c>
      <c r="D228" s="39">
        <v>0</v>
      </c>
      <c r="E228" s="39">
        <v>60000</v>
      </c>
      <c r="F228" s="41">
        <f t="shared" si="210"/>
        <v>60000</v>
      </c>
      <c r="G228" s="39">
        <v>0</v>
      </c>
      <c r="H228" s="39">
        <v>0</v>
      </c>
      <c r="I228" s="41">
        <f>J228+L228</f>
        <v>60000</v>
      </c>
      <c r="J228" s="41">
        <v>0</v>
      </c>
      <c r="K228" s="41">
        <v>0</v>
      </c>
      <c r="L228" s="41">
        <v>60000</v>
      </c>
      <c r="M228" s="40">
        <f t="shared" si="172"/>
        <v>0</v>
      </c>
      <c r="N228" s="41">
        <v>0</v>
      </c>
      <c r="O228" s="41">
        <v>0</v>
      </c>
      <c r="P228" s="39">
        <f t="shared" si="214"/>
        <v>0</v>
      </c>
      <c r="Q228" s="41">
        <f t="shared" si="221"/>
        <v>0</v>
      </c>
      <c r="R228" s="41">
        <v>0</v>
      </c>
      <c r="S228" s="41">
        <v>0</v>
      </c>
      <c r="T228" s="41">
        <v>0</v>
      </c>
      <c r="U228" s="40">
        <f t="shared" si="216"/>
        <v>0</v>
      </c>
      <c r="V228" s="40"/>
      <c r="W228" s="40"/>
      <c r="X228" s="40">
        <f t="shared" si="208"/>
        <v>0</v>
      </c>
      <c r="Y228" s="40">
        <f t="shared" si="213"/>
        <v>0</v>
      </c>
      <c r="Z228" s="40"/>
      <c r="AA228" s="55"/>
    </row>
    <row r="229" spans="1:27" s="10" customFormat="1" ht="81" hidden="1" customHeight="1" x14ac:dyDescent="0.3">
      <c r="A229" s="1" t="s">
        <v>167</v>
      </c>
      <c r="B229" s="100" t="s">
        <v>44</v>
      </c>
      <c r="C229" s="100"/>
      <c r="D229" s="4">
        <f>D230+D232</f>
        <v>2897270</v>
      </c>
      <c r="E229" s="4">
        <f t="shared" ref="E229:T229" si="222">E230+E232</f>
        <v>5525210</v>
      </c>
      <c r="F229" s="4">
        <f t="shared" si="222"/>
        <v>8713632</v>
      </c>
      <c r="G229" s="4">
        <f t="shared" si="222"/>
        <v>3289309</v>
      </c>
      <c r="H229" s="4">
        <f t="shared" si="222"/>
        <v>2238370</v>
      </c>
      <c r="I229" s="4">
        <f t="shared" si="222"/>
        <v>14221821</v>
      </c>
      <c r="J229" s="4">
        <f t="shared" si="222"/>
        <v>110000</v>
      </c>
      <c r="K229" s="4">
        <f t="shared" si="222"/>
        <v>0</v>
      </c>
      <c r="L229" s="4">
        <f t="shared" si="222"/>
        <v>14111821</v>
      </c>
      <c r="M229" s="4">
        <f t="shared" si="222"/>
        <v>3237777.1</v>
      </c>
      <c r="N229" s="4">
        <f t="shared" si="222"/>
        <v>110000</v>
      </c>
      <c r="O229" s="4">
        <f t="shared" si="222"/>
        <v>0</v>
      </c>
      <c r="P229" s="4">
        <f t="shared" si="222"/>
        <v>3127777.1</v>
      </c>
      <c r="Q229" s="4">
        <f t="shared" si="222"/>
        <v>3127777.1</v>
      </c>
      <c r="R229" s="4">
        <f t="shared" si="222"/>
        <v>0</v>
      </c>
      <c r="S229" s="4">
        <f t="shared" si="222"/>
        <v>0</v>
      </c>
      <c r="T229" s="4">
        <f t="shared" si="222"/>
        <v>3127777.1</v>
      </c>
      <c r="U229" s="4">
        <f>Q229/I229*100</f>
        <v>21.992803171970735</v>
      </c>
      <c r="V229" s="4"/>
      <c r="W229" s="4"/>
      <c r="X229" s="4">
        <f t="shared" si="208"/>
        <v>22.164234509493848</v>
      </c>
      <c r="Y229" s="2">
        <f t="shared" si="213"/>
        <v>35.895216828068939</v>
      </c>
      <c r="Z229" s="40"/>
      <c r="AA229" s="55"/>
    </row>
    <row r="230" spans="1:27" s="10" customFormat="1" ht="96.75" hidden="1" customHeight="1" x14ac:dyDescent="0.3">
      <c r="A230" s="1" t="s">
        <v>168</v>
      </c>
      <c r="B230" s="68" t="s">
        <v>109</v>
      </c>
      <c r="C230" s="68"/>
      <c r="D230" s="4">
        <f>D231</f>
        <v>60000</v>
      </c>
      <c r="E230" s="4">
        <f t="shared" ref="E230:T230" si="223">E231</f>
        <v>221000</v>
      </c>
      <c r="F230" s="4">
        <f t="shared" si="223"/>
        <v>291112</v>
      </c>
      <c r="G230" s="4">
        <f t="shared" si="223"/>
        <v>0</v>
      </c>
      <c r="H230" s="4">
        <f t="shared" si="223"/>
        <v>0</v>
      </c>
      <c r="I230" s="4">
        <f t="shared" si="223"/>
        <v>291112</v>
      </c>
      <c r="J230" s="4">
        <f t="shared" si="223"/>
        <v>0</v>
      </c>
      <c r="K230" s="4">
        <f t="shared" si="223"/>
        <v>0</v>
      </c>
      <c r="L230" s="4">
        <f t="shared" si="223"/>
        <v>291112</v>
      </c>
      <c r="M230" s="4">
        <f t="shared" si="223"/>
        <v>59983.040000000001</v>
      </c>
      <c r="N230" s="4">
        <f t="shared" si="223"/>
        <v>0</v>
      </c>
      <c r="O230" s="4">
        <f t="shared" si="223"/>
        <v>0</v>
      </c>
      <c r="P230" s="4">
        <f t="shared" si="223"/>
        <v>59983.040000000001</v>
      </c>
      <c r="Q230" s="4">
        <f t="shared" si="223"/>
        <v>59983.040000000001</v>
      </c>
      <c r="R230" s="4">
        <f t="shared" si="223"/>
        <v>0</v>
      </c>
      <c r="S230" s="4">
        <f t="shared" si="223"/>
        <v>0</v>
      </c>
      <c r="T230" s="4">
        <f t="shared" si="223"/>
        <v>59983.040000000001</v>
      </c>
      <c r="U230" s="4">
        <f t="shared" ref="U230:U240" si="224">Q230/I230*100</f>
        <v>20.60479815328808</v>
      </c>
      <c r="V230" s="4"/>
      <c r="W230" s="4"/>
      <c r="X230" s="4">
        <f t="shared" si="208"/>
        <v>20.60479815328808</v>
      </c>
      <c r="Y230" s="2">
        <f t="shared" si="213"/>
        <v>20.60479815328808</v>
      </c>
      <c r="Z230" s="40"/>
      <c r="AA230" s="55"/>
    </row>
    <row r="231" spans="1:27" s="10" customFormat="1" ht="75" hidden="1" x14ac:dyDescent="0.3">
      <c r="A231" s="74" t="s">
        <v>169</v>
      </c>
      <c r="B231" s="23" t="s">
        <v>336</v>
      </c>
      <c r="C231" s="42" t="s">
        <v>42</v>
      </c>
      <c r="D231" s="39">
        <v>60000</v>
      </c>
      <c r="E231" s="39">
        <v>221000</v>
      </c>
      <c r="F231" s="41">
        <v>291112</v>
      </c>
      <c r="G231" s="39">
        <v>0</v>
      </c>
      <c r="H231" s="39">
        <v>0</v>
      </c>
      <c r="I231" s="39">
        <f>J231+L231</f>
        <v>291112</v>
      </c>
      <c r="J231" s="39">
        <v>0</v>
      </c>
      <c r="K231" s="39">
        <v>0</v>
      </c>
      <c r="L231" s="39">
        <v>291112</v>
      </c>
      <c r="M231" s="40">
        <f t="shared" si="172"/>
        <v>59983.040000000001</v>
      </c>
      <c r="N231" s="41">
        <v>0</v>
      </c>
      <c r="O231" s="41">
        <v>0</v>
      </c>
      <c r="P231" s="39">
        <f t="shared" si="214"/>
        <v>59983.040000000001</v>
      </c>
      <c r="Q231" s="40">
        <f>R231+T231</f>
        <v>59983.040000000001</v>
      </c>
      <c r="R231" s="40">
        <v>0</v>
      </c>
      <c r="S231" s="40">
        <v>0</v>
      </c>
      <c r="T231" s="40">
        <v>59983.040000000001</v>
      </c>
      <c r="U231" s="41">
        <f t="shared" si="224"/>
        <v>20.60479815328808</v>
      </c>
      <c r="V231" s="41"/>
      <c r="W231" s="41"/>
      <c r="X231" s="41">
        <f t="shared" si="208"/>
        <v>20.60479815328808</v>
      </c>
      <c r="Y231" s="40">
        <f t="shared" si="213"/>
        <v>20.60479815328808</v>
      </c>
      <c r="Z231" s="40"/>
      <c r="AA231" s="55"/>
    </row>
    <row r="232" spans="1:27" s="11" customFormat="1" ht="63" hidden="1" customHeight="1" x14ac:dyDescent="0.3">
      <c r="A232" s="1" t="s">
        <v>170</v>
      </c>
      <c r="B232" s="21" t="s">
        <v>110</v>
      </c>
      <c r="C232" s="22"/>
      <c r="D232" s="38">
        <f>SUM(D233:D239)</f>
        <v>2837270</v>
      </c>
      <c r="E232" s="38">
        <f t="shared" ref="E232" si="225">SUM(E233:E239)</f>
        <v>5304210</v>
      </c>
      <c r="F232" s="38">
        <f t="shared" ref="F232:H232" si="226">SUM(F233:F240)</f>
        <v>8422520</v>
      </c>
      <c r="G232" s="38">
        <f t="shared" si="226"/>
        <v>3289309</v>
      </c>
      <c r="H232" s="38">
        <f t="shared" si="226"/>
        <v>2238370</v>
      </c>
      <c r="I232" s="38">
        <f>SUM(I233:I240)</f>
        <v>13930709</v>
      </c>
      <c r="J232" s="38">
        <f t="shared" ref="J232:T232" si="227">SUM(J233:J240)</f>
        <v>110000</v>
      </c>
      <c r="K232" s="38">
        <f t="shared" si="227"/>
        <v>0</v>
      </c>
      <c r="L232" s="38">
        <f t="shared" si="227"/>
        <v>13820709</v>
      </c>
      <c r="M232" s="38">
        <f t="shared" si="227"/>
        <v>3177794.06</v>
      </c>
      <c r="N232" s="38">
        <f t="shared" si="227"/>
        <v>110000</v>
      </c>
      <c r="O232" s="38">
        <f t="shared" si="227"/>
        <v>0</v>
      </c>
      <c r="P232" s="38">
        <f t="shared" si="227"/>
        <v>3067794.06</v>
      </c>
      <c r="Q232" s="38">
        <f t="shared" si="227"/>
        <v>3067794.06</v>
      </c>
      <c r="R232" s="38">
        <f t="shared" si="227"/>
        <v>0</v>
      </c>
      <c r="S232" s="38">
        <f t="shared" si="227"/>
        <v>0</v>
      </c>
      <c r="T232" s="38">
        <f t="shared" si="227"/>
        <v>3067794.06</v>
      </c>
      <c r="U232" s="4">
        <f t="shared" si="224"/>
        <v>22.021808509530992</v>
      </c>
      <c r="V232" s="4"/>
      <c r="W232" s="4"/>
      <c r="X232" s="4">
        <f t="shared" si="208"/>
        <v>22.197081640312373</v>
      </c>
      <c r="Y232" s="2">
        <f t="shared" si="213"/>
        <v>36.423707631445225</v>
      </c>
      <c r="Z232" s="40"/>
      <c r="AA232" s="51"/>
    </row>
    <row r="233" spans="1:27" s="10" customFormat="1" ht="24" hidden="1" customHeight="1" x14ac:dyDescent="0.3">
      <c r="A233" s="94" t="s">
        <v>171</v>
      </c>
      <c r="B233" s="103" t="s">
        <v>337</v>
      </c>
      <c r="C233" s="42" t="s">
        <v>3</v>
      </c>
      <c r="D233" s="39">
        <v>9400</v>
      </c>
      <c r="E233" s="39">
        <v>14000</v>
      </c>
      <c r="F233" s="41">
        <f t="shared" si="210"/>
        <v>23400</v>
      </c>
      <c r="G233" s="39">
        <v>14000</v>
      </c>
      <c r="H233" s="39">
        <v>29100</v>
      </c>
      <c r="I233" s="39">
        <f>SUM(J233:L233)</f>
        <v>66500</v>
      </c>
      <c r="J233" s="39">
        <v>0</v>
      </c>
      <c r="K233" s="39">
        <v>0</v>
      </c>
      <c r="L233" s="39">
        <v>66500</v>
      </c>
      <c r="M233" s="40">
        <f t="shared" si="172"/>
        <v>12000</v>
      </c>
      <c r="N233" s="41">
        <v>0</v>
      </c>
      <c r="O233" s="41">
        <v>0</v>
      </c>
      <c r="P233" s="39">
        <f t="shared" si="214"/>
        <v>12000</v>
      </c>
      <c r="Q233" s="40">
        <f>R233+T233</f>
        <v>12000</v>
      </c>
      <c r="R233" s="40">
        <v>0</v>
      </c>
      <c r="S233" s="40">
        <v>0</v>
      </c>
      <c r="T233" s="40">
        <v>12000</v>
      </c>
      <c r="U233" s="41">
        <f t="shared" si="224"/>
        <v>18.045112781954884</v>
      </c>
      <c r="V233" s="41"/>
      <c r="W233" s="41"/>
      <c r="X233" s="41">
        <f t="shared" si="208"/>
        <v>18.045112781954884</v>
      </c>
      <c r="Y233" s="40">
        <f t="shared" si="213"/>
        <v>51.282051282051277</v>
      </c>
      <c r="Z233" s="40"/>
      <c r="AA233" s="55"/>
    </row>
    <row r="234" spans="1:27" s="10" customFormat="1" ht="24.75" hidden="1" customHeight="1" x14ac:dyDescent="0.3">
      <c r="A234" s="94"/>
      <c r="B234" s="103"/>
      <c r="C234" s="42" t="s">
        <v>42</v>
      </c>
      <c r="D234" s="39">
        <v>25210</v>
      </c>
      <c r="E234" s="39">
        <v>0</v>
      </c>
      <c r="F234" s="41">
        <v>75630</v>
      </c>
      <c r="G234" s="39">
        <v>0</v>
      </c>
      <c r="H234" s="39">
        <v>28000</v>
      </c>
      <c r="I234" s="39">
        <f t="shared" ref="I234:I240" si="228">SUM(J234:L234)</f>
        <v>251240</v>
      </c>
      <c r="J234" s="39">
        <v>0</v>
      </c>
      <c r="K234" s="39">
        <v>0</v>
      </c>
      <c r="L234" s="39">
        <v>251240</v>
      </c>
      <c r="M234" s="40">
        <f t="shared" si="172"/>
        <v>37813.379999999997</v>
      </c>
      <c r="N234" s="41">
        <v>0</v>
      </c>
      <c r="O234" s="41">
        <v>0</v>
      </c>
      <c r="P234" s="39">
        <f t="shared" si="214"/>
        <v>37813.379999999997</v>
      </c>
      <c r="Q234" s="40">
        <f>R234+T234</f>
        <v>37813.379999999997</v>
      </c>
      <c r="R234" s="39">
        <v>0</v>
      </c>
      <c r="S234" s="39">
        <v>0</v>
      </c>
      <c r="T234" s="39">
        <v>37813.379999999997</v>
      </c>
      <c r="U234" s="41">
        <f t="shared" si="224"/>
        <v>15.050700525394046</v>
      </c>
      <c r="V234" s="41"/>
      <c r="W234" s="41"/>
      <c r="X234" s="41">
        <f t="shared" si="208"/>
        <v>15.050700525394046</v>
      </c>
      <c r="Y234" s="40">
        <f t="shared" si="213"/>
        <v>49.99785799285997</v>
      </c>
      <c r="Z234" s="40"/>
      <c r="AA234" s="55"/>
    </row>
    <row r="235" spans="1:27" s="10" customFormat="1" ht="31.5" hidden="1" customHeight="1" x14ac:dyDescent="0.3">
      <c r="A235" s="94"/>
      <c r="B235" s="103"/>
      <c r="C235" s="42" t="s">
        <v>4</v>
      </c>
      <c r="D235" s="39">
        <v>50216</v>
      </c>
      <c r="E235" s="39">
        <v>91974</v>
      </c>
      <c r="F235" s="41">
        <f t="shared" si="210"/>
        <v>142190</v>
      </c>
      <c r="G235" s="39">
        <v>67174</v>
      </c>
      <c r="H235" s="39">
        <v>77736</v>
      </c>
      <c r="I235" s="39">
        <f t="shared" si="228"/>
        <v>287100</v>
      </c>
      <c r="J235" s="39">
        <v>0</v>
      </c>
      <c r="K235" s="39">
        <v>0</v>
      </c>
      <c r="L235" s="39">
        <v>287100</v>
      </c>
      <c r="M235" s="40">
        <f t="shared" si="172"/>
        <v>53842.080000000002</v>
      </c>
      <c r="N235" s="41">
        <v>0</v>
      </c>
      <c r="O235" s="41">
        <v>0</v>
      </c>
      <c r="P235" s="39">
        <f t="shared" si="214"/>
        <v>53842.080000000002</v>
      </c>
      <c r="Q235" s="40">
        <f t="shared" ref="Q235:Q240" si="229">R235+T235</f>
        <v>53842.080000000002</v>
      </c>
      <c r="R235" s="40">
        <v>0</v>
      </c>
      <c r="S235" s="40">
        <v>0</v>
      </c>
      <c r="T235" s="40">
        <v>53842.080000000002</v>
      </c>
      <c r="U235" s="41">
        <f t="shared" si="224"/>
        <v>18.753772204806687</v>
      </c>
      <c r="V235" s="41"/>
      <c r="W235" s="41"/>
      <c r="X235" s="41">
        <f t="shared" si="208"/>
        <v>18.753772204806687</v>
      </c>
      <c r="Y235" s="40">
        <f t="shared" si="213"/>
        <v>37.866291581686475</v>
      </c>
      <c r="Z235" s="40"/>
      <c r="AA235" s="55"/>
    </row>
    <row r="236" spans="1:27" s="10" customFormat="1" ht="27.75" hidden="1" customHeight="1" x14ac:dyDescent="0.3">
      <c r="A236" s="94"/>
      <c r="B236" s="103"/>
      <c r="C236" s="42" t="s">
        <v>6</v>
      </c>
      <c r="D236" s="39">
        <v>18050</v>
      </c>
      <c r="E236" s="39">
        <v>27075</v>
      </c>
      <c r="F236" s="41">
        <f t="shared" si="210"/>
        <v>45125</v>
      </c>
      <c r="G236" s="39">
        <v>27075</v>
      </c>
      <c r="H236" s="39">
        <v>47800</v>
      </c>
      <c r="I236" s="39">
        <f t="shared" si="228"/>
        <v>120000</v>
      </c>
      <c r="J236" s="39">
        <v>0</v>
      </c>
      <c r="K236" s="39">
        <v>0</v>
      </c>
      <c r="L236" s="39">
        <v>120000</v>
      </c>
      <c r="M236" s="40">
        <f t="shared" si="172"/>
        <v>19988.64</v>
      </c>
      <c r="N236" s="41">
        <v>0</v>
      </c>
      <c r="O236" s="41">
        <v>0</v>
      </c>
      <c r="P236" s="39">
        <f t="shared" si="214"/>
        <v>19988.64</v>
      </c>
      <c r="Q236" s="40">
        <f t="shared" si="229"/>
        <v>19988.64</v>
      </c>
      <c r="R236" s="40">
        <v>0</v>
      </c>
      <c r="S236" s="40">
        <v>0</v>
      </c>
      <c r="T236" s="40">
        <v>19988.64</v>
      </c>
      <c r="U236" s="41">
        <f t="shared" si="224"/>
        <v>16.6572</v>
      </c>
      <c r="V236" s="41"/>
      <c r="W236" s="41"/>
      <c r="X236" s="41">
        <f t="shared" si="208"/>
        <v>16.6572</v>
      </c>
      <c r="Y236" s="40">
        <f t="shared" si="213"/>
        <v>44.296155124653744</v>
      </c>
      <c r="Z236" s="40"/>
      <c r="AA236" s="55"/>
    </row>
    <row r="237" spans="1:27" s="10" customFormat="1" ht="25.5" hidden="1" customHeight="1" x14ac:dyDescent="0.3">
      <c r="A237" s="94"/>
      <c r="B237" s="103"/>
      <c r="C237" s="24" t="s">
        <v>7</v>
      </c>
      <c r="D237" s="41">
        <v>1046700</v>
      </c>
      <c r="E237" s="41">
        <v>4406000</v>
      </c>
      <c r="F237" s="41">
        <v>5573320</v>
      </c>
      <c r="G237" s="41">
        <v>2472000</v>
      </c>
      <c r="H237" s="41">
        <v>1290000</v>
      </c>
      <c r="I237" s="39">
        <f t="shared" si="228"/>
        <v>9168220</v>
      </c>
      <c r="J237" s="39">
        <v>0</v>
      </c>
      <c r="K237" s="39">
        <v>0</v>
      </c>
      <c r="L237" s="39">
        <v>9168220</v>
      </c>
      <c r="M237" s="40">
        <f t="shared" si="172"/>
        <v>1137012.51</v>
      </c>
      <c r="N237" s="41">
        <v>0</v>
      </c>
      <c r="O237" s="41">
        <v>0</v>
      </c>
      <c r="P237" s="39">
        <f t="shared" si="214"/>
        <v>1137012.51</v>
      </c>
      <c r="Q237" s="40">
        <f t="shared" si="229"/>
        <v>1137012.51</v>
      </c>
      <c r="R237" s="40">
        <v>0</v>
      </c>
      <c r="S237" s="40">
        <v>0</v>
      </c>
      <c r="T237" s="40">
        <v>1137012.51</v>
      </c>
      <c r="U237" s="41">
        <f t="shared" si="224"/>
        <v>12.401671316787773</v>
      </c>
      <c r="V237" s="41"/>
      <c r="W237" s="41"/>
      <c r="X237" s="41">
        <f t="shared" si="208"/>
        <v>12.401671316787773</v>
      </c>
      <c r="Y237" s="40">
        <f t="shared" si="213"/>
        <v>20.400990971270268</v>
      </c>
      <c r="Z237" s="40"/>
      <c r="AA237" s="55"/>
    </row>
    <row r="238" spans="1:27" s="10" customFormat="1" ht="24.75" hidden="1" customHeight="1" x14ac:dyDescent="0.3">
      <c r="A238" s="94"/>
      <c r="B238" s="103"/>
      <c r="C238" s="42" t="s">
        <v>30</v>
      </c>
      <c r="D238" s="39">
        <v>1458262</v>
      </c>
      <c r="E238" s="39">
        <v>464463</v>
      </c>
      <c r="F238" s="41">
        <f t="shared" si="210"/>
        <v>1922725</v>
      </c>
      <c r="G238" s="39">
        <v>453862</v>
      </c>
      <c r="H238" s="39">
        <v>552262</v>
      </c>
      <c r="I238" s="39">
        <f t="shared" si="228"/>
        <v>2928849</v>
      </c>
      <c r="J238" s="39">
        <v>0</v>
      </c>
      <c r="K238" s="39">
        <v>0</v>
      </c>
      <c r="L238" s="39">
        <v>2928849</v>
      </c>
      <c r="M238" s="40">
        <f t="shared" si="172"/>
        <v>1518657.97</v>
      </c>
      <c r="N238" s="41">
        <v>0</v>
      </c>
      <c r="O238" s="41">
        <v>0</v>
      </c>
      <c r="P238" s="39">
        <f t="shared" si="214"/>
        <v>1518657.97</v>
      </c>
      <c r="Q238" s="40">
        <f t="shared" si="229"/>
        <v>1518657.97</v>
      </c>
      <c r="R238" s="40">
        <v>0</v>
      </c>
      <c r="S238" s="40">
        <v>0</v>
      </c>
      <c r="T238" s="40">
        <v>1518657.97</v>
      </c>
      <c r="U238" s="41">
        <f t="shared" si="224"/>
        <v>51.851699080423742</v>
      </c>
      <c r="V238" s="41"/>
      <c r="W238" s="41"/>
      <c r="X238" s="41">
        <f t="shared" si="208"/>
        <v>51.851699080423742</v>
      </c>
      <c r="Y238" s="40">
        <f t="shared" si="213"/>
        <v>78.984668634360091</v>
      </c>
      <c r="Z238" s="40"/>
      <c r="AA238" s="55"/>
    </row>
    <row r="239" spans="1:27" s="10" customFormat="1" ht="27.75" hidden="1" customHeight="1" x14ac:dyDescent="0.3">
      <c r="A239" s="94"/>
      <c r="B239" s="103"/>
      <c r="C239" s="42" t="s">
        <v>8</v>
      </c>
      <c r="D239" s="39">
        <v>229432</v>
      </c>
      <c r="E239" s="39">
        <v>300698</v>
      </c>
      <c r="F239" s="41">
        <f t="shared" si="210"/>
        <v>530130</v>
      </c>
      <c r="G239" s="39">
        <v>255198</v>
      </c>
      <c r="H239" s="39">
        <v>213472</v>
      </c>
      <c r="I239" s="39">
        <f t="shared" si="228"/>
        <v>998800</v>
      </c>
      <c r="J239" s="39">
        <v>0</v>
      </c>
      <c r="K239" s="39">
        <v>0</v>
      </c>
      <c r="L239" s="39">
        <v>998800</v>
      </c>
      <c r="M239" s="40">
        <f t="shared" si="172"/>
        <v>288479.48</v>
      </c>
      <c r="N239" s="41">
        <v>0</v>
      </c>
      <c r="O239" s="41">
        <v>0</v>
      </c>
      <c r="P239" s="39">
        <f t="shared" si="214"/>
        <v>288479.48</v>
      </c>
      <c r="Q239" s="40">
        <f t="shared" si="229"/>
        <v>288479.48</v>
      </c>
      <c r="R239" s="40">
        <v>0</v>
      </c>
      <c r="S239" s="40">
        <v>0</v>
      </c>
      <c r="T239" s="40">
        <v>288479.48</v>
      </c>
      <c r="U239" s="41">
        <f t="shared" si="224"/>
        <v>28.882607128554262</v>
      </c>
      <c r="V239" s="41"/>
      <c r="W239" s="41"/>
      <c r="X239" s="41">
        <f t="shared" si="208"/>
        <v>28.882607128554262</v>
      </c>
      <c r="Y239" s="40">
        <f t="shared" si="213"/>
        <v>54.416743063022274</v>
      </c>
      <c r="Z239" s="40"/>
      <c r="AA239" s="55"/>
    </row>
    <row r="240" spans="1:27" s="10" customFormat="1" ht="63.75" hidden="1" customHeight="1" x14ac:dyDescent="0.3">
      <c r="A240" s="74" t="s">
        <v>482</v>
      </c>
      <c r="B240" s="75" t="s">
        <v>483</v>
      </c>
      <c r="C240" s="42" t="s">
        <v>30</v>
      </c>
      <c r="D240" s="39"/>
      <c r="E240" s="39"/>
      <c r="F240" s="41">
        <v>110000</v>
      </c>
      <c r="G240" s="39"/>
      <c r="H240" s="39"/>
      <c r="I240" s="39">
        <f t="shared" si="228"/>
        <v>110000</v>
      </c>
      <c r="J240" s="39">
        <v>110000</v>
      </c>
      <c r="K240" s="39">
        <v>0</v>
      </c>
      <c r="L240" s="39">
        <v>0</v>
      </c>
      <c r="M240" s="40">
        <f t="shared" si="172"/>
        <v>110000</v>
      </c>
      <c r="N240" s="41">
        <v>110000</v>
      </c>
      <c r="O240" s="41">
        <v>0</v>
      </c>
      <c r="P240" s="39">
        <f t="shared" si="214"/>
        <v>0</v>
      </c>
      <c r="Q240" s="40">
        <f t="shared" si="229"/>
        <v>0</v>
      </c>
      <c r="R240" s="40">
        <v>0</v>
      </c>
      <c r="S240" s="40">
        <v>0</v>
      </c>
      <c r="T240" s="40">
        <v>0</v>
      </c>
      <c r="U240" s="41">
        <f t="shared" si="224"/>
        <v>0</v>
      </c>
      <c r="V240" s="41"/>
      <c r="W240" s="41"/>
      <c r="X240" s="41"/>
      <c r="Y240" s="40"/>
      <c r="Z240" s="40"/>
      <c r="AA240" s="55"/>
    </row>
    <row r="241" spans="1:27" s="11" customFormat="1" ht="42" customHeight="1" x14ac:dyDescent="0.3">
      <c r="A241" s="1" t="s">
        <v>172</v>
      </c>
      <c r="B241" s="105" t="s">
        <v>55</v>
      </c>
      <c r="C241" s="105"/>
      <c r="D241" s="46">
        <f>D242</f>
        <v>0</v>
      </c>
      <c r="E241" s="46">
        <f t="shared" ref="E241:P241" si="230">E242</f>
        <v>0</v>
      </c>
      <c r="F241" s="46">
        <f t="shared" si="230"/>
        <v>0</v>
      </c>
      <c r="G241" s="46">
        <f t="shared" si="230"/>
        <v>696181</v>
      </c>
      <c r="H241" s="46">
        <f t="shared" si="230"/>
        <v>0</v>
      </c>
      <c r="I241" s="46">
        <f t="shared" si="230"/>
        <v>696181</v>
      </c>
      <c r="J241" s="46">
        <f t="shared" si="230"/>
        <v>0</v>
      </c>
      <c r="K241" s="46">
        <f t="shared" si="230"/>
        <v>0</v>
      </c>
      <c r="L241" s="46">
        <f t="shared" si="230"/>
        <v>696181</v>
      </c>
      <c r="M241" s="46">
        <f t="shared" si="230"/>
        <v>0</v>
      </c>
      <c r="N241" s="46">
        <f t="shared" si="230"/>
        <v>0</v>
      </c>
      <c r="O241" s="46">
        <f t="shared" si="230"/>
        <v>0</v>
      </c>
      <c r="P241" s="46">
        <f t="shared" si="230"/>
        <v>0</v>
      </c>
      <c r="Q241" s="38">
        <f t="shared" ref="Q241:T241" si="231">SUM(Q242:Q242)</f>
        <v>0</v>
      </c>
      <c r="R241" s="38">
        <f t="shared" si="231"/>
        <v>0</v>
      </c>
      <c r="S241" s="38">
        <v>0</v>
      </c>
      <c r="T241" s="38">
        <f t="shared" si="231"/>
        <v>0</v>
      </c>
      <c r="U241" s="2">
        <f>Q241/I241*100</f>
        <v>0</v>
      </c>
      <c r="V241" s="2"/>
      <c r="W241" s="2"/>
      <c r="X241" s="2">
        <f t="shared" si="208"/>
        <v>0</v>
      </c>
      <c r="Y241" s="2"/>
      <c r="Z241" s="40"/>
      <c r="AA241" s="51"/>
    </row>
    <row r="242" spans="1:27" s="10" customFormat="1" ht="122.25" customHeight="1" x14ac:dyDescent="0.3">
      <c r="A242" s="74" t="s">
        <v>173</v>
      </c>
      <c r="B242" s="77" t="s">
        <v>338</v>
      </c>
      <c r="C242" s="24" t="s">
        <v>7</v>
      </c>
      <c r="D242" s="41">
        <v>0</v>
      </c>
      <c r="E242" s="41">
        <v>0</v>
      </c>
      <c r="F242" s="41">
        <f t="shared" si="210"/>
        <v>0</v>
      </c>
      <c r="G242" s="41">
        <v>696181</v>
      </c>
      <c r="H242" s="41">
        <v>0</v>
      </c>
      <c r="I242" s="39">
        <f t="shared" ref="I242" si="232">J242+L242</f>
        <v>696181</v>
      </c>
      <c r="J242" s="39">
        <v>0</v>
      </c>
      <c r="K242" s="39">
        <v>0</v>
      </c>
      <c r="L242" s="39">
        <v>696181</v>
      </c>
      <c r="M242" s="40">
        <f t="shared" si="172"/>
        <v>0</v>
      </c>
      <c r="N242" s="41">
        <v>0</v>
      </c>
      <c r="O242" s="41">
        <v>0</v>
      </c>
      <c r="P242" s="39">
        <f t="shared" si="214"/>
        <v>0</v>
      </c>
      <c r="Q242" s="39">
        <f>R242+T242</f>
        <v>0</v>
      </c>
      <c r="R242" s="39">
        <v>0</v>
      </c>
      <c r="S242" s="39">
        <v>0</v>
      </c>
      <c r="T242" s="39">
        <v>0</v>
      </c>
      <c r="U242" s="40">
        <f>Q242/I242*100</f>
        <v>0</v>
      </c>
      <c r="V242" s="40"/>
      <c r="W242" s="40"/>
      <c r="X242" s="40">
        <f t="shared" ref="X242:X251" si="233">T242/L242*100</f>
        <v>0</v>
      </c>
      <c r="Y242" s="40"/>
      <c r="Z242" s="40"/>
      <c r="AA242" s="55"/>
    </row>
    <row r="243" spans="1:27" s="10" customFormat="1" ht="77.25" hidden="1" customHeight="1" x14ac:dyDescent="0.3">
      <c r="A243" s="1" t="s">
        <v>174</v>
      </c>
      <c r="B243" s="105" t="s">
        <v>56</v>
      </c>
      <c r="C243" s="105"/>
      <c r="D243" s="46">
        <f>SUM(D244:D245)</f>
        <v>239900</v>
      </c>
      <c r="E243" s="46">
        <f t="shared" ref="E243:T243" si="234">SUM(E244:E245)</f>
        <v>278900</v>
      </c>
      <c r="F243" s="46">
        <f t="shared" si="234"/>
        <v>518800</v>
      </c>
      <c r="G243" s="46">
        <f t="shared" si="234"/>
        <v>1120100</v>
      </c>
      <c r="H243" s="46">
        <f t="shared" si="234"/>
        <v>773300</v>
      </c>
      <c r="I243" s="46">
        <f t="shared" si="234"/>
        <v>2341590</v>
      </c>
      <c r="J243" s="46">
        <f t="shared" si="234"/>
        <v>0</v>
      </c>
      <c r="K243" s="46">
        <f t="shared" si="234"/>
        <v>0</v>
      </c>
      <c r="L243" s="46">
        <f t="shared" si="234"/>
        <v>2341590</v>
      </c>
      <c r="M243" s="46">
        <f t="shared" si="234"/>
        <v>348111.16</v>
      </c>
      <c r="N243" s="46">
        <f t="shared" si="234"/>
        <v>0</v>
      </c>
      <c r="O243" s="46">
        <f t="shared" si="234"/>
        <v>0</v>
      </c>
      <c r="P243" s="46">
        <f t="shared" si="234"/>
        <v>348111.16</v>
      </c>
      <c r="Q243" s="46">
        <f t="shared" si="234"/>
        <v>348111.16</v>
      </c>
      <c r="R243" s="46">
        <f t="shared" si="234"/>
        <v>0</v>
      </c>
      <c r="S243" s="46">
        <f t="shared" si="234"/>
        <v>0</v>
      </c>
      <c r="T243" s="46">
        <f t="shared" si="234"/>
        <v>348111.16</v>
      </c>
      <c r="U243" s="2">
        <f>Q243/I243*100</f>
        <v>14.866443741218571</v>
      </c>
      <c r="V243" s="2"/>
      <c r="W243" s="2"/>
      <c r="X243" s="2">
        <f t="shared" si="233"/>
        <v>14.866443741218571</v>
      </c>
      <c r="Y243" s="2">
        <f t="shared" si="213"/>
        <v>67.099298380878949</v>
      </c>
      <c r="Z243" s="40"/>
      <c r="AA243" s="55"/>
    </row>
    <row r="244" spans="1:27" s="10" customFormat="1" ht="29.25" hidden="1" customHeight="1" x14ac:dyDescent="0.3">
      <c r="A244" s="94" t="s">
        <v>28</v>
      </c>
      <c r="B244" s="84" t="s">
        <v>339</v>
      </c>
      <c r="C244" s="42" t="s">
        <v>42</v>
      </c>
      <c r="D244" s="39">
        <v>0</v>
      </c>
      <c r="E244" s="39">
        <v>0</v>
      </c>
      <c r="F244" s="41">
        <f t="shared" si="210"/>
        <v>0</v>
      </c>
      <c r="G244" s="39">
        <v>1000000</v>
      </c>
      <c r="H244" s="39">
        <v>0</v>
      </c>
      <c r="I244" s="39">
        <f>J244+L244</f>
        <v>1000000</v>
      </c>
      <c r="J244" s="39">
        <v>0</v>
      </c>
      <c r="K244" s="39">
        <v>0</v>
      </c>
      <c r="L244" s="39">
        <v>1000000</v>
      </c>
      <c r="M244" s="40">
        <f t="shared" si="172"/>
        <v>0</v>
      </c>
      <c r="N244" s="41">
        <v>0</v>
      </c>
      <c r="O244" s="41">
        <v>0</v>
      </c>
      <c r="P244" s="39">
        <f t="shared" si="214"/>
        <v>0</v>
      </c>
      <c r="Q244" s="39">
        <f>R244+T244</f>
        <v>0</v>
      </c>
      <c r="R244" s="39">
        <v>0</v>
      </c>
      <c r="S244" s="39">
        <v>0</v>
      </c>
      <c r="T244" s="39">
        <v>0</v>
      </c>
      <c r="U244" s="40">
        <f t="shared" ref="U244:U245" si="235">Q244/I244*100</f>
        <v>0</v>
      </c>
      <c r="V244" s="40"/>
      <c r="W244" s="40"/>
      <c r="X244" s="40">
        <f t="shared" si="233"/>
        <v>0</v>
      </c>
      <c r="Y244" s="40"/>
      <c r="Z244" s="40"/>
      <c r="AA244" s="55"/>
    </row>
    <row r="245" spans="1:27" s="10" customFormat="1" ht="31.5" hidden="1" customHeight="1" x14ac:dyDescent="0.3">
      <c r="A245" s="94"/>
      <c r="B245" s="84"/>
      <c r="C245" s="42" t="s">
        <v>7</v>
      </c>
      <c r="D245" s="39">
        <v>239900</v>
      </c>
      <c r="E245" s="39">
        <v>278900</v>
      </c>
      <c r="F245" s="41">
        <f t="shared" si="210"/>
        <v>518800</v>
      </c>
      <c r="G245" s="39">
        <v>120100</v>
      </c>
      <c r="H245" s="39">
        <v>773300</v>
      </c>
      <c r="I245" s="39">
        <f>J245+L245</f>
        <v>1341590</v>
      </c>
      <c r="J245" s="39">
        <v>0</v>
      </c>
      <c r="K245" s="39">
        <v>0</v>
      </c>
      <c r="L245" s="39">
        <v>1341590</v>
      </c>
      <c r="M245" s="40">
        <f t="shared" si="172"/>
        <v>348111.16</v>
      </c>
      <c r="N245" s="41">
        <v>0</v>
      </c>
      <c r="O245" s="41">
        <v>0</v>
      </c>
      <c r="P245" s="39">
        <f t="shared" si="214"/>
        <v>348111.16</v>
      </c>
      <c r="Q245" s="39">
        <f t="shared" ref="Q245" si="236">R245+T245</f>
        <v>348111.16</v>
      </c>
      <c r="R245" s="39">
        <v>0</v>
      </c>
      <c r="S245" s="39">
        <v>0</v>
      </c>
      <c r="T245" s="39">
        <v>348111.16</v>
      </c>
      <c r="U245" s="40">
        <f t="shared" si="235"/>
        <v>25.947656139357029</v>
      </c>
      <c r="V245" s="40"/>
      <c r="W245" s="40"/>
      <c r="X245" s="40">
        <f t="shared" si="233"/>
        <v>25.947656139357029</v>
      </c>
      <c r="Y245" s="40">
        <f t="shared" si="213"/>
        <v>67.099298380878949</v>
      </c>
      <c r="Z245" s="40"/>
      <c r="AA245" s="55"/>
    </row>
    <row r="246" spans="1:27" s="10" customFormat="1" ht="60" hidden="1" customHeight="1" x14ac:dyDescent="0.3">
      <c r="A246" s="1" t="s">
        <v>175</v>
      </c>
      <c r="B246" s="105" t="s">
        <v>57</v>
      </c>
      <c r="C246" s="105"/>
      <c r="D246" s="46">
        <f>D247+D252+D261+D263</f>
        <v>119254849</v>
      </c>
      <c r="E246" s="46">
        <f t="shared" ref="E246:T246" si="237">E247+E252+E261+E263</f>
        <v>96802559</v>
      </c>
      <c r="F246" s="46">
        <f t="shared" si="237"/>
        <v>217948271</v>
      </c>
      <c r="G246" s="46">
        <f t="shared" si="237"/>
        <v>83840814</v>
      </c>
      <c r="H246" s="46">
        <f t="shared" si="237"/>
        <v>70050100</v>
      </c>
      <c r="I246" s="46">
        <f t="shared" si="237"/>
        <v>376881799</v>
      </c>
      <c r="J246" s="46">
        <f t="shared" si="237"/>
        <v>49231000</v>
      </c>
      <c r="K246" s="46">
        <f t="shared" si="237"/>
        <v>9811500</v>
      </c>
      <c r="L246" s="46">
        <f t="shared" si="237"/>
        <v>317839299</v>
      </c>
      <c r="M246" s="46">
        <f t="shared" si="237"/>
        <v>152054053.81</v>
      </c>
      <c r="N246" s="46">
        <f t="shared" si="237"/>
        <v>20577862</v>
      </c>
      <c r="O246" s="46">
        <f t="shared" si="237"/>
        <v>2405100</v>
      </c>
      <c r="P246" s="46">
        <f t="shared" si="237"/>
        <v>129071091.81</v>
      </c>
      <c r="Q246" s="46">
        <f t="shared" si="237"/>
        <v>140456711.52000001</v>
      </c>
      <c r="R246" s="46">
        <f t="shared" si="237"/>
        <v>8166119.7100000009</v>
      </c>
      <c r="S246" s="46">
        <f t="shared" si="237"/>
        <v>3219500</v>
      </c>
      <c r="T246" s="46">
        <f t="shared" si="237"/>
        <v>129071091.81</v>
      </c>
      <c r="U246" s="2">
        <f>Q246/I246*100</f>
        <v>37.268106842166716</v>
      </c>
      <c r="V246" s="2">
        <f t="shared" ref="V246:W246" si="238">R246/J246*100</f>
        <v>16.587352907720749</v>
      </c>
      <c r="W246" s="2">
        <f t="shared" si="238"/>
        <v>32.813535137338839</v>
      </c>
      <c r="X246" s="2">
        <f t="shared" si="233"/>
        <v>40.608915327994097</v>
      </c>
      <c r="Y246" s="2">
        <f t="shared" si="213"/>
        <v>64.444976266868395</v>
      </c>
      <c r="Z246" s="2">
        <f t="shared" ref="Z246:Z272" si="239">R246/N246*100</f>
        <v>39.684004635661374</v>
      </c>
      <c r="AA246" s="55"/>
    </row>
    <row r="247" spans="1:27" s="10" customFormat="1" ht="42" hidden="1" customHeight="1" x14ac:dyDescent="0.3">
      <c r="A247" s="1" t="s">
        <v>176</v>
      </c>
      <c r="B247" s="76" t="s">
        <v>111</v>
      </c>
      <c r="C247" s="76"/>
      <c r="D247" s="46">
        <f>SUM(D248:D251)</f>
        <v>89567486</v>
      </c>
      <c r="E247" s="46">
        <f t="shared" ref="E247:T247" si="240">SUM(E248:E251)</f>
        <v>73136250</v>
      </c>
      <c r="F247" s="46">
        <f>SUM(F248:F251)</f>
        <v>165339493</v>
      </c>
      <c r="G247" s="46">
        <f t="shared" si="240"/>
        <v>59987673</v>
      </c>
      <c r="H247" s="46">
        <f t="shared" si="240"/>
        <v>53379450</v>
      </c>
      <c r="I247" s="46">
        <f t="shared" si="240"/>
        <v>279887099</v>
      </c>
      <c r="J247" s="46">
        <f t="shared" si="240"/>
        <v>0</v>
      </c>
      <c r="K247" s="46">
        <f t="shared" si="240"/>
        <v>0</v>
      </c>
      <c r="L247" s="46">
        <f t="shared" si="240"/>
        <v>279887099</v>
      </c>
      <c r="M247" s="46">
        <f t="shared" si="240"/>
        <v>111115202.62</v>
      </c>
      <c r="N247" s="46">
        <f t="shared" si="240"/>
        <v>0</v>
      </c>
      <c r="O247" s="46">
        <f t="shared" si="240"/>
        <v>0</v>
      </c>
      <c r="P247" s="46">
        <f t="shared" si="240"/>
        <v>111115202.62</v>
      </c>
      <c r="Q247" s="46">
        <f t="shared" si="240"/>
        <v>111115202.62</v>
      </c>
      <c r="R247" s="46">
        <f t="shared" si="240"/>
        <v>0</v>
      </c>
      <c r="S247" s="46">
        <f t="shared" si="240"/>
        <v>0</v>
      </c>
      <c r="T247" s="46">
        <f t="shared" si="240"/>
        <v>111115202.62</v>
      </c>
      <c r="U247" s="2">
        <f t="shared" ref="U247:U251" si="241">Q247/I247*100</f>
        <v>39.700008688146077</v>
      </c>
      <c r="V247" s="2"/>
      <c r="W247" s="2"/>
      <c r="X247" s="2">
        <f t="shared" si="233"/>
        <v>39.700008688146077</v>
      </c>
      <c r="Y247" s="2">
        <f t="shared" si="213"/>
        <v>67.204272012615888</v>
      </c>
      <c r="Z247" s="40"/>
      <c r="AA247" s="55"/>
    </row>
    <row r="248" spans="1:27" s="10" customFormat="1" ht="41.25" hidden="1" customHeight="1" x14ac:dyDescent="0.3">
      <c r="A248" s="74" t="s">
        <v>177</v>
      </c>
      <c r="B248" s="77" t="s">
        <v>78</v>
      </c>
      <c r="C248" s="42" t="s">
        <v>42</v>
      </c>
      <c r="D248" s="39">
        <v>17558356</v>
      </c>
      <c r="E248" s="39">
        <v>16999200</v>
      </c>
      <c r="F248" s="41">
        <v>35357201</v>
      </c>
      <c r="G248" s="39">
        <v>16252300</v>
      </c>
      <c r="H248" s="39">
        <v>20586600</v>
      </c>
      <c r="I248" s="39">
        <f>SUM(J248:L248)</f>
        <v>73487905</v>
      </c>
      <c r="J248" s="39">
        <v>0</v>
      </c>
      <c r="K248" s="39">
        <v>0</v>
      </c>
      <c r="L248" s="39">
        <v>73487905</v>
      </c>
      <c r="M248" s="40">
        <f t="shared" ref="M248:M272" si="242">N248+O248+P248</f>
        <v>23848693.800000001</v>
      </c>
      <c r="N248" s="41">
        <v>0</v>
      </c>
      <c r="O248" s="41">
        <v>0</v>
      </c>
      <c r="P248" s="39">
        <f t="shared" si="214"/>
        <v>23848693.800000001</v>
      </c>
      <c r="Q248" s="39">
        <f>R248+T248</f>
        <v>23848693.800000001</v>
      </c>
      <c r="R248" s="39">
        <v>0</v>
      </c>
      <c r="S248" s="39">
        <v>0</v>
      </c>
      <c r="T248" s="39">
        <v>23848693.800000001</v>
      </c>
      <c r="U248" s="40">
        <f t="shared" si="241"/>
        <v>32.452542768772631</v>
      </c>
      <c r="V248" s="40"/>
      <c r="W248" s="40"/>
      <c r="X248" s="40">
        <f t="shared" si="233"/>
        <v>32.452542768772631</v>
      </c>
      <c r="Y248" s="40">
        <f t="shared" si="213"/>
        <v>67.450740232520104</v>
      </c>
      <c r="Z248" s="40"/>
      <c r="AA248" s="55"/>
    </row>
    <row r="249" spans="1:27" s="10" customFormat="1" ht="39" hidden="1" customHeight="1" x14ac:dyDescent="0.3">
      <c r="A249" s="74" t="s">
        <v>178</v>
      </c>
      <c r="B249" s="77" t="s">
        <v>94</v>
      </c>
      <c r="C249" s="42" t="s">
        <v>42</v>
      </c>
      <c r="D249" s="39">
        <v>55918330</v>
      </c>
      <c r="E249" s="39">
        <v>38756550</v>
      </c>
      <c r="F249" s="41">
        <v>95935525</v>
      </c>
      <c r="G249" s="39">
        <v>33737450</v>
      </c>
      <c r="H249" s="39">
        <v>31421450</v>
      </c>
      <c r="I249" s="39">
        <f t="shared" ref="I249:I251" si="243">SUM(J249:L249)</f>
        <v>161478486</v>
      </c>
      <c r="J249" s="39">
        <v>0</v>
      </c>
      <c r="K249" s="39">
        <v>0</v>
      </c>
      <c r="L249" s="39">
        <v>161478486</v>
      </c>
      <c r="M249" s="40">
        <f t="shared" si="242"/>
        <v>69128604.790000007</v>
      </c>
      <c r="N249" s="41">
        <v>0</v>
      </c>
      <c r="O249" s="41">
        <v>0</v>
      </c>
      <c r="P249" s="39">
        <f t="shared" si="214"/>
        <v>69128604.790000007</v>
      </c>
      <c r="Q249" s="39">
        <f t="shared" ref="Q249:Q251" si="244">R249+T249</f>
        <v>69128604.790000007</v>
      </c>
      <c r="R249" s="39">
        <v>0</v>
      </c>
      <c r="S249" s="39">
        <v>0</v>
      </c>
      <c r="T249" s="39">
        <v>69128604.790000007</v>
      </c>
      <c r="U249" s="40">
        <f t="shared" si="241"/>
        <v>42.809792500779331</v>
      </c>
      <c r="V249" s="40"/>
      <c r="W249" s="40"/>
      <c r="X249" s="40">
        <f t="shared" si="233"/>
        <v>42.809792500779331</v>
      </c>
      <c r="Y249" s="40">
        <f t="shared" si="213"/>
        <v>72.057358095450056</v>
      </c>
      <c r="Z249" s="40"/>
      <c r="AA249" s="55"/>
    </row>
    <row r="250" spans="1:27" s="10" customFormat="1" ht="27" hidden="1" customHeight="1" x14ac:dyDescent="0.3">
      <c r="A250" s="74" t="s">
        <v>179</v>
      </c>
      <c r="B250" s="77" t="s">
        <v>340</v>
      </c>
      <c r="C250" s="42" t="s">
        <v>42</v>
      </c>
      <c r="D250" s="39">
        <v>1120000</v>
      </c>
      <c r="E250" s="39">
        <v>2100000</v>
      </c>
      <c r="F250" s="41">
        <f t="shared" si="210"/>
        <v>3220000</v>
      </c>
      <c r="G250" s="39">
        <v>983000</v>
      </c>
      <c r="H250" s="39">
        <v>971400</v>
      </c>
      <c r="I250" s="39">
        <f t="shared" si="243"/>
        <v>5174400</v>
      </c>
      <c r="J250" s="39">
        <v>0</v>
      </c>
      <c r="K250" s="39">
        <v>0</v>
      </c>
      <c r="L250" s="39">
        <v>5174400</v>
      </c>
      <c r="M250" s="40">
        <f t="shared" si="242"/>
        <v>2485957.0099999998</v>
      </c>
      <c r="N250" s="41">
        <v>0</v>
      </c>
      <c r="O250" s="41">
        <v>0</v>
      </c>
      <c r="P250" s="39">
        <f t="shared" si="214"/>
        <v>2485957.0099999998</v>
      </c>
      <c r="Q250" s="39">
        <f t="shared" si="244"/>
        <v>2485957.0099999998</v>
      </c>
      <c r="R250" s="39">
        <v>0</v>
      </c>
      <c r="S250" s="39">
        <v>0</v>
      </c>
      <c r="T250" s="39">
        <v>2485957.0099999998</v>
      </c>
      <c r="U250" s="40">
        <f t="shared" si="241"/>
        <v>48.043386866110076</v>
      </c>
      <c r="V250" s="40"/>
      <c r="W250" s="40"/>
      <c r="X250" s="40">
        <f t="shared" si="233"/>
        <v>48.043386866110076</v>
      </c>
      <c r="Y250" s="40">
        <f t="shared" si="213"/>
        <v>77.203633850931681</v>
      </c>
      <c r="Z250" s="40"/>
      <c r="AA250" s="55"/>
    </row>
    <row r="251" spans="1:27" s="10" customFormat="1" ht="42.75" hidden="1" customHeight="1" x14ac:dyDescent="0.3">
      <c r="A251" s="74" t="s">
        <v>182</v>
      </c>
      <c r="B251" s="77" t="s">
        <v>341</v>
      </c>
      <c r="C251" s="42" t="s">
        <v>42</v>
      </c>
      <c r="D251" s="39">
        <v>14970800</v>
      </c>
      <c r="E251" s="39">
        <v>15280500</v>
      </c>
      <c r="F251" s="41">
        <v>30826767</v>
      </c>
      <c r="G251" s="39">
        <v>9014923</v>
      </c>
      <c r="H251" s="39">
        <v>400000</v>
      </c>
      <c r="I251" s="39">
        <f t="shared" si="243"/>
        <v>39746308</v>
      </c>
      <c r="J251" s="39">
        <v>0</v>
      </c>
      <c r="K251" s="39">
        <v>0</v>
      </c>
      <c r="L251" s="39">
        <v>39746308</v>
      </c>
      <c r="M251" s="40">
        <f t="shared" si="242"/>
        <v>15651947.02</v>
      </c>
      <c r="N251" s="41">
        <v>0</v>
      </c>
      <c r="O251" s="41">
        <v>0</v>
      </c>
      <c r="P251" s="39">
        <f t="shared" si="214"/>
        <v>15651947.02</v>
      </c>
      <c r="Q251" s="39">
        <f t="shared" si="244"/>
        <v>15651947.02</v>
      </c>
      <c r="R251" s="39">
        <v>0</v>
      </c>
      <c r="S251" s="39">
        <v>0</v>
      </c>
      <c r="T251" s="39">
        <v>15651947.02</v>
      </c>
      <c r="U251" s="40">
        <f t="shared" si="241"/>
        <v>39.379624945290516</v>
      </c>
      <c r="V251" s="40"/>
      <c r="W251" s="40"/>
      <c r="X251" s="40">
        <f t="shared" si="233"/>
        <v>39.379624945290516</v>
      </c>
      <c r="Y251" s="40">
        <f t="shared" si="213"/>
        <v>50.773884332405018</v>
      </c>
      <c r="Z251" s="40"/>
      <c r="AA251" s="55"/>
    </row>
    <row r="252" spans="1:27" s="10" customFormat="1" ht="42.75" hidden="1" customHeight="1" x14ac:dyDescent="0.3">
      <c r="A252" s="1" t="s">
        <v>180</v>
      </c>
      <c r="B252" s="76" t="s">
        <v>342</v>
      </c>
      <c r="C252" s="22"/>
      <c r="D252" s="38">
        <f>SUM(D253:D260)</f>
        <v>21344163</v>
      </c>
      <c r="E252" s="38">
        <f t="shared" ref="E252:T252" si="245">SUM(E253:E260)</f>
        <v>14338559</v>
      </c>
      <c r="F252" s="38">
        <f>SUM(F253:F260)</f>
        <v>35020228</v>
      </c>
      <c r="G252" s="38">
        <f t="shared" si="245"/>
        <v>13434391</v>
      </c>
      <c r="H252" s="38">
        <f t="shared" si="245"/>
        <v>6504400</v>
      </c>
      <c r="I252" s="38">
        <f t="shared" si="245"/>
        <v>54988400</v>
      </c>
      <c r="J252" s="38">
        <f t="shared" si="245"/>
        <v>44967800</v>
      </c>
      <c r="K252" s="38">
        <f t="shared" si="245"/>
        <v>9811500</v>
      </c>
      <c r="L252" s="38">
        <f t="shared" si="245"/>
        <v>209100</v>
      </c>
      <c r="M252" s="38">
        <f t="shared" si="245"/>
        <v>31583847.560000002</v>
      </c>
      <c r="N252" s="38">
        <f t="shared" si="245"/>
        <v>20577862</v>
      </c>
      <c r="O252" s="38">
        <f t="shared" si="245"/>
        <v>2405100</v>
      </c>
      <c r="P252" s="38">
        <f t="shared" si="245"/>
        <v>8600885.5600000005</v>
      </c>
      <c r="Q252" s="38">
        <f>SUM(Q253:Q260)</f>
        <v>19986505.27</v>
      </c>
      <c r="R252" s="38">
        <f t="shared" si="245"/>
        <v>8166119.7100000009</v>
      </c>
      <c r="S252" s="38">
        <f t="shared" si="245"/>
        <v>3219500</v>
      </c>
      <c r="T252" s="38">
        <f t="shared" si="245"/>
        <v>8600885.5600000005</v>
      </c>
      <c r="U252" s="2">
        <f>Q252/I252*100</f>
        <v>36.346766354358373</v>
      </c>
      <c r="V252" s="2">
        <f t="shared" ref="V252:W257" si="246">R252/J252*100</f>
        <v>18.159927125632123</v>
      </c>
      <c r="W252" s="2">
        <f t="shared" si="246"/>
        <v>32.813535137338839</v>
      </c>
      <c r="X252" s="2"/>
      <c r="Y252" s="2">
        <f t="shared" si="213"/>
        <v>57.071316811529606</v>
      </c>
      <c r="Z252" s="2">
        <f t="shared" si="239"/>
        <v>39.684004635661374</v>
      </c>
      <c r="AA252" s="64"/>
    </row>
    <row r="253" spans="1:27" s="10" customFormat="1" ht="64.5" hidden="1" customHeight="1" x14ac:dyDescent="0.3">
      <c r="A253" s="74" t="s">
        <v>181</v>
      </c>
      <c r="B253" s="77" t="s">
        <v>343</v>
      </c>
      <c r="C253" s="42" t="s">
        <v>344</v>
      </c>
      <c r="D253" s="39">
        <f>4821800+938750</f>
        <v>5760550</v>
      </c>
      <c r="E253" s="39">
        <v>2144909</v>
      </c>
      <c r="F253" s="41">
        <v>7915459</v>
      </c>
      <c r="G253" s="39">
        <v>2801641</v>
      </c>
      <c r="H253" s="39">
        <v>2745700</v>
      </c>
      <c r="I253" s="39">
        <f>SUM(J253:L253)</f>
        <v>13561900</v>
      </c>
      <c r="J253" s="39">
        <v>3599800</v>
      </c>
      <c r="K253" s="39">
        <v>9773000</v>
      </c>
      <c r="L253" s="39">
        <v>189100</v>
      </c>
      <c r="M253" s="40">
        <f t="shared" si="242"/>
        <v>3532241</v>
      </c>
      <c r="N253" s="39">
        <v>1080000</v>
      </c>
      <c r="O253" s="41">
        <v>2405100</v>
      </c>
      <c r="P253" s="39">
        <f t="shared" si="214"/>
        <v>47141</v>
      </c>
      <c r="Q253" s="39">
        <f>SUM(R253:T253)</f>
        <v>4299197.46</v>
      </c>
      <c r="R253" s="39">
        <v>1032556.46</v>
      </c>
      <c r="S253" s="39">
        <v>3219500</v>
      </c>
      <c r="T253" s="39">
        <v>47141</v>
      </c>
      <c r="U253" s="40">
        <f t="shared" ref="U253:U260" si="247">Q253/I253*100</f>
        <v>31.700554199632798</v>
      </c>
      <c r="V253" s="40">
        <f t="shared" si="246"/>
        <v>28.683717428746043</v>
      </c>
      <c r="W253" s="40">
        <f t="shared" si="246"/>
        <v>32.942801596234524</v>
      </c>
      <c r="X253" s="2"/>
      <c r="Y253" s="40">
        <f t="shared" si="213"/>
        <v>54.313937574561379</v>
      </c>
      <c r="Z253" s="40">
        <f t="shared" si="239"/>
        <v>95.607079629629624</v>
      </c>
      <c r="AA253" s="64"/>
    </row>
    <row r="254" spans="1:27" s="10" customFormat="1" ht="97.5" hidden="1" customHeight="1" x14ac:dyDescent="0.3">
      <c r="A254" s="74" t="s">
        <v>346</v>
      </c>
      <c r="B254" s="77" t="s">
        <v>345</v>
      </c>
      <c r="C254" s="42" t="s">
        <v>42</v>
      </c>
      <c r="D254" s="39">
        <v>0</v>
      </c>
      <c r="E254" s="39">
        <v>100000</v>
      </c>
      <c r="F254" s="41">
        <f t="shared" si="210"/>
        <v>100000</v>
      </c>
      <c r="G254" s="39">
        <v>55000</v>
      </c>
      <c r="H254" s="39">
        <v>40800</v>
      </c>
      <c r="I254" s="39">
        <f t="shared" ref="I254:I260" si="248">SUM(J254:L254)</f>
        <v>195800</v>
      </c>
      <c r="J254" s="39">
        <v>195800</v>
      </c>
      <c r="K254" s="39">
        <v>0</v>
      </c>
      <c r="L254" s="39">
        <v>0</v>
      </c>
      <c r="M254" s="40">
        <f t="shared" si="242"/>
        <v>100000</v>
      </c>
      <c r="N254" s="39">
        <v>100000</v>
      </c>
      <c r="O254" s="41">
        <v>0</v>
      </c>
      <c r="P254" s="39">
        <f t="shared" si="214"/>
        <v>0</v>
      </c>
      <c r="Q254" s="39">
        <f t="shared" ref="Q254:Q260" si="249">SUM(R254:T254)</f>
        <v>0</v>
      </c>
      <c r="R254" s="39">
        <v>0</v>
      </c>
      <c r="S254" s="39">
        <v>0</v>
      </c>
      <c r="T254" s="39">
        <v>0</v>
      </c>
      <c r="U254" s="40">
        <f t="shared" si="247"/>
        <v>0</v>
      </c>
      <c r="V254" s="40">
        <f t="shared" si="246"/>
        <v>0</v>
      </c>
      <c r="W254" s="2"/>
      <c r="X254" s="2"/>
      <c r="Y254" s="40">
        <f t="shared" si="213"/>
        <v>0</v>
      </c>
      <c r="Z254" s="40"/>
      <c r="AA254" s="64"/>
    </row>
    <row r="255" spans="1:27" s="10" customFormat="1" ht="75" hidden="1" x14ac:dyDescent="0.3">
      <c r="A255" s="74" t="s">
        <v>349</v>
      </c>
      <c r="B255" s="77" t="s">
        <v>347</v>
      </c>
      <c r="C255" s="42" t="s">
        <v>42</v>
      </c>
      <c r="D255" s="39">
        <v>1478600</v>
      </c>
      <c r="E255" s="39">
        <v>785350</v>
      </c>
      <c r="F255" s="41">
        <v>2303950</v>
      </c>
      <c r="G255" s="39">
        <v>787450</v>
      </c>
      <c r="H255" s="39">
        <v>758700</v>
      </c>
      <c r="I255" s="39">
        <f t="shared" si="248"/>
        <v>3830100</v>
      </c>
      <c r="J255" s="39">
        <v>3810100</v>
      </c>
      <c r="K255" s="39">
        <v>0</v>
      </c>
      <c r="L255" s="39">
        <v>20000</v>
      </c>
      <c r="M255" s="40">
        <f t="shared" si="242"/>
        <v>1475000</v>
      </c>
      <c r="N255" s="39">
        <v>1475000</v>
      </c>
      <c r="O255" s="41">
        <v>0</v>
      </c>
      <c r="P255" s="39">
        <f t="shared" si="214"/>
        <v>0</v>
      </c>
      <c r="Q255" s="39">
        <f t="shared" si="249"/>
        <v>1413934.09</v>
      </c>
      <c r="R255" s="39">
        <v>1413934.09</v>
      </c>
      <c r="S255" s="39">
        <v>0</v>
      </c>
      <c r="T255" s="39">
        <v>0</v>
      </c>
      <c r="U255" s="40">
        <f t="shared" si="247"/>
        <v>36.916375290462398</v>
      </c>
      <c r="V255" s="40">
        <f t="shared" si="246"/>
        <v>37.110156951261125</v>
      </c>
      <c r="W255" s="2"/>
      <c r="X255" s="2"/>
      <c r="Y255" s="40">
        <f t="shared" si="213"/>
        <v>61.369998914907008</v>
      </c>
      <c r="Z255" s="40">
        <f t="shared" si="239"/>
        <v>95.859938305084739</v>
      </c>
      <c r="AA255" s="64"/>
    </row>
    <row r="256" spans="1:27" s="10" customFormat="1" ht="57" hidden="1" customHeight="1" x14ac:dyDescent="0.3">
      <c r="A256" s="74" t="s">
        <v>350</v>
      </c>
      <c r="B256" s="77" t="s">
        <v>348</v>
      </c>
      <c r="C256" s="42" t="s">
        <v>42</v>
      </c>
      <c r="D256" s="39">
        <v>1851219</v>
      </c>
      <c r="E256" s="39">
        <v>669300</v>
      </c>
      <c r="F256" s="41">
        <v>2552339</v>
      </c>
      <c r="G256" s="39">
        <v>1065200</v>
      </c>
      <c r="H256" s="39">
        <v>830450</v>
      </c>
      <c r="I256" s="39">
        <f t="shared" si="248"/>
        <v>4413500</v>
      </c>
      <c r="J256" s="39">
        <v>4413500</v>
      </c>
      <c r="K256" s="39">
        <v>0</v>
      </c>
      <c r="L256" s="39">
        <v>0</v>
      </c>
      <c r="M256" s="40">
        <f t="shared" si="242"/>
        <v>1620000</v>
      </c>
      <c r="N256" s="39">
        <v>1620000</v>
      </c>
      <c r="O256" s="41">
        <v>0</v>
      </c>
      <c r="P256" s="39">
        <f t="shared" si="214"/>
        <v>0</v>
      </c>
      <c r="Q256" s="39">
        <f t="shared" si="249"/>
        <v>1609487.79</v>
      </c>
      <c r="R256" s="39">
        <v>1609487.79</v>
      </c>
      <c r="S256" s="39">
        <v>0</v>
      </c>
      <c r="T256" s="39">
        <v>0</v>
      </c>
      <c r="U256" s="40">
        <f t="shared" si="247"/>
        <v>36.467379404101052</v>
      </c>
      <c r="V256" s="40">
        <f t="shared" si="246"/>
        <v>36.467379404101052</v>
      </c>
      <c r="W256" s="2"/>
      <c r="X256" s="2"/>
      <c r="Y256" s="40">
        <f t="shared" si="213"/>
        <v>63.059326758710341</v>
      </c>
      <c r="Z256" s="40">
        <f t="shared" si="239"/>
        <v>99.351098148148154</v>
      </c>
      <c r="AA256" s="64"/>
    </row>
    <row r="257" spans="1:27" s="10" customFormat="1" ht="79.5" hidden="1" customHeight="1" x14ac:dyDescent="0.3">
      <c r="A257" s="74" t="s">
        <v>352</v>
      </c>
      <c r="B257" s="77" t="s">
        <v>351</v>
      </c>
      <c r="C257" s="42" t="s">
        <v>42</v>
      </c>
      <c r="D257" s="39">
        <v>3304190</v>
      </c>
      <c r="E257" s="39">
        <v>2511000</v>
      </c>
      <c r="F257" s="41">
        <v>5804480</v>
      </c>
      <c r="G257" s="39">
        <v>1858600</v>
      </c>
      <c r="H257" s="39">
        <v>1928750</v>
      </c>
      <c r="I257" s="39">
        <f t="shared" si="248"/>
        <v>9576600</v>
      </c>
      <c r="J257" s="39">
        <v>9576600</v>
      </c>
      <c r="K257" s="39">
        <v>0</v>
      </c>
      <c r="L257" s="39">
        <v>0</v>
      </c>
      <c r="M257" s="40">
        <f t="shared" si="242"/>
        <v>4420000</v>
      </c>
      <c r="N257" s="39">
        <v>4420000</v>
      </c>
      <c r="O257" s="41">
        <v>0</v>
      </c>
      <c r="P257" s="39">
        <f t="shared" si="214"/>
        <v>0</v>
      </c>
      <c r="Q257" s="39">
        <f t="shared" si="249"/>
        <v>3816576.22</v>
      </c>
      <c r="R257" s="39">
        <v>3816576.22</v>
      </c>
      <c r="S257" s="39">
        <v>0</v>
      </c>
      <c r="T257" s="39">
        <v>0</v>
      </c>
      <c r="U257" s="40">
        <f t="shared" si="247"/>
        <v>39.853144330973414</v>
      </c>
      <c r="V257" s="40">
        <f t="shared" si="246"/>
        <v>39.853144330973414</v>
      </c>
      <c r="W257" s="2"/>
      <c r="X257" s="2"/>
      <c r="Y257" s="40">
        <f t="shared" si="213"/>
        <v>65.752250330778978</v>
      </c>
      <c r="Z257" s="40">
        <f t="shared" si="239"/>
        <v>86.347878280542986</v>
      </c>
      <c r="AA257" s="64"/>
    </row>
    <row r="258" spans="1:27" s="10" customFormat="1" ht="80.25" hidden="1" customHeight="1" x14ac:dyDescent="0.3">
      <c r="A258" s="74" t="s">
        <v>354</v>
      </c>
      <c r="B258" s="77" t="s">
        <v>353</v>
      </c>
      <c r="C258" s="42" t="s">
        <v>42</v>
      </c>
      <c r="D258" s="39">
        <v>0</v>
      </c>
      <c r="E258" s="39">
        <v>0</v>
      </c>
      <c r="F258" s="41">
        <f t="shared" si="210"/>
        <v>0</v>
      </c>
      <c r="G258" s="39">
        <v>38500</v>
      </c>
      <c r="H258" s="39">
        <v>0</v>
      </c>
      <c r="I258" s="39">
        <f t="shared" si="248"/>
        <v>38500</v>
      </c>
      <c r="J258" s="39">
        <v>0</v>
      </c>
      <c r="K258" s="39">
        <v>38500</v>
      </c>
      <c r="L258" s="39">
        <v>0</v>
      </c>
      <c r="M258" s="40">
        <f t="shared" si="242"/>
        <v>0</v>
      </c>
      <c r="N258" s="39">
        <v>0</v>
      </c>
      <c r="O258" s="39">
        <v>0</v>
      </c>
      <c r="P258" s="39">
        <f t="shared" si="214"/>
        <v>0</v>
      </c>
      <c r="Q258" s="39">
        <f t="shared" si="249"/>
        <v>0</v>
      </c>
      <c r="R258" s="39">
        <v>0</v>
      </c>
      <c r="S258" s="39">
        <v>0</v>
      </c>
      <c r="T258" s="39">
        <v>0</v>
      </c>
      <c r="U258" s="40">
        <f t="shared" si="247"/>
        <v>0</v>
      </c>
      <c r="V258" s="40"/>
      <c r="W258" s="40">
        <f t="shared" ref="W258" si="250">S258/K258*100</f>
        <v>0</v>
      </c>
      <c r="X258" s="40"/>
      <c r="Y258" s="40"/>
      <c r="Z258" s="40"/>
      <c r="AA258" s="64"/>
    </row>
    <row r="259" spans="1:27" s="10" customFormat="1" ht="62.25" hidden="1" customHeight="1" x14ac:dyDescent="0.3">
      <c r="A259" s="74" t="s">
        <v>356</v>
      </c>
      <c r="B259" s="77" t="s">
        <v>355</v>
      </c>
      <c r="C259" s="42" t="s">
        <v>42</v>
      </c>
      <c r="D259" s="39">
        <f>8000000+733604</f>
        <v>8733604</v>
      </c>
      <c r="E259" s="39">
        <v>7928000</v>
      </c>
      <c r="F259" s="41">
        <v>15928000</v>
      </c>
      <c r="G259" s="39">
        <v>6628000</v>
      </c>
      <c r="H259" s="39">
        <v>0</v>
      </c>
      <c r="I259" s="39">
        <f t="shared" si="248"/>
        <v>22556000</v>
      </c>
      <c r="J259" s="39">
        <v>22556000</v>
      </c>
      <c r="K259" s="39">
        <v>0</v>
      </c>
      <c r="L259" s="39">
        <v>0</v>
      </c>
      <c r="M259" s="40">
        <f t="shared" si="242"/>
        <v>19620606.560000002</v>
      </c>
      <c r="N259" s="39">
        <v>11066862</v>
      </c>
      <c r="O259" s="39">
        <v>0</v>
      </c>
      <c r="P259" s="39">
        <f t="shared" si="214"/>
        <v>8553744.5600000005</v>
      </c>
      <c r="Q259" s="39">
        <f t="shared" si="249"/>
        <v>8553744.5600000005</v>
      </c>
      <c r="R259" s="39">
        <v>0</v>
      </c>
      <c r="S259" s="39">
        <v>0</v>
      </c>
      <c r="T259" s="39">
        <v>8553744.5600000005</v>
      </c>
      <c r="U259" s="40">
        <f t="shared" si="247"/>
        <v>37.92225820180883</v>
      </c>
      <c r="V259" s="40">
        <f t="shared" ref="V259:V260" si="251">R259/J259*100</f>
        <v>0</v>
      </c>
      <c r="W259" s="40"/>
      <c r="X259" s="40"/>
      <c r="Y259" s="40">
        <f t="shared" si="213"/>
        <v>53.702565042692122</v>
      </c>
      <c r="Z259" s="40">
        <f t="shared" si="239"/>
        <v>0</v>
      </c>
      <c r="AA259" s="62" t="s">
        <v>443</v>
      </c>
    </row>
    <row r="260" spans="1:27" s="10" customFormat="1" ht="97.5" hidden="1" customHeight="1" x14ac:dyDescent="0.3">
      <c r="A260" s="74" t="s">
        <v>358</v>
      </c>
      <c r="B260" s="77" t="s">
        <v>357</v>
      </c>
      <c r="C260" s="42" t="s">
        <v>4</v>
      </c>
      <c r="D260" s="39">
        <v>216000</v>
      </c>
      <c r="E260" s="39">
        <v>200000</v>
      </c>
      <c r="F260" s="41">
        <f t="shared" si="210"/>
        <v>416000</v>
      </c>
      <c r="G260" s="39">
        <v>200000</v>
      </c>
      <c r="H260" s="39">
        <v>200000</v>
      </c>
      <c r="I260" s="39">
        <f t="shared" si="248"/>
        <v>816000</v>
      </c>
      <c r="J260" s="39">
        <v>816000</v>
      </c>
      <c r="K260" s="39">
        <v>0</v>
      </c>
      <c r="L260" s="39">
        <v>0</v>
      </c>
      <c r="M260" s="40">
        <f t="shared" si="242"/>
        <v>816000</v>
      </c>
      <c r="N260" s="39">
        <v>816000</v>
      </c>
      <c r="O260" s="39">
        <v>0</v>
      </c>
      <c r="P260" s="39">
        <f t="shared" si="214"/>
        <v>0</v>
      </c>
      <c r="Q260" s="39">
        <f t="shared" si="249"/>
        <v>293565.15000000002</v>
      </c>
      <c r="R260" s="39">
        <v>293565.15000000002</v>
      </c>
      <c r="S260" s="39">
        <v>0</v>
      </c>
      <c r="T260" s="39">
        <v>0</v>
      </c>
      <c r="U260" s="40">
        <f t="shared" si="247"/>
        <v>35.976121323529412</v>
      </c>
      <c r="V260" s="40">
        <f t="shared" si="251"/>
        <v>35.976121323529412</v>
      </c>
      <c r="W260" s="40"/>
      <c r="X260" s="40"/>
      <c r="Y260" s="40">
        <f t="shared" si="213"/>
        <v>70.568545673076926</v>
      </c>
      <c r="Z260" s="40">
        <f t="shared" si="239"/>
        <v>35.976121323529412</v>
      </c>
      <c r="AA260" s="62" t="s">
        <v>448</v>
      </c>
    </row>
    <row r="261" spans="1:27" s="11" customFormat="1" ht="59.25" hidden="1" customHeight="1" x14ac:dyDescent="0.3">
      <c r="A261" s="1" t="s">
        <v>180</v>
      </c>
      <c r="B261" s="76" t="s">
        <v>112</v>
      </c>
      <c r="C261" s="22"/>
      <c r="D261" s="38">
        <f>D262</f>
        <v>0</v>
      </c>
      <c r="E261" s="38">
        <f t="shared" ref="E261:S261" si="252">E262</f>
        <v>0</v>
      </c>
      <c r="F261" s="38">
        <f t="shared" si="252"/>
        <v>99000</v>
      </c>
      <c r="G261" s="38">
        <f t="shared" si="252"/>
        <v>1196500</v>
      </c>
      <c r="H261" s="38">
        <f t="shared" si="252"/>
        <v>1256500</v>
      </c>
      <c r="I261" s="38">
        <f t="shared" si="252"/>
        <v>6716200</v>
      </c>
      <c r="J261" s="38">
        <f t="shared" si="252"/>
        <v>4263200</v>
      </c>
      <c r="K261" s="38">
        <f t="shared" si="252"/>
        <v>0</v>
      </c>
      <c r="L261" s="38">
        <f t="shared" si="252"/>
        <v>2453000</v>
      </c>
      <c r="M261" s="38">
        <f t="shared" si="252"/>
        <v>0</v>
      </c>
      <c r="N261" s="38">
        <f t="shared" si="252"/>
        <v>0</v>
      </c>
      <c r="O261" s="38">
        <f t="shared" si="252"/>
        <v>0</v>
      </c>
      <c r="P261" s="38">
        <f t="shared" si="252"/>
        <v>0</v>
      </c>
      <c r="Q261" s="38">
        <f t="shared" si="252"/>
        <v>0</v>
      </c>
      <c r="R261" s="38">
        <f t="shared" si="252"/>
        <v>0</v>
      </c>
      <c r="S261" s="38">
        <f t="shared" si="252"/>
        <v>0</v>
      </c>
      <c r="T261" s="38">
        <f t="shared" ref="T261" si="253">T262</f>
        <v>0</v>
      </c>
      <c r="U261" s="2">
        <f t="shared" ref="U261:U266" si="254">Q261/I261*100</f>
        <v>0</v>
      </c>
      <c r="V261" s="2"/>
      <c r="W261" s="2"/>
      <c r="X261" s="2">
        <f t="shared" ref="X261:X270" si="255">T261/L261*100</f>
        <v>0</v>
      </c>
      <c r="Y261" s="2">
        <f t="shared" si="213"/>
        <v>0</v>
      </c>
      <c r="Z261" s="2"/>
      <c r="AA261" s="51"/>
    </row>
    <row r="262" spans="1:27" s="10" customFormat="1" ht="64.5" hidden="1" customHeight="1" x14ac:dyDescent="0.3">
      <c r="A262" s="74" t="s">
        <v>181</v>
      </c>
      <c r="B262" s="77" t="s">
        <v>359</v>
      </c>
      <c r="C262" s="42" t="s">
        <v>42</v>
      </c>
      <c r="D262" s="39">
        <v>0</v>
      </c>
      <c r="E262" s="39">
        <v>0</v>
      </c>
      <c r="F262" s="41">
        <v>99000</v>
      </c>
      <c r="G262" s="39">
        <v>1196500</v>
      </c>
      <c r="H262" s="39">
        <v>1256500</v>
      </c>
      <c r="I262" s="39">
        <f>J262+L262</f>
        <v>6716200</v>
      </c>
      <c r="J262" s="39">
        <v>4263200</v>
      </c>
      <c r="K262" s="39">
        <v>0</v>
      </c>
      <c r="L262" s="39">
        <v>2453000</v>
      </c>
      <c r="M262" s="40">
        <f t="shared" si="242"/>
        <v>0</v>
      </c>
      <c r="N262" s="39">
        <v>0</v>
      </c>
      <c r="O262" s="39">
        <v>0</v>
      </c>
      <c r="P262" s="39">
        <f t="shared" si="214"/>
        <v>0</v>
      </c>
      <c r="Q262" s="39">
        <f>R262+T262</f>
        <v>0</v>
      </c>
      <c r="R262" s="39">
        <v>0</v>
      </c>
      <c r="S262" s="39">
        <v>0</v>
      </c>
      <c r="T262" s="39">
        <v>0</v>
      </c>
      <c r="U262" s="40">
        <f t="shared" si="254"/>
        <v>0</v>
      </c>
      <c r="V262" s="40"/>
      <c r="W262" s="40"/>
      <c r="X262" s="40">
        <f t="shared" si="255"/>
        <v>0</v>
      </c>
      <c r="Y262" s="40">
        <f t="shared" si="213"/>
        <v>0</v>
      </c>
      <c r="Z262" s="40"/>
      <c r="AA262" s="55"/>
    </row>
    <row r="263" spans="1:27" s="10" customFormat="1" ht="102" hidden="1" customHeight="1" x14ac:dyDescent="0.3">
      <c r="A263" s="1" t="s">
        <v>360</v>
      </c>
      <c r="B263" s="76" t="s">
        <v>361</v>
      </c>
      <c r="C263" s="22"/>
      <c r="D263" s="47">
        <f>SUM(D264:D265)</f>
        <v>8343200</v>
      </c>
      <c r="E263" s="47">
        <f t="shared" ref="E263:T263" si="256">SUM(E264:E265)</f>
        <v>9327750</v>
      </c>
      <c r="F263" s="47">
        <f t="shared" si="256"/>
        <v>17489550</v>
      </c>
      <c r="G263" s="47">
        <f t="shared" si="256"/>
        <v>9222250</v>
      </c>
      <c r="H263" s="47">
        <f t="shared" si="256"/>
        <v>8909750</v>
      </c>
      <c r="I263" s="47">
        <f t="shared" si="256"/>
        <v>35290100</v>
      </c>
      <c r="J263" s="47">
        <f t="shared" si="256"/>
        <v>0</v>
      </c>
      <c r="K263" s="47">
        <f t="shared" si="256"/>
        <v>0</v>
      </c>
      <c r="L263" s="47">
        <f t="shared" si="256"/>
        <v>35290100</v>
      </c>
      <c r="M263" s="47">
        <f t="shared" si="256"/>
        <v>9355003.629999999</v>
      </c>
      <c r="N263" s="47">
        <f t="shared" si="256"/>
        <v>0</v>
      </c>
      <c r="O263" s="47">
        <f t="shared" si="256"/>
        <v>0</v>
      </c>
      <c r="P263" s="47">
        <f t="shared" si="256"/>
        <v>9355003.629999999</v>
      </c>
      <c r="Q263" s="47">
        <f t="shared" si="256"/>
        <v>9355003.629999999</v>
      </c>
      <c r="R263" s="47">
        <f t="shared" si="256"/>
        <v>0</v>
      </c>
      <c r="S263" s="47">
        <f t="shared" si="256"/>
        <v>0</v>
      </c>
      <c r="T263" s="47">
        <f t="shared" si="256"/>
        <v>9355003.629999999</v>
      </c>
      <c r="U263" s="2">
        <f t="shared" si="254"/>
        <v>26.50886121036778</v>
      </c>
      <c r="V263" s="2"/>
      <c r="W263" s="2"/>
      <c r="X263" s="2">
        <f t="shared" si="255"/>
        <v>26.50886121036778</v>
      </c>
      <c r="Y263" s="2">
        <f t="shared" si="213"/>
        <v>53.489104236529805</v>
      </c>
      <c r="Z263" s="40"/>
      <c r="AA263" s="55"/>
    </row>
    <row r="264" spans="1:27" s="10" customFormat="1" ht="45" hidden="1" customHeight="1" x14ac:dyDescent="0.3">
      <c r="A264" s="101" t="s">
        <v>363</v>
      </c>
      <c r="B264" s="106" t="s">
        <v>362</v>
      </c>
      <c r="C264" s="42" t="s">
        <v>42</v>
      </c>
      <c r="D264" s="48">
        <v>3236500</v>
      </c>
      <c r="E264" s="48">
        <v>3929800</v>
      </c>
      <c r="F264" s="41">
        <v>7088200</v>
      </c>
      <c r="G264" s="48">
        <v>3824300</v>
      </c>
      <c r="H264" s="48">
        <v>3876500</v>
      </c>
      <c r="I264" s="39">
        <f>SUM(J264:L264)</f>
        <v>14579000</v>
      </c>
      <c r="J264" s="39">
        <v>0</v>
      </c>
      <c r="K264" s="39">
        <v>0</v>
      </c>
      <c r="L264" s="39">
        <v>14579000</v>
      </c>
      <c r="M264" s="40">
        <f t="shared" si="242"/>
        <v>4000413.92</v>
      </c>
      <c r="N264" s="39">
        <v>0</v>
      </c>
      <c r="O264" s="39">
        <v>0</v>
      </c>
      <c r="P264" s="39">
        <f t="shared" si="214"/>
        <v>4000413.92</v>
      </c>
      <c r="Q264" s="39">
        <f>SUM(R264:T264)</f>
        <v>4000413.92</v>
      </c>
      <c r="R264" s="39">
        <v>0</v>
      </c>
      <c r="S264" s="39">
        <v>0</v>
      </c>
      <c r="T264" s="39">
        <v>4000413.92</v>
      </c>
      <c r="U264" s="40">
        <f t="shared" si="254"/>
        <v>27.439563207353039</v>
      </c>
      <c r="V264" s="40"/>
      <c r="W264" s="40"/>
      <c r="X264" s="40">
        <f t="shared" si="255"/>
        <v>27.439563207353039</v>
      </c>
      <c r="Y264" s="40">
        <f t="shared" si="213"/>
        <v>56.437655822352639</v>
      </c>
      <c r="Z264" s="40"/>
      <c r="AA264" s="55"/>
    </row>
    <row r="265" spans="1:27" s="10" customFormat="1" ht="48.75" hidden="1" customHeight="1" x14ac:dyDescent="0.3">
      <c r="A265" s="102"/>
      <c r="B265" s="107"/>
      <c r="C265" s="42" t="s">
        <v>6</v>
      </c>
      <c r="D265" s="48">
        <v>5106700</v>
      </c>
      <c r="E265" s="48">
        <v>5397950</v>
      </c>
      <c r="F265" s="41">
        <v>10401350</v>
      </c>
      <c r="G265" s="48">
        <v>5397950</v>
      </c>
      <c r="H265" s="48">
        <v>5033250</v>
      </c>
      <c r="I265" s="39">
        <f>SUM(J265:L265)</f>
        <v>20711100</v>
      </c>
      <c r="J265" s="39">
        <v>0</v>
      </c>
      <c r="K265" s="39">
        <v>0</v>
      </c>
      <c r="L265" s="39">
        <v>20711100</v>
      </c>
      <c r="M265" s="40">
        <f t="shared" si="242"/>
        <v>5354589.71</v>
      </c>
      <c r="N265" s="39">
        <v>0</v>
      </c>
      <c r="O265" s="39">
        <v>0</v>
      </c>
      <c r="P265" s="39">
        <f t="shared" si="214"/>
        <v>5354589.71</v>
      </c>
      <c r="Q265" s="39">
        <f>SUM(R265:T265)</f>
        <v>5354589.71</v>
      </c>
      <c r="R265" s="39">
        <v>0</v>
      </c>
      <c r="S265" s="39">
        <v>0</v>
      </c>
      <c r="T265" s="39">
        <v>5354589.71</v>
      </c>
      <c r="U265" s="40">
        <f t="shared" si="254"/>
        <v>25.853719551351688</v>
      </c>
      <c r="V265" s="40"/>
      <c r="W265" s="40"/>
      <c r="X265" s="40">
        <f t="shared" si="255"/>
        <v>25.853719551351688</v>
      </c>
      <c r="Y265" s="40">
        <f t="shared" si="213"/>
        <v>51.479757050767446</v>
      </c>
      <c r="Z265" s="40"/>
      <c r="AA265" s="55"/>
    </row>
    <row r="266" spans="1:27" ht="28.5" hidden="1" customHeight="1" x14ac:dyDescent="0.3">
      <c r="A266" s="104" t="s">
        <v>202</v>
      </c>
      <c r="B266" s="104"/>
      <c r="C266" s="104"/>
      <c r="D266" s="4">
        <f>D246+D243+D241+D229+D224+D208</f>
        <v>125094441</v>
      </c>
      <c r="E266" s="4">
        <f>E246+E243+E241+E229+E224+E208</f>
        <v>105655769</v>
      </c>
      <c r="F266" s="4">
        <f t="shared" ref="F266:H266" si="257">F246+F243+F241+F229+F224+F208</f>
        <v>232315168</v>
      </c>
      <c r="G266" s="4">
        <f t="shared" si="257"/>
        <v>91706566</v>
      </c>
      <c r="H266" s="4">
        <f t="shared" si="257"/>
        <v>74987070</v>
      </c>
      <c r="I266" s="4">
        <f t="shared" ref="I266:T266" si="258">I246+I243+I241+I229+I224+I208</f>
        <v>404955756</v>
      </c>
      <c r="J266" s="4">
        <f t="shared" si="258"/>
        <v>49476000</v>
      </c>
      <c r="K266" s="4">
        <f t="shared" si="258"/>
        <v>9811500</v>
      </c>
      <c r="L266" s="4">
        <f t="shared" si="258"/>
        <v>345668256</v>
      </c>
      <c r="M266" s="4">
        <f t="shared" si="258"/>
        <v>156917816.20999998</v>
      </c>
      <c r="N266" s="4">
        <f t="shared" si="258"/>
        <v>20822862</v>
      </c>
      <c r="O266" s="4">
        <f t="shared" si="258"/>
        <v>2405100</v>
      </c>
      <c r="P266" s="4">
        <f t="shared" si="258"/>
        <v>133689854.20999999</v>
      </c>
      <c r="Q266" s="4">
        <f t="shared" si="258"/>
        <v>145075473.91999999</v>
      </c>
      <c r="R266" s="4">
        <f t="shared" si="258"/>
        <v>8166119.7100000009</v>
      </c>
      <c r="S266" s="4">
        <f t="shared" si="258"/>
        <v>3219500</v>
      </c>
      <c r="T266" s="4">
        <f t="shared" si="258"/>
        <v>133689854.20999999</v>
      </c>
      <c r="U266" s="2">
        <f t="shared" si="254"/>
        <v>35.825018355832427</v>
      </c>
      <c r="V266" s="2">
        <f t="shared" ref="V266:W266" si="259">R266/J266*100</f>
        <v>16.505214063384269</v>
      </c>
      <c r="W266" s="2">
        <f t="shared" si="259"/>
        <v>32.813535137338839</v>
      </c>
      <c r="X266" s="2">
        <f t="shared" si="255"/>
        <v>38.675768425203607</v>
      </c>
      <c r="Y266" s="2">
        <f t="shared" si="213"/>
        <v>62.447697741371755</v>
      </c>
      <c r="Z266" s="2">
        <f t="shared" si="239"/>
        <v>39.217086056662147</v>
      </c>
      <c r="AA266" s="55"/>
    </row>
    <row r="267" spans="1:27" ht="34.5" hidden="1" customHeight="1" x14ac:dyDescent="0.3">
      <c r="A267" s="82" t="s">
        <v>365</v>
      </c>
      <c r="B267" s="83"/>
      <c r="C267" s="83"/>
      <c r="D267" s="83"/>
      <c r="E267" s="83"/>
      <c r="F267" s="83"/>
      <c r="G267" s="83"/>
      <c r="H267" s="83"/>
      <c r="I267" s="83"/>
      <c r="J267" s="83"/>
      <c r="K267" s="83"/>
      <c r="L267" s="83"/>
      <c r="M267" s="83"/>
      <c r="N267" s="83"/>
      <c r="O267" s="83"/>
      <c r="P267" s="83"/>
      <c r="Q267" s="83"/>
      <c r="R267" s="83"/>
      <c r="S267" s="83"/>
      <c r="T267" s="83"/>
      <c r="U267" s="83"/>
      <c r="V267" s="83"/>
      <c r="W267" s="83"/>
      <c r="X267" s="83"/>
      <c r="Y267" s="83"/>
      <c r="Z267" s="58"/>
      <c r="AA267" s="59"/>
    </row>
    <row r="268" spans="1:27" ht="102" hidden="1" customHeight="1" x14ac:dyDescent="0.3">
      <c r="A268" s="1" t="s">
        <v>183</v>
      </c>
      <c r="B268" s="21" t="s">
        <v>364</v>
      </c>
      <c r="C268" s="51"/>
      <c r="D268" s="38">
        <f>D269+D271</f>
        <v>15008754</v>
      </c>
      <c r="E268" s="38">
        <f t="shared" ref="E268:T268" si="260">E269+E271</f>
        <v>13615164</v>
      </c>
      <c r="F268" s="38">
        <f t="shared" si="260"/>
        <v>58690032</v>
      </c>
      <c r="G268" s="38">
        <f t="shared" si="260"/>
        <v>11430065</v>
      </c>
      <c r="H268" s="38">
        <f t="shared" si="260"/>
        <v>46218907</v>
      </c>
      <c r="I268" s="38">
        <f t="shared" si="260"/>
        <v>84901160</v>
      </c>
      <c r="J268" s="38">
        <f t="shared" si="260"/>
        <v>84872100</v>
      </c>
      <c r="K268" s="38">
        <f t="shared" si="260"/>
        <v>0</v>
      </c>
      <c r="L268" s="38">
        <f t="shared" si="260"/>
        <v>29060</v>
      </c>
      <c r="M268" s="38">
        <f t="shared" si="260"/>
        <v>42129539</v>
      </c>
      <c r="N268" s="38">
        <f t="shared" si="260"/>
        <v>42127715</v>
      </c>
      <c r="O268" s="38">
        <f t="shared" si="260"/>
        <v>0</v>
      </c>
      <c r="P268" s="38">
        <f t="shared" si="260"/>
        <v>1824</v>
      </c>
      <c r="Q268" s="38">
        <f t="shared" si="260"/>
        <v>40060046.350000001</v>
      </c>
      <c r="R268" s="38">
        <f t="shared" si="260"/>
        <v>40058222.350000001</v>
      </c>
      <c r="S268" s="38">
        <f t="shared" si="260"/>
        <v>0</v>
      </c>
      <c r="T268" s="38">
        <f t="shared" si="260"/>
        <v>1824</v>
      </c>
      <c r="U268" s="2">
        <f>Q268/I268*100</f>
        <v>47.184333347153327</v>
      </c>
      <c r="V268" s="2">
        <f t="shared" ref="V268:V272" si="261">R268/J268*100</f>
        <v>47.198340031647625</v>
      </c>
      <c r="W268" s="2"/>
      <c r="X268" s="2">
        <f t="shared" si="255"/>
        <v>6.2766689607708193</v>
      </c>
      <c r="Y268" s="2">
        <f t="shared" si="213"/>
        <v>68.256985019193721</v>
      </c>
      <c r="Z268" s="2">
        <f t="shared" si="239"/>
        <v>95.087574415085172</v>
      </c>
      <c r="AA268" s="55"/>
    </row>
    <row r="269" spans="1:27" ht="56.25" hidden="1" x14ac:dyDescent="0.3">
      <c r="A269" s="1" t="s">
        <v>184</v>
      </c>
      <c r="B269" s="50" t="s">
        <v>366</v>
      </c>
      <c r="C269" s="22"/>
      <c r="D269" s="38">
        <f>D270</f>
        <v>9866010</v>
      </c>
      <c r="E269" s="38">
        <f t="shared" ref="E269:T269" si="262">E270</f>
        <v>7039080</v>
      </c>
      <c r="F269" s="38">
        <f t="shared" si="262"/>
        <v>16927584</v>
      </c>
      <c r="G269" s="38">
        <f t="shared" si="262"/>
        <v>5803980</v>
      </c>
      <c r="H269" s="38">
        <f t="shared" si="262"/>
        <v>9380020</v>
      </c>
      <c r="I269" s="38">
        <f t="shared" si="262"/>
        <v>32117360</v>
      </c>
      <c r="J269" s="38">
        <f t="shared" si="262"/>
        <v>32088300</v>
      </c>
      <c r="K269" s="38">
        <f t="shared" si="262"/>
        <v>0</v>
      </c>
      <c r="L269" s="38">
        <f t="shared" si="262"/>
        <v>29060</v>
      </c>
      <c r="M269" s="38">
        <f t="shared" si="262"/>
        <v>12666824</v>
      </c>
      <c r="N269" s="38">
        <f t="shared" si="262"/>
        <v>12665000</v>
      </c>
      <c r="O269" s="38">
        <f t="shared" si="262"/>
        <v>0</v>
      </c>
      <c r="P269" s="38">
        <f t="shared" si="262"/>
        <v>1824</v>
      </c>
      <c r="Q269" s="38">
        <f t="shared" si="262"/>
        <v>12485583.24</v>
      </c>
      <c r="R269" s="38">
        <f t="shared" si="262"/>
        <v>12483759.24</v>
      </c>
      <c r="S269" s="38">
        <f t="shared" si="262"/>
        <v>0</v>
      </c>
      <c r="T269" s="38">
        <f t="shared" si="262"/>
        <v>1824</v>
      </c>
      <c r="U269" s="2">
        <f t="shared" ref="U269:U272" si="263">Q269/I269*100</f>
        <v>38.874874024515094</v>
      </c>
      <c r="V269" s="2">
        <f t="shared" si="261"/>
        <v>38.904395807817806</v>
      </c>
      <c r="W269" s="2"/>
      <c r="X269" s="2">
        <f t="shared" si="255"/>
        <v>6.2766689607708193</v>
      </c>
      <c r="Y269" s="2">
        <f t="shared" si="213"/>
        <v>73.75880243748901</v>
      </c>
      <c r="Z269" s="2">
        <f t="shared" si="239"/>
        <v>98.568963600473751</v>
      </c>
      <c r="AA269" s="55"/>
    </row>
    <row r="270" spans="1:27" ht="56.25" hidden="1" x14ac:dyDescent="0.3">
      <c r="A270" s="74" t="s">
        <v>368</v>
      </c>
      <c r="B270" s="49" t="s">
        <v>367</v>
      </c>
      <c r="C270" s="42" t="s">
        <v>369</v>
      </c>
      <c r="D270" s="39">
        <v>9866010</v>
      </c>
      <c r="E270" s="39">
        <v>7039080</v>
      </c>
      <c r="F270" s="39">
        <v>16927584</v>
      </c>
      <c r="G270" s="39">
        <v>5803980</v>
      </c>
      <c r="H270" s="39">
        <v>9380020</v>
      </c>
      <c r="I270" s="39">
        <f>SUM(J270:L270)</f>
        <v>32117360</v>
      </c>
      <c r="J270" s="39">
        <v>32088300</v>
      </c>
      <c r="K270" s="39">
        <v>0</v>
      </c>
      <c r="L270" s="39">
        <v>29060</v>
      </c>
      <c r="M270" s="40">
        <f t="shared" si="242"/>
        <v>12666824</v>
      </c>
      <c r="N270" s="40">
        <v>12665000</v>
      </c>
      <c r="O270" s="39">
        <v>0</v>
      </c>
      <c r="P270" s="39">
        <f>T270</f>
        <v>1824</v>
      </c>
      <c r="Q270" s="53">
        <f>SUM(R270:T270)</f>
        <v>12485583.24</v>
      </c>
      <c r="R270" s="53">
        <v>12483759.24</v>
      </c>
      <c r="S270" s="53">
        <v>0</v>
      </c>
      <c r="T270" s="53">
        <v>1824</v>
      </c>
      <c r="U270" s="40">
        <f t="shared" si="263"/>
        <v>38.874874024515094</v>
      </c>
      <c r="V270" s="40">
        <f t="shared" si="261"/>
        <v>38.904395807817806</v>
      </c>
      <c r="W270" s="40"/>
      <c r="X270" s="40">
        <f t="shared" si="255"/>
        <v>6.2766689607708193</v>
      </c>
      <c r="Y270" s="40">
        <f t="shared" si="213"/>
        <v>73.75880243748901</v>
      </c>
      <c r="Z270" s="40">
        <f t="shared" si="239"/>
        <v>98.568963600473751</v>
      </c>
      <c r="AA270" s="55"/>
    </row>
    <row r="271" spans="1:27" ht="117" hidden="1" customHeight="1" x14ac:dyDescent="0.3">
      <c r="A271" s="1" t="s">
        <v>185</v>
      </c>
      <c r="B271" s="50" t="s">
        <v>370</v>
      </c>
      <c r="C271" s="22"/>
      <c r="D271" s="38">
        <f>D272</f>
        <v>5142744</v>
      </c>
      <c r="E271" s="38">
        <f t="shared" ref="E271:T271" si="264">E272</f>
        <v>6576084</v>
      </c>
      <c r="F271" s="38">
        <f t="shared" si="264"/>
        <v>41762448</v>
      </c>
      <c r="G271" s="38">
        <f t="shared" si="264"/>
        <v>5626085</v>
      </c>
      <c r="H271" s="38">
        <f t="shared" si="264"/>
        <v>36838887</v>
      </c>
      <c r="I271" s="38">
        <f t="shared" si="264"/>
        <v>52783800</v>
      </c>
      <c r="J271" s="38">
        <f t="shared" si="264"/>
        <v>52783800</v>
      </c>
      <c r="K271" s="38">
        <f t="shared" si="264"/>
        <v>0</v>
      </c>
      <c r="L271" s="38">
        <f t="shared" si="264"/>
        <v>0</v>
      </c>
      <c r="M271" s="38">
        <f t="shared" si="264"/>
        <v>29462715</v>
      </c>
      <c r="N271" s="38">
        <f t="shared" si="264"/>
        <v>29462715</v>
      </c>
      <c r="O271" s="38">
        <f t="shared" si="264"/>
        <v>0</v>
      </c>
      <c r="P271" s="38">
        <f t="shared" si="264"/>
        <v>0</v>
      </c>
      <c r="Q271" s="38">
        <f t="shared" si="264"/>
        <v>27574463.109999999</v>
      </c>
      <c r="R271" s="38">
        <f t="shared" si="264"/>
        <v>27574463.109999999</v>
      </c>
      <c r="S271" s="38">
        <f t="shared" si="264"/>
        <v>0</v>
      </c>
      <c r="T271" s="38">
        <f t="shared" si="264"/>
        <v>0</v>
      </c>
      <c r="U271" s="2">
        <f t="shared" si="263"/>
        <v>52.240390252312267</v>
      </c>
      <c r="V271" s="2">
        <f t="shared" si="261"/>
        <v>52.240390252312267</v>
      </c>
      <c r="W271" s="2"/>
      <c r="X271" s="2"/>
      <c r="Y271" s="2">
        <f t="shared" si="213"/>
        <v>66.026931922190002</v>
      </c>
      <c r="Z271" s="2">
        <f t="shared" si="239"/>
        <v>93.591045869330102</v>
      </c>
      <c r="AA271" s="55"/>
    </row>
    <row r="272" spans="1:27" ht="150" hidden="1" x14ac:dyDescent="0.3">
      <c r="A272" s="74" t="s">
        <v>372</v>
      </c>
      <c r="B272" s="49" t="s">
        <v>371</v>
      </c>
      <c r="C272" s="42" t="s">
        <v>369</v>
      </c>
      <c r="D272" s="39">
        <v>5142744</v>
      </c>
      <c r="E272" s="39">
        <v>6576084</v>
      </c>
      <c r="F272" s="39">
        <v>41762448</v>
      </c>
      <c r="G272" s="39">
        <v>5626085</v>
      </c>
      <c r="H272" s="39">
        <v>36838887</v>
      </c>
      <c r="I272" s="39">
        <f t="shared" ref="I272" si="265">SUM(J272:L272)</f>
        <v>52783800</v>
      </c>
      <c r="J272" s="39">
        <v>52783800</v>
      </c>
      <c r="K272" s="39">
        <v>0</v>
      </c>
      <c r="L272" s="39">
        <v>0</v>
      </c>
      <c r="M272" s="40">
        <f t="shared" si="242"/>
        <v>29462715</v>
      </c>
      <c r="N272" s="40">
        <v>29462715</v>
      </c>
      <c r="O272" s="39">
        <v>0</v>
      </c>
      <c r="P272" s="39">
        <f t="shared" ref="P272" si="266">T272</f>
        <v>0</v>
      </c>
      <c r="Q272" s="53">
        <f>SUM(R272:T272)</f>
        <v>27574463.109999999</v>
      </c>
      <c r="R272" s="53">
        <v>27574463.109999999</v>
      </c>
      <c r="S272" s="53">
        <v>0</v>
      </c>
      <c r="T272" s="53">
        <v>0</v>
      </c>
      <c r="U272" s="40">
        <f t="shared" si="263"/>
        <v>52.240390252312267</v>
      </c>
      <c r="V272" s="40">
        <f t="shared" si="261"/>
        <v>52.240390252312267</v>
      </c>
      <c r="W272" s="40"/>
      <c r="X272" s="2"/>
      <c r="Y272" s="40">
        <f t="shared" si="213"/>
        <v>66.026931922190002</v>
      </c>
      <c r="Z272" s="40">
        <f t="shared" si="239"/>
        <v>93.591045869330102</v>
      </c>
      <c r="AA272" s="55"/>
    </row>
    <row r="273" spans="1:16" x14ac:dyDescent="0.3">
      <c r="A273" s="14"/>
      <c r="B273" s="10"/>
      <c r="C273" s="10"/>
      <c r="D273" s="10"/>
      <c r="E273" s="10"/>
      <c r="F273" s="10"/>
      <c r="G273" s="10"/>
      <c r="H273" s="10"/>
      <c r="I273" s="10"/>
      <c r="J273" s="10"/>
      <c r="K273" s="10"/>
      <c r="L273" s="10"/>
      <c r="M273" s="10"/>
      <c r="N273" s="10"/>
      <c r="O273" s="10"/>
      <c r="P273" s="10"/>
    </row>
    <row r="274" spans="1:16" x14ac:dyDescent="0.3">
      <c r="A274" s="14"/>
      <c r="B274" s="10"/>
      <c r="C274" s="10"/>
      <c r="D274" s="10"/>
      <c r="E274" s="10"/>
      <c r="F274" s="10"/>
      <c r="G274" s="10"/>
      <c r="H274" s="10"/>
      <c r="I274" s="10"/>
      <c r="J274" s="10"/>
      <c r="K274" s="10"/>
      <c r="L274" s="10"/>
      <c r="M274" s="10"/>
      <c r="N274" s="10"/>
      <c r="O274" s="10"/>
      <c r="P274" s="10"/>
    </row>
    <row r="275" spans="1:16" x14ac:dyDescent="0.3">
      <c r="A275" s="14"/>
      <c r="B275" s="10"/>
      <c r="C275" s="10"/>
      <c r="D275" s="10"/>
      <c r="E275" s="10"/>
      <c r="F275" s="10"/>
      <c r="G275" s="10"/>
      <c r="H275" s="10"/>
      <c r="I275" s="10"/>
      <c r="J275" s="10"/>
      <c r="K275" s="10"/>
      <c r="L275" s="10"/>
      <c r="M275" s="10"/>
      <c r="N275" s="10"/>
      <c r="O275" s="10"/>
      <c r="P275" s="10"/>
    </row>
    <row r="276" spans="1:16" x14ac:dyDescent="0.3">
      <c r="A276" s="14"/>
      <c r="B276" s="10"/>
      <c r="C276" s="10"/>
      <c r="D276" s="10"/>
      <c r="E276" s="10"/>
      <c r="F276" s="10"/>
      <c r="G276" s="10"/>
      <c r="H276" s="10"/>
      <c r="I276" s="10"/>
      <c r="J276" s="10"/>
      <c r="K276" s="10"/>
      <c r="L276" s="10"/>
      <c r="M276" s="10"/>
      <c r="N276" s="10"/>
      <c r="O276" s="10"/>
      <c r="P276" s="10"/>
    </row>
    <row r="277" spans="1:16" x14ac:dyDescent="0.3">
      <c r="A277" s="14"/>
      <c r="B277" s="10"/>
      <c r="C277" s="10"/>
      <c r="D277" s="10"/>
      <c r="E277" s="10"/>
      <c r="F277" s="10"/>
      <c r="G277" s="10"/>
      <c r="H277" s="10"/>
      <c r="I277" s="10"/>
      <c r="J277" s="10"/>
      <c r="K277" s="10"/>
      <c r="L277" s="10"/>
      <c r="M277" s="10"/>
      <c r="N277" s="10"/>
      <c r="O277" s="10"/>
      <c r="P277" s="10"/>
    </row>
    <row r="278" spans="1:16" x14ac:dyDescent="0.3">
      <c r="A278" s="14"/>
      <c r="B278" s="10"/>
      <c r="C278" s="10"/>
      <c r="D278" s="10"/>
      <c r="E278" s="10"/>
      <c r="F278" s="10"/>
      <c r="G278" s="10"/>
      <c r="H278" s="10"/>
      <c r="I278" s="10"/>
      <c r="J278" s="10"/>
      <c r="K278" s="10"/>
      <c r="L278" s="10"/>
      <c r="M278" s="10"/>
      <c r="N278" s="10"/>
      <c r="O278" s="10"/>
      <c r="P278" s="10"/>
    </row>
    <row r="279" spans="1:16" x14ac:dyDescent="0.3">
      <c r="A279" s="14"/>
      <c r="B279" s="10"/>
      <c r="C279" s="10"/>
      <c r="D279" s="10"/>
      <c r="E279" s="10"/>
      <c r="F279" s="10"/>
      <c r="G279" s="10"/>
      <c r="H279" s="10"/>
      <c r="I279" s="10"/>
      <c r="J279" s="10"/>
      <c r="K279" s="10"/>
      <c r="L279" s="10"/>
      <c r="M279" s="10"/>
      <c r="N279" s="10"/>
      <c r="O279" s="10"/>
      <c r="P279" s="10"/>
    </row>
    <row r="280" spans="1:16" x14ac:dyDescent="0.3">
      <c r="A280" s="14"/>
      <c r="B280" s="10"/>
      <c r="C280" s="10"/>
      <c r="D280" s="10"/>
      <c r="E280" s="10"/>
      <c r="F280" s="10"/>
      <c r="G280" s="10"/>
      <c r="H280" s="10"/>
      <c r="I280" s="10"/>
      <c r="J280" s="10"/>
      <c r="K280" s="10"/>
      <c r="L280" s="10"/>
      <c r="M280" s="10"/>
      <c r="N280" s="10"/>
      <c r="O280" s="10"/>
      <c r="P280" s="10"/>
    </row>
    <row r="281" spans="1:16" x14ac:dyDescent="0.3">
      <c r="A281" s="14"/>
      <c r="B281" s="10"/>
      <c r="C281" s="10"/>
      <c r="D281" s="10"/>
      <c r="E281" s="10"/>
      <c r="F281" s="10"/>
      <c r="G281" s="10"/>
      <c r="H281" s="10"/>
      <c r="I281" s="10"/>
      <c r="J281" s="10"/>
      <c r="K281" s="10"/>
      <c r="L281" s="10"/>
      <c r="M281" s="10"/>
      <c r="N281" s="10"/>
      <c r="O281" s="10"/>
      <c r="P281" s="10"/>
    </row>
    <row r="282" spans="1:16" x14ac:dyDescent="0.3">
      <c r="A282" s="14"/>
      <c r="B282" s="10"/>
      <c r="C282" s="10"/>
      <c r="D282" s="10"/>
      <c r="E282" s="10"/>
      <c r="F282" s="10"/>
      <c r="G282" s="10"/>
      <c r="H282" s="10"/>
      <c r="I282" s="10"/>
      <c r="J282" s="10"/>
      <c r="K282" s="10"/>
      <c r="L282" s="10"/>
      <c r="M282" s="10"/>
      <c r="N282" s="10"/>
      <c r="O282" s="10"/>
      <c r="P282" s="10"/>
    </row>
    <row r="283" spans="1:16" x14ac:dyDescent="0.3">
      <c r="A283" s="14"/>
      <c r="B283" s="10"/>
      <c r="C283" s="10"/>
      <c r="D283" s="10"/>
      <c r="E283" s="10"/>
      <c r="F283" s="10"/>
      <c r="G283" s="10"/>
      <c r="H283" s="10"/>
      <c r="I283" s="10"/>
      <c r="J283" s="10"/>
      <c r="K283" s="10"/>
      <c r="L283" s="10"/>
      <c r="M283" s="10"/>
      <c r="N283" s="10"/>
      <c r="O283" s="10"/>
      <c r="P283" s="10"/>
    </row>
    <row r="284" spans="1:16" x14ac:dyDescent="0.3">
      <c r="A284" s="14"/>
      <c r="B284" s="10"/>
      <c r="C284" s="10"/>
      <c r="D284" s="10"/>
      <c r="E284" s="10"/>
      <c r="F284" s="10"/>
      <c r="G284" s="10"/>
      <c r="H284" s="10"/>
      <c r="I284" s="10"/>
      <c r="J284" s="10"/>
      <c r="K284" s="10"/>
      <c r="L284" s="10"/>
      <c r="M284" s="10"/>
      <c r="N284" s="10"/>
      <c r="O284" s="10"/>
      <c r="P284" s="10"/>
    </row>
    <row r="285" spans="1:16" x14ac:dyDescent="0.3">
      <c r="A285" s="14"/>
      <c r="B285" s="10"/>
      <c r="C285" s="10"/>
      <c r="D285" s="10"/>
      <c r="E285" s="10"/>
      <c r="F285" s="10"/>
      <c r="G285" s="10"/>
      <c r="H285" s="10"/>
      <c r="I285" s="10"/>
      <c r="J285" s="10"/>
      <c r="K285" s="10"/>
      <c r="L285" s="10"/>
      <c r="M285" s="10"/>
      <c r="N285" s="10"/>
      <c r="O285" s="10"/>
      <c r="P285" s="10"/>
    </row>
    <row r="286" spans="1:16" x14ac:dyDescent="0.3">
      <c r="A286" s="14"/>
      <c r="B286" s="10"/>
      <c r="C286" s="10"/>
      <c r="D286" s="10"/>
      <c r="E286" s="10"/>
      <c r="F286" s="10"/>
      <c r="G286" s="10"/>
      <c r="H286" s="10"/>
      <c r="I286" s="10"/>
      <c r="J286" s="10"/>
      <c r="K286" s="10"/>
      <c r="L286" s="10"/>
      <c r="M286" s="10"/>
      <c r="N286" s="10"/>
      <c r="O286" s="10"/>
      <c r="P286" s="10"/>
    </row>
    <row r="287" spans="1:16" x14ac:dyDescent="0.3">
      <c r="A287" s="14"/>
      <c r="B287" s="10"/>
      <c r="C287" s="10"/>
      <c r="D287" s="10"/>
      <c r="E287" s="10"/>
      <c r="F287" s="10"/>
      <c r="G287" s="10"/>
      <c r="H287" s="10"/>
      <c r="I287" s="10"/>
      <c r="J287" s="10"/>
      <c r="K287" s="10"/>
      <c r="L287" s="10"/>
      <c r="M287" s="10"/>
      <c r="N287" s="10"/>
      <c r="O287" s="10"/>
      <c r="P287" s="10"/>
    </row>
    <row r="288" spans="1:16" x14ac:dyDescent="0.3">
      <c r="A288" s="14"/>
      <c r="B288" s="10"/>
      <c r="C288" s="10"/>
      <c r="D288" s="10"/>
      <c r="E288" s="10"/>
      <c r="F288" s="10"/>
      <c r="G288" s="10"/>
      <c r="H288" s="10"/>
      <c r="I288" s="10"/>
      <c r="J288" s="10"/>
      <c r="K288" s="10"/>
      <c r="L288" s="10"/>
      <c r="M288" s="10"/>
      <c r="N288" s="10"/>
      <c r="O288" s="10"/>
      <c r="P288" s="10"/>
    </row>
    <row r="289" spans="1:16" x14ac:dyDescent="0.3">
      <c r="A289" s="14"/>
      <c r="B289" s="10"/>
      <c r="C289" s="10"/>
      <c r="D289" s="10"/>
      <c r="E289" s="10"/>
      <c r="F289" s="10"/>
      <c r="G289" s="10"/>
      <c r="H289" s="10"/>
      <c r="I289" s="10"/>
      <c r="J289" s="10"/>
      <c r="K289" s="10"/>
      <c r="L289" s="10"/>
      <c r="M289" s="10"/>
      <c r="N289" s="10"/>
      <c r="O289" s="10"/>
      <c r="P289" s="10"/>
    </row>
    <row r="290" spans="1:16" x14ac:dyDescent="0.3">
      <c r="A290" s="14"/>
      <c r="B290" s="10"/>
      <c r="C290" s="10"/>
      <c r="D290" s="10"/>
      <c r="E290" s="10"/>
      <c r="F290" s="10"/>
      <c r="G290" s="10"/>
      <c r="H290" s="10"/>
      <c r="I290" s="10"/>
      <c r="J290" s="10"/>
      <c r="K290" s="10"/>
      <c r="L290" s="10"/>
      <c r="M290" s="10"/>
      <c r="N290" s="10"/>
      <c r="O290" s="10"/>
      <c r="P290" s="10"/>
    </row>
    <row r="291" spans="1:16" x14ac:dyDescent="0.3">
      <c r="A291" s="14"/>
      <c r="B291" s="10"/>
      <c r="C291" s="10"/>
      <c r="D291" s="10"/>
      <c r="E291" s="10"/>
      <c r="F291" s="10"/>
      <c r="G291" s="10"/>
      <c r="H291" s="10"/>
      <c r="I291" s="10"/>
      <c r="J291" s="10"/>
      <c r="K291" s="10"/>
      <c r="L291" s="10"/>
      <c r="M291" s="10"/>
      <c r="N291" s="10"/>
      <c r="O291" s="10"/>
      <c r="P291" s="10"/>
    </row>
    <row r="292" spans="1:16" x14ac:dyDescent="0.3">
      <c r="A292" s="14"/>
      <c r="B292" s="10"/>
      <c r="C292" s="10"/>
      <c r="D292" s="10"/>
      <c r="E292" s="10"/>
      <c r="F292" s="10"/>
      <c r="G292" s="10"/>
      <c r="H292" s="10"/>
      <c r="I292" s="10"/>
      <c r="J292" s="10"/>
      <c r="K292" s="10"/>
      <c r="L292" s="10"/>
      <c r="M292" s="10"/>
      <c r="N292" s="10"/>
      <c r="O292" s="10"/>
      <c r="P292" s="10"/>
    </row>
    <row r="293" spans="1:16" x14ac:dyDescent="0.3">
      <c r="A293" s="14"/>
      <c r="B293" s="10"/>
      <c r="C293" s="10"/>
      <c r="D293" s="10"/>
      <c r="E293" s="10"/>
      <c r="F293" s="10"/>
      <c r="G293" s="10"/>
      <c r="H293" s="10"/>
      <c r="I293" s="10"/>
      <c r="J293" s="10"/>
      <c r="K293" s="10"/>
      <c r="L293" s="10"/>
      <c r="M293" s="10"/>
      <c r="N293" s="10"/>
      <c r="O293" s="10"/>
      <c r="P293" s="10"/>
    </row>
    <row r="294" spans="1:16" x14ac:dyDescent="0.3">
      <c r="A294" s="14"/>
      <c r="B294" s="10"/>
      <c r="C294" s="10"/>
      <c r="D294" s="10"/>
      <c r="E294" s="10"/>
      <c r="F294" s="10"/>
      <c r="G294" s="10"/>
      <c r="H294" s="10"/>
      <c r="I294" s="10"/>
      <c r="J294" s="10"/>
      <c r="K294" s="10"/>
      <c r="L294" s="10"/>
      <c r="M294" s="10"/>
      <c r="N294" s="10"/>
      <c r="O294" s="10"/>
      <c r="P294" s="10"/>
    </row>
    <row r="295" spans="1:16" x14ac:dyDescent="0.3">
      <c r="A295" s="14"/>
      <c r="B295" s="10"/>
      <c r="C295" s="10"/>
      <c r="D295" s="10"/>
      <c r="E295" s="10"/>
      <c r="F295" s="10"/>
      <c r="G295" s="10"/>
      <c r="H295" s="10"/>
      <c r="I295" s="10"/>
      <c r="J295" s="10"/>
      <c r="K295" s="10"/>
      <c r="L295" s="10"/>
      <c r="M295" s="10"/>
      <c r="N295" s="10"/>
      <c r="O295" s="10"/>
      <c r="P295" s="10"/>
    </row>
    <row r="296" spans="1:16" x14ac:dyDescent="0.3">
      <c r="A296" s="14"/>
      <c r="B296" s="10"/>
      <c r="C296" s="10"/>
      <c r="D296" s="10"/>
      <c r="E296" s="10"/>
      <c r="F296" s="10"/>
      <c r="G296" s="10"/>
      <c r="H296" s="10"/>
      <c r="I296" s="10"/>
      <c r="J296" s="10"/>
      <c r="K296" s="10"/>
      <c r="L296" s="10"/>
      <c r="M296" s="10"/>
      <c r="N296" s="10"/>
      <c r="O296" s="10"/>
      <c r="P296" s="10"/>
    </row>
    <row r="297" spans="1:16" x14ac:dyDescent="0.3">
      <c r="A297" s="14"/>
      <c r="B297" s="10"/>
      <c r="C297" s="10"/>
      <c r="D297" s="10"/>
      <c r="E297" s="10"/>
      <c r="F297" s="10"/>
      <c r="G297" s="10"/>
      <c r="H297" s="10"/>
      <c r="I297" s="10"/>
      <c r="J297" s="10"/>
      <c r="K297" s="10"/>
      <c r="L297" s="10"/>
      <c r="M297" s="10"/>
      <c r="N297" s="10"/>
      <c r="O297" s="10"/>
      <c r="P297" s="10"/>
    </row>
    <row r="298" spans="1:16" x14ac:dyDescent="0.3">
      <c r="A298" s="14"/>
      <c r="B298" s="10"/>
      <c r="C298" s="10"/>
      <c r="D298" s="10"/>
      <c r="E298" s="10"/>
      <c r="F298" s="10"/>
      <c r="G298" s="10"/>
      <c r="H298" s="10"/>
      <c r="I298" s="10"/>
      <c r="J298" s="10"/>
      <c r="K298" s="10"/>
      <c r="L298" s="10"/>
      <c r="M298" s="10"/>
      <c r="N298" s="10"/>
      <c r="O298" s="10"/>
      <c r="P298" s="10"/>
    </row>
    <row r="299" spans="1:16" x14ac:dyDescent="0.3">
      <c r="A299" s="14"/>
      <c r="B299" s="10"/>
      <c r="C299" s="10"/>
      <c r="D299" s="10"/>
      <c r="E299" s="10"/>
      <c r="F299" s="10"/>
      <c r="G299" s="10"/>
      <c r="H299" s="10"/>
      <c r="I299" s="10"/>
      <c r="J299" s="10"/>
      <c r="K299" s="10"/>
      <c r="L299" s="10"/>
      <c r="M299" s="10"/>
      <c r="N299" s="10"/>
      <c r="O299" s="10"/>
      <c r="P299" s="10"/>
    </row>
    <row r="300" spans="1:16" x14ac:dyDescent="0.3">
      <c r="A300" s="14"/>
      <c r="B300" s="10"/>
      <c r="C300" s="10"/>
      <c r="D300" s="10"/>
      <c r="E300" s="10"/>
      <c r="F300" s="10"/>
      <c r="G300" s="10"/>
      <c r="H300" s="10"/>
      <c r="I300" s="10"/>
      <c r="J300" s="10"/>
      <c r="K300" s="10"/>
      <c r="L300" s="10"/>
      <c r="M300" s="10"/>
      <c r="N300" s="10"/>
      <c r="O300" s="10"/>
      <c r="P300" s="10"/>
    </row>
    <row r="301" spans="1:16" x14ac:dyDescent="0.3">
      <c r="A301" s="14"/>
      <c r="B301" s="10"/>
      <c r="C301" s="10"/>
      <c r="D301" s="10"/>
      <c r="E301" s="10"/>
      <c r="F301" s="10"/>
      <c r="G301" s="10"/>
      <c r="H301" s="10"/>
      <c r="I301" s="10"/>
      <c r="J301" s="10"/>
      <c r="K301" s="10"/>
      <c r="L301" s="10"/>
      <c r="M301" s="10"/>
      <c r="N301" s="10"/>
      <c r="O301" s="10"/>
      <c r="P301" s="10"/>
    </row>
    <row r="302" spans="1:16" x14ac:dyDescent="0.3">
      <c r="A302" s="14"/>
      <c r="B302" s="10"/>
      <c r="C302" s="10"/>
      <c r="D302" s="10"/>
      <c r="E302" s="10"/>
      <c r="F302" s="10"/>
      <c r="G302" s="10"/>
      <c r="H302" s="10"/>
      <c r="I302" s="10"/>
      <c r="J302" s="10"/>
      <c r="K302" s="10"/>
      <c r="L302" s="10"/>
      <c r="M302" s="10"/>
      <c r="N302" s="10"/>
      <c r="O302" s="10"/>
      <c r="P302" s="10"/>
    </row>
    <row r="303" spans="1:16" x14ac:dyDescent="0.3">
      <c r="A303" s="14"/>
      <c r="B303" s="10"/>
      <c r="C303" s="10"/>
      <c r="D303" s="10"/>
      <c r="E303" s="10"/>
      <c r="F303" s="10"/>
      <c r="G303" s="10"/>
      <c r="H303" s="10"/>
      <c r="I303" s="10"/>
      <c r="J303" s="10"/>
      <c r="K303" s="10"/>
      <c r="L303" s="10"/>
      <c r="M303" s="10"/>
      <c r="N303" s="10"/>
      <c r="O303" s="10"/>
      <c r="P303" s="10"/>
    </row>
    <row r="304" spans="1:16" x14ac:dyDescent="0.3">
      <c r="A304" s="14"/>
      <c r="B304" s="10"/>
      <c r="C304" s="10"/>
      <c r="D304" s="10"/>
      <c r="E304" s="10"/>
      <c r="F304" s="10"/>
      <c r="G304" s="10"/>
      <c r="H304" s="10"/>
      <c r="I304" s="10"/>
      <c r="J304" s="10"/>
      <c r="K304" s="10"/>
      <c r="L304" s="10"/>
      <c r="M304" s="10"/>
      <c r="N304" s="10"/>
      <c r="O304" s="10"/>
      <c r="P304" s="10"/>
    </row>
    <row r="305" spans="1:16" x14ac:dyDescent="0.3">
      <c r="A305" s="14"/>
      <c r="B305" s="10"/>
      <c r="C305" s="10"/>
      <c r="D305" s="10"/>
      <c r="E305" s="10"/>
      <c r="F305" s="10"/>
      <c r="G305" s="10"/>
      <c r="H305" s="10"/>
      <c r="I305" s="10"/>
      <c r="J305" s="10"/>
      <c r="K305" s="10"/>
      <c r="L305" s="10"/>
      <c r="M305" s="10"/>
      <c r="N305" s="10"/>
      <c r="O305" s="10"/>
      <c r="P305" s="10"/>
    </row>
    <row r="306" spans="1:16" x14ac:dyDescent="0.3">
      <c r="A306" s="14"/>
      <c r="B306" s="10"/>
      <c r="C306" s="10"/>
      <c r="D306" s="10"/>
      <c r="E306" s="10"/>
      <c r="F306" s="10"/>
      <c r="G306" s="10"/>
      <c r="H306" s="10"/>
      <c r="I306" s="10"/>
      <c r="J306" s="10"/>
      <c r="K306" s="10"/>
      <c r="L306" s="10"/>
      <c r="M306" s="10"/>
      <c r="N306" s="10"/>
      <c r="O306" s="10"/>
      <c r="P306" s="10"/>
    </row>
    <row r="307" spans="1:16" x14ac:dyDescent="0.3">
      <c r="A307" s="14"/>
      <c r="B307" s="10"/>
      <c r="C307" s="10"/>
      <c r="D307" s="10"/>
      <c r="E307" s="10"/>
      <c r="F307" s="10"/>
      <c r="G307" s="10"/>
      <c r="H307" s="10"/>
      <c r="I307" s="10"/>
      <c r="J307" s="10"/>
      <c r="K307" s="10"/>
      <c r="L307" s="10"/>
      <c r="M307" s="10"/>
      <c r="N307" s="10"/>
      <c r="O307" s="10"/>
      <c r="P307" s="10"/>
    </row>
    <row r="308" spans="1:16" x14ac:dyDescent="0.3">
      <c r="A308" s="14"/>
      <c r="B308" s="10"/>
      <c r="C308" s="10"/>
      <c r="D308" s="10"/>
      <c r="E308" s="10"/>
      <c r="F308" s="10"/>
      <c r="G308" s="10"/>
      <c r="H308" s="10"/>
      <c r="I308" s="10"/>
      <c r="J308" s="10"/>
      <c r="K308" s="10"/>
      <c r="L308" s="10"/>
      <c r="M308" s="10"/>
      <c r="N308" s="10"/>
      <c r="O308" s="10"/>
      <c r="P308" s="10"/>
    </row>
    <row r="309" spans="1:16" x14ac:dyDescent="0.3">
      <c r="A309" s="14"/>
      <c r="B309" s="10"/>
      <c r="C309" s="10"/>
      <c r="D309" s="10"/>
      <c r="E309" s="10"/>
      <c r="F309" s="10"/>
      <c r="G309" s="10"/>
      <c r="H309" s="10"/>
      <c r="I309" s="10"/>
      <c r="J309" s="10"/>
      <c r="K309" s="10"/>
      <c r="L309" s="10"/>
      <c r="M309" s="10"/>
      <c r="N309" s="10"/>
      <c r="O309" s="10"/>
      <c r="P309" s="10"/>
    </row>
    <row r="310" spans="1:16" x14ac:dyDescent="0.3">
      <c r="A310" s="14"/>
      <c r="B310" s="10"/>
      <c r="C310" s="10"/>
      <c r="D310" s="10"/>
      <c r="E310" s="10"/>
      <c r="F310" s="10"/>
      <c r="G310" s="10"/>
      <c r="H310" s="10"/>
      <c r="I310" s="10"/>
      <c r="J310" s="10"/>
      <c r="K310" s="10"/>
      <c r="L310" s="10"/>
      <c r="M310" s="10"/>
      <c r="N310" s="10"/>
      <c r="O310" s="10"/>
      <c r="P310" s="10"/>
    </row>
    <row r="311" spans="1:16" x14ac:dyDescent="0.3">
      <c r="A311" s="14"/>
      <c r="B311" s="10"/>
      <c r="C311" s="10"/>
      <c r="D311" s="10"/>
      <c r="E311" s="10"/>
      <c r="F311" s="10"/>
      <c r="G311" s="10"/>
      <c r="H311" s="10"/>
      <c r="I311" s="10"/>
      <c r="J311" s="10"/>
      <c r="K311" s="10"/>
      <c r="L311" s="10"/>
      <c r="M311" s="10"/>
      <c r="N311" s="10"/>
      <c r="O311" s="10"/>
      <c r="P311" s="10"/>
    </row>
    <row r="312" spans="1:16" x14ac:dyDescent="0.3">
      <c r="A312" s="14"/>
      <c r="B312" s="10"/>
      <c r="C312" s="10"/>
      <c r="D312" s="10"/>
      <c r="E312" s="10"/>
      <c r="F312" s="10"/>
      <c r="G312" s="10"/>
      <c r="H312" s="10"/>
      <c r="I312" s="10"/>
      <c r="J312" s="10"/>
      <c r="K312" s="10"/>
      <c r="L312" s="10"/>
      <c r="M312" s="10"/>
      <c r="N312" s="10"/>
      <c r="O312" s="10"/>
      <c r="P312" s="10"/>
    </row>
    <row r="313" spans="1:16" x14ac:dyDescent="0.3">
      <c r="A313" s="14"/>
      <c r="B313" s="10"/>
      <c r="C313" s="10"/>
      <c r="D313" s="10"/>
      <c r="E313" s="10"/>
      <c r="F313" s="10"/>
      <c r="G313" s="10"/>
      <c r="H313" s="10"/>
      <c r="I313" s="10"/>
      <c r="J313" s="10"/>
      <c r="K313" s="10"/>
      <c r="L313" s="10"/>
      <c r="M313" s="10"/>
      <c r="N313" s="10"/>
      <c r="O313" s="10"/>
      <c r="P313" s="10"/>
    </row>
    <row r="314" spans="1:16" x14ac:dyDescent="0.3">
      <c r="A314" s="14"/>
      <c r="B314" s="10"/>
      <c r="C314" s="10"/>
      <c r="D314" s="10"/>
      <c r="E314" s="10"/>
      <c r="F314" s="10"/>
      <c r="G314" s="10"/>
      <c r="H314" s="10"/>
      <c r="I314" s="10"/>
      <c r="J314" s="10"/>
      <c r="K314" s="10"/>
      <c r="L314" s="10"/>
      <c r="M314" s="10"/>
      <c r="N314" s="10"/>
      <c r="O314" s="10"/>
      <c r="P314" s="10"/>
    </row>
    <row r="315" spans="1:16" x14ac:dyDescent="0.3">
      <c r="A315" s="14"/>
      <c r="B315" s="10"/>
      <c r="C315" s="10"/>
      <c r="D315" s="10"/>
      <c r="E315" s="10"/>
      <c r="F315" s="10"/>
      <c r="G315" s="10"/>
      <c r="H315" s="10"/>
      <c r="I315" s="10"/>
      <c r="J315" s="10"/>
      <c r="K315" s="10"/>
      <c r="L315" s="10"/>
      <c r="M315" s="10"/>
      <c r="N315" s="10"/>
      <c r="O315" s="10"/>
      <c r="P315" s="10"/>
    </row>
    <row r="316" spans="1:16" x14ac:dyDescent="0.3">
      <c r="A316" s="14"/>
      <c r="B316" s="10"/>
      <c r="C316" s="10"/>
      <c r="D316" s="10"/>
      <c r="E316" s="10"/>
      <c r="F316" s="10"/>
      <c r="G316" s="10"/>
      <c r="H316" s="10"/>
      <c r="I316" s="10"/>
      <c r="J316" s="10"/>
      <c r="K316" s="10"/>
      <c r="L316" s="10"/>
      <c r="M316" s="10"/>
      <c r="N316" s="10"/>
      <c r="O316" s="10"/>
      <c r="P316" s="10"/>
    </row>
    <row r="317" spans="1:16" x14ac:dyDescent="0.3">
      <c r="A317" s="14"/>
      <c r="B317" s="10"/>
      <c r="C317" s="10"/>
      <c r="D317" s="10"/>
      <c r="E317" s="10"/>
      <c r="F317" s="10"/>
      <c r="G317" s="10"/>
      <c r="H317" s="10"/>
      <c r="I317" s="10"/>
      <c r="J317" s="10"/>
      <c r="K317" s="10"/>
      <c r="L317" s="10"/>
      <c r="M317" s="10"/>
      <c r="N317" s="10"/>
      <c r="O317" s="10"/>
      <c r="P317" s="10"/>
    </row>
    <row r="318" spans="1:16" x14ac:dyDescent="0.3">
      <c r="A318" s="14"/>
      <c r="B318" s="10"/>
      <c r="C318" s="10"/>
      <c r="D318" s="10"/>
      <c r="E318" s="10"/>
      <c r="F318" s="10"/>
      <c r="G318" s="10"/>
      <c r="H318" s="10"/>
      <c r="I318" s="10"/>
      <c r="J318" s="10"/>
      <c r="K318" s="10"/>
      <c r="L318" s="10"/>
      <c r="M318" s="10"/>
      <c r="N318" s="10"/>
      <c r="O318" s="10"/>
      <c r="P318" s="10"/>
    </row>
    <row r="319" spans="1:16" x14ac:dyDescent="0.3">
      <c r="A319" s="14"/>
      <c r="B319" s="10"/>
      <c r="C319" s="10"/>
      <c r="D319" s="10"/>
      <c r="E319" s="10"/>
      <c r="F319" s="10"/>
      <c r="G319" s="10"/>
      <c r="H319" s="10"/>
      <c r="I319" s="10"/>
      <c r="J319" s="10"/>
      <c r="K319" s="10"/>
      <c r="L319" s="10"/>
      <c r="M319" s="10"/>
      <c r="N319" s="10"/>
      <c r="O319" s="10"/>
      <c r="P319" s="10"/>
    </row>
    <row r="320" spans="1:16" x14ac:dyDescent="0.3">
      <c r="A320" s="14"/>
      <c r="B320" s="10"/>
      <c r="C320" s="10"/>
      <c r="D320" s="10"/>
      <c r="E320" s="10"/>
      <c r="F320" s="10"/>
      <c r="G320" s="10"/>
      <c r="H320" s="10"/>
      <c r="I320" s="10"/>
      <c r="J320" s="10"/>
      <c r="K320" s="10"/>
      <c r="L320" s="10"/>
      <c r="M320" s="10"/>
      <c r="N320" s="10"/>
      <c r="O320" s="10"/>
      <c r="P320" s="10"/>
    </row>
    <row r="321" spans="1:16" x14ac:dyDescent="0.3">
      <c r="A321" s="14"/>
      <c r="B321" s="10"/>
      <c r="C321" s="10"/>
      <c r="D321" s="10"/>
      <c r="E321" s="10"/>
      <c r="F321" s="10"/>
      <c r="G321" s="10"/>
      <c r="H321" s="10"/>
      <c r="I321" s="10"/>
      <c r="J321" s="10"/>
      <c r="K321" s="10"/>
      <c r="L321" s="10"/>
      <c r="M321" s="10"/>
      <c r="N321" s="10"/>
      <c r="O321" s="10"/>
      <c r="P321" s="10"/>
    </row>
    <row r="322" spans="1:16" x14ac:dyDescent="0.3">
      <c r="A322" s="14"/>
      <c r="B322" s="10"/>
      <c r="C322" s="10"/>
      <c r="D322" s="10"/>
      <c r="E322" s="10"/>
      <c r="F322" s="10"/>
      <c r="G322" s="10"/>
      <c r="H322" s="10"/>
      <c r="I322" s="10"/>
      <c r="J322" s="10"/>
      <c r="K322" s="10"/>
      <c r="L322" s="10"/>
      <c r="M322" s="10"/>
      <c r="N322" s="10"/>
      <c r="O322" s="10"/>
      <c r="P322" s="10"/>
    </row>
    <row r="323" spans="1:16" x14ac:dyDescent="0.3">
      <c r="A323" s="14"/>
      <c r="B323" s="10"/>
      <c r="C323" s="10"/>
      <c r="D323" s="10"/>
      <c r="E323" s="10"/>
      <c r="F323" s="10"/>
      <c r="G323" s="10"/>
      <c r="H323" s="10"/>
      <c r="I323" s="10"/>
      <c r="J323" s="10"/>
      <c r="K323" s="10"/>
      <c r="L323" s="10"/>
      <c r="M323" s="10"/>
      <c r="N323" s="10"/>
      <c r="O323" s="10"/>
      <c r="P323" s="10"/>
    </row>
    <row r="324" spans="1:16" x14ac:dyDescent="0.3">
      <c r="A324" s="14"/>
      <c r="B324" s="10"/>
      <c r="C324" s="10"/>
      <c r="D324" s="10"/>
      <c r="E324" s="10"/>
      <c r="F324" s="10"/>
      <c r="G324" s="10"/>
      <c r="H324" s="10"/>
      <c r="I324" s="10"/>
      <c r="J324" s="10"/>
      <c r="K324" s="10"/>
      <c r="L324" s="10"/>
      <c r="M324" s="10"/>
      <c r="N324" s="10"/>
      <c r="O324" s="10"/>
      <c r="P324" s="10"/>
    </row>
    <row r="325" spans="1:16" x14ac:dyDescent="0.3">
      <c r="A325" s="14"/>
      <c r="B325" s="10"/>
      <c r="C325" s="10"/>
      <c r="D325" s="10"/>
      <c r="E325" s="10"/>
      <c r="F325" s="10"/>
      <c r="G325" s="10"/>
      <c r="H325" s="10"/>
      <c r="I325" s="10"/>
      <c r="J325" s="10"/>
      <c r="K325" s="10"/>
      <c r="L325" s="10"/>
      <c r="M325" s="10"/>
      <c r="N325" s="10"/>
      <c r="O325" s="10"/>
      <c r="P325" s="10"/>
    </row>
    <row r="326" spans="1:16" x14ac:dyDescent="0.3">
      <c r="A326" s="14"/>
      <c r="B326" s="10"/>
      <c r="C326" s="10"/>
      <c r="D326" s="10"/>
      <c r="E326" s="10"/>
      <c r="F326" s="10"/>
      <c r="G326" s="10"/>
      <c r="H326" s="10"/>
      <c r="I326" s="10"/>
      <c r="J326" s="10"/>
      <c r="K326" s="10"/>
      <c r="L326" s="10"/>
      <c r="M326" s="10"/>
      <c r="N326" s="10"/>
      <c r="O326" s="10"/>
      <c r="P326" s="10"/>
    </row>
    <row r="327" spans="1:16" x14ac:dyDescent="0.3">
      <c r="A327" s="14"/>
      <c r="B327" s="10"/>
      <c r="C327" s="10"/>
      <c r="D327" s="10"/>
      <c r="E327" s="10"/>
      <c r="F327" s="10"/>
      <c r="G327" s="10"/>
      <c r="H327" s="10"/>
      <c r="I327" s="10"/>
      <c r="J327" s="10"/>
      <c r="K327" s="10"/>
      <c r="L327" s="10"/>
      <c r="M327" s="10"/>
      <c r="N327" s="10"/>
      <c r="O327" s="10"/>
      <c r="P327" s="10"/>
    </row>
    <row r="328" spans="1:16" x14ac:dyDescent="0.3">
      <c r="A328" s="14"/>
      <c r="B328" s="10"/>
      <c r="C328" s="10"/>
      <c r="D328" s="10"/>
      <c r="E328" s="10"/>
      <c r="F328" s="10"/>
      <c r="G328" s="10"/>
      <c r="H328" s="10"/>
      <c r="I328" s="10"/>
      <c r="J328" s="10"/>
      <c r="K328" s="10"/>
      <c r="L328" s="10"/>
      <c r="M328" s="10"/>
      <c r="N328" s="10"/>
      <c r="O328" s="10"/>
      <c r="P328" s="10"/>
    </row>
    <row r="329" spans="1:16" x14ac:dyDescent="0.3">
      <c r="A329" s="14"/>
      <c r="B329" s="10"/>
      <c r="C329" s="10"/>
      <c r="D329" s="10"/>
      <c r="E329" s="10"/>
      <c r="F329" s="10"/>
      <c r="G329" s="10"/>
      <c r="H329" s="10"/>
      <c r="I329" s="10"/>
      <c r="J329" s="10"/>
      <c r="K329" s="10"/>
      <c r="L329" s="10"/>
      <c r="M329" s="10"/>
      <c r="N329" s="10"/>
      <c r="O329" s="10"/>
      <c r="P329" s="10"/>
    </row>
    <row r="330" spans="1:16" x14ac:dyDescent="0.3">
      <c r="A330" s="14"/>
      <c r="B330" s="10"/>
      <c r="C330" s="10"/>
      <c r="D330" s="10"/>
      <c r="E330" s="10"/>
      <c r="F330" s="10"/>
      <c r="G330" s="10"/>
      <c r="H330" s="10"/>
      <c r="I330" s="10"/>
      <c r="J330" s="10"/>
      <c r="K330" s="10"/>
      <c r="L330" s="10"/>
      <c r="M330" s="10"/>
      <c r="N330" s="10"/>
      <c r="O330" s="10"/>
      <c r="P330" s="10"/>
    </row>
    <row r="331" spans="1:16" x14ac:dyDescent="0.3">
      <c r="A331" s="14"/>
      <c r="B331" s="10"/>
      <c r="C331" s="10"/>
      <c r="D331" s="10"/>
      <c r="E331" s="10"/>
      <c r="F331" s="10"/>
      <c r="G331" s="10"/>
      <c r="H331" s="10"/>
      <c r="I331" s="10"/>
      <c r="J331" s="10"/>
      <c r="K331" s="10"/>
      <c r="L331" s="10"/>
      <c r="M331" s="10"/>
      <c r="N331" s="10"/>
      <c r="O331" s="10"/>
      <c r="P331" s="10"/>
    </row>
    <row r="332" spans="1:16" x14ac:dyDescent="0.3">
      <c r="A332" s="14"/>
      <c r="B332" s="10"/>
      <c r="C332" s="10"/>
      <c r="D332" s="10"/>
      <c r="E332" s="10"/>
      <c r="F332" s="10"/>
      <c r="G332" s="10"/>
      <c r="H332" s="10"/>
      <c r="I332" s="10"/>
      <c r="J332" s="10"/>
      <c r="K332" s="10"/>
      <c r="L332" s="10"/>
      <c r="M332" s="10"/>
      <c r="N332" s="10"/>
      <c r="O332" s="10"/>
      <c r="P332" s="10"/>
    </row>
    <row r="333" spans="1:16" x14ac:dyDescent="0.3">
      <c r="A333" s="14"/>
      <c r="B333" s="10"/>
      <c r="C333" s="10"/>
      <c r="D333" s="10"/>
      <c r="E333" s="10"/>
      <c r="F333" s="10"/>
      <c r="G333" s="10"/>
      <c r="H333" s="10"/>
      <c r="I333" s="10"/>
      <c r="J333" s="10"/>
      <c r="K333" s="10"/>
      <c r="L333" s="10"/>
      <c r="M333" s="10"/>
      <c r="N333" s="10"/>
      <c r="O333" s="10"/>
      <c r="P333" s="10"/>
    </row>
    <row r="334" spans="1:16" x14ac:dyDescent="0.3">
      <c r="A334" s="14"/>
      <c r="B334" s="10"/>
      <c r="C334" s="10"/>
      <c r="D334" s="10"/>
      <c r="E334" s="10"/>
      <c r="F334" s="10"/>
      <c r="G334" s="10"/>
      <c r="H334" s="10"/>
      <c r="I334" s="10"/>
      <c r="J334" s="10"/>
      <c r="K334" s="10"/>
      <c r="L334" s="10"/>
      <c r="M334" s="10"/>
      <c r="N334" s="10"/>
      <c r="O334" s="10"/>
      <c r="P334" s="10"/>
    </row>
    <row r="335" spans="1:16" x14ac:dyDescent="0.3">
      <c r="A335" s="14"/>
      <c r="B335" s="10"/>
      <c r="C335" s="10"/>
      <c r="D335" s="10"/>
      <c r="E335" s="10"/>
      <c r="F335" s="10"/>
      <c r="G335" s="10"/>
      <c r="H335" s="10"/>
      <c r="I335" s="10"/>
      <c r="J335" s="10"/>
      <c r="K335" s="10"/>
      <c r="L335" s="10"/>
      <c r="M335" s="10"/>
      <c r="N335" s="10"/>
      <c r="O335" s="10"/>
      <c r="P335" s="10"/>
    </row>
    <row r="336" spans="1:16" x14ac:dyDescent="0.3">
      <c r="A336" s="14"/>
      <c r="B336" s="10"/>
      <c r="C336" s="10"/>
      <c r="D336" s="10"/>
      <c r="E336" s="10"/>
      <c r="F336" s="10"/>
      <c r="G336" s="10"/>
      <c r="H336" s="10"/>
      <c r="I336" s="10"/>
      <c r="J336" s="10"/>
      <c r="K336" s="10"/>
      <c r="L336" s="10"/>
      <c r="M336" s="10"/>
      <c r="N336" s="10"/>
      <c r="O336" s="10"/>
      <c r="P336" s="10"/>
    </row>
    <row r="337" spans="1:16" x14ac:dyDescent="0.3">
      <c r="A337" s="14"/>
      <c r="B337" s="10"/>
      <c r="C337" s="10"/>
      <c r="D337" s="10"/>
      <c r="E337" s="10"/>
      <c r="F337" s="10"/>
      <c r="G337" s="10"/>
      <c r="H337" s="10"/>
      <c r="I337" s="10"/>
      <c r="J337" s="10"/>
      <c r="K337" s="10"/>
      <c r="L337" s="10"/>
      <c r="M337" s="10"/>
      <c r="N337" s="10"/>
      <c r="O337" s="10"/>
      <c r="P337" s="10"/>
    </row>
    <row r="338" spans="1:16" x14ac:dyDescent="0.3">
      <c r="A338" s="14"/>
      <c r="B338" s="10"/>
      <c r="C338" s="10"/>
      <c r="D338" s="10"/>
      <c r="E338" s="10"/>
      <c r="F338" s="10"/>
      <c r="G338" s="10"/>
      <c r="H338" s="10"/>
      <c r="I338" s="10"/>
      <c r="J338" s="10"/>
      <c r="K338" s="10"/>
      <c r="L338" s="10"/>
      <c r="M338" s="10"/>
      <c r="N338" s="10"/>
      <c r="O338" s="10"/>
      <c r="P338" s="10"/>
    </row>
    <row r="339" spans="1:16" x14ac:dyDescent="0.3">
      <c r="A339" s="14"/>
      <c r="B339" s="10"/>
      <c r="C339" s="10"/>
      <c r="D339" s="10"/>
      <c r="E339" s="10"/>
      <c r="F339" s="10"/>
      <c r="G339" s="10"/>
      <c r="H339" s="10"/>
      <c r="I339" s="10"/>
      <c r="J339" s="10"/>
      <c r="K339" s="10"/>
      <c r="L339" s="10"/>
      <c r="M339" s="10"/>
      <c r="N339" s="10"/>
      <c r="O339" s="10"/>
      <c r="P339" s="10"/>
    </row>
    <row r="340" spans="1:16" x14ac:dyDescent="0.3">
      <c r="A340" s="14"/>
      <c r="B340" s="10"/>
      <c r="C340" s="10"/>
      <c r="D340" s="10"/>
      <c r="E340" s="10"/>
      <c r="F340" s="10"/>
      <c r="G340" s="10"/>
      <c r="H340" s="10"/>
      <c r="I340" s="10"/>
      <c r="J340" s="10"/>
      <c r="K340" s="10"/>
      <c r="L340" s="10"/>
      <c r="M340" s="10"/>
      <c r="N340" s="10"/>
      <c r="O340" s="10"/>
      <c r="P340" s="10"/>
    </row>
    <row r="341" spans="1:16" x14ac:dyDescent="0.3">
      <c r="A341" s="14"/>
      <c r="B341" s="10"/>
      <c r="C341" s="10"/>
      <c r="D341" s="10"/>
      <c r="E341" s="10"/>
      <c r="F341" s="10"/>
      <c r="G341" s="10"/>
      <c r="H341" s="10"/>
      <c r="I341" s="10"/>
      <c r="J341" s="10"/>
      <c r="K341" s="10"/>
      <c r="L341" s="10"/>
      <c r="M341" s="10"/>
      <c r="N341" s="10"/>
      <c r="O341" s="10"/>
      <c r="P341" s="10"/>
    </row>
    <row r="342" spans="1:16" x14ac:dyDescent="0.3">
      <c r="A342" s="14"/>
      <c r="B342" s="10"/>
      <c r="C342" s="10"/>
      <c r="D342" s="10"/>
      <c r="E342" s="10"/>
      <c r="F342" s="10"/>
      <c r="G342" s="10"/>
      <c r="H342" s="10"/>
      <c r="I342" s="10"/>
      <c r="J342" s="10"/>
      <c r="K342" s="10"/>
      <c r="L342" s="10"/>
      <c r="M342" s="10"/>
      <c r="N342" s="10"/>
      <c r="O342" s="10"/>
      <c r="P342" s="10"/>
    </row>
    <row r="343" spans="1:16" x14ac:dyDescent="0.3">
      <c r="A343" s="14"/>
      <c r="B343" s="10"/>
      <c r="C343" s="10"/>
      <c r="D343" s="10"/>
      <c r="E343" s="10"/>
      <c r="F343" s="10"/>
      <c r="G343" s="10"/>
      <c r="H343" s="10"/>
      <c r="I343" s="10"/>
      <c r="J343" s="10"/>
      <c r="K343" s="10"/>
      <c r="L343" s="10"/>
      <c r="M343" s="10"/>
      <c r="N343" s="10"/>
      <c r="O343" s="10"/>
      <c r="P343" s="10"/>
    </row>
    <row r="344" spans="1:16" x14ac:dyDescent="0.3">
      <c r="A344" s="14"/>
      <c r="B344" s="10"/>
      <c r="C344" s="10"/>
      <c r="D344" s="10"/>
      <c r="E344" s="10"/>
      <c r="F344" s="10"/>
      <c r="G344" s="10"/>
      <c r="H344" s="10"/>
      <c r="I344" s="10"/>
      <c r="J344" s="10"/>
      <c r="K344" s="10"/>
      <c r="L344" s="10"/>
      <c r="M344" s="10"/>
      <c r="N344" s="10"/>
      <c r="O344" s="10"/>
      <c r="P344" s="10"/>
    </row>
    <row r="345" spans="1:16" x14ac:dyDescent="0.3">
      <c r="A345" s="14"/>
      <c r="B345" s="10"/>
      <c r="C345" s="10"/>
      <c r="D345" s="10"/>
      <c r="E345" s="10"/>
      <c r="F345" s="10"/>
      <c r="G345" s="10"/>
      <c r="H345" s="10"/>
      <c r="I345" s="10"/>
      <c r="J345" s="10"/>
      <c r="K345" s="10"/>
      <c r="L345" s="10"/>
      <c r="M345" s="10"/>
      <c r="N345" s="10"/>
      <c r="O345" s="10"/>
      <c r="P345" s="10"/>
    </row>
    <row r="346" spans="1:16" x14ac:dyDescent="0.3">
      <c r="A346" s="14"/>
      <c r="B346" s="10"/>
      <c r="C346" s="10"/>
      <c r="D346" s="10"/>
      <c r="E346" s="10"/>
      <c r="F346" s="10"/>
      <c r="G346" s="10"/>
      <c r="H346" s="10"/>
      <c r="I346" s="10"/>
      <c r="J346" s="10"/>
      <c r="K346" s="10"/>
      <c r="L346" s="10"/>
      <c r="M346" s="10"/>
      <c r="N346" s="10"/>
      <c r="O346" s="10"/>
      <c r="P346" s="10"/>
    </row>
    <row r="347" spans="1:16" x14ac:dyDescent="0.3">
      <c r="A347" s="14"/>
      <c r="B347" s="10"/>
      <c r="C347" s="10"/>
      <c r="D347" s="10"/>
      <c r="E347" s="10"/>
      <c r="F347" s="10"/>
      <c r="G347" s="10"/>
      <c r="H347" s="10"/>
      <c r="I347" s="10"/>
      <c r="J347" s="10"/>
      <c r="K347" s="10"/>
      <c r="L347" s="10"/>
      <c r="M347" s="10"/>
      <c r="N347" s="10"/>
      <c r="O347" s="10"/>
      <c r="P347" s="10"/>
    </row>
    <row r="348" spans="1:16" x14ac:dyDescent="0.3">
      <c r="A348" s="14"/>
      <c r="B348" s="10"/>
      <c r="C348" s="10"/>
      <c r="D348" s="10"/>
      <c r="E348" s="10"/>
      <c r="F348" s="10"/>
      <c r="G348" s="10"/>
      <c r="H348" s="10"/>
      <c r="I348" s="10"/>
      <c r="J348" s="10"/>
      <c r="K348" s="10"/>
      <c r="L348" s="10"/>
      <c r="M348" s="10"/>
      <c r="N348" s="10"/>
      <c r="O348" s="10"/>
      <c r="P348" s="10"/>
    </row>
    <row r="349" spans="1:16" x14ac:dyDescent="0.3">
      <c r="A349" s="14"/>
      <c r="B349" s="10"/>
      <c r="C349" s="10"/>
      <c r="D349" s="10"/>
      <c r="E349" s="10"/>
      <c r="F349" s="10"/>
      <c r="G349" s="10"/>
      <c r="H349" s="10"/>
      <c r="I349" s="10"/>
      <c r="J349" s="10"/>
      <c r="K349" s="10"/>
      <c r="L349" s="10"/>
      <c r="M349" s="10"/>
      <c r="N349" s="10"/>
      <c r="O349" s="10"/>
      <c r="P349" s="10"/>
    </row>
    <row r="350" spans="1:16" x14ac:dyDescent="0.3">
      <c r="A350" s="14"/>
      <c r="B350" s="10"/>
      <c r="C350" s="10"/>
      <c r="D350" s="10"/>
      <c r="E350" s="10"/>
      <c r="F350" s="10"/>
      <c r="G350" s="10"/>
      <c r="H350" s="10"/>
      <c r="I350" s="10"/>
      <c r="J350" s="10"/>
      <c r="K350" s="10"/>
      <c r="L350" s="10"/>
      <c r="M350" s="10"/>
      <c r="N350" s="10"/>
      <c r="O350" s="10"/>
      <c r="P350" s="10"/>
    </row>
    <row r="351" spans="1:16" x14ac:dyDescent="0.3">
      <c r="A351" s="14"/>
      <c r="B351" s="10"/>
      <c r="C351" s="10"/>
      <c r="D351" s="10"/>
      <c r="E351" s="10"/>
      <c r="F351" s="10"/>
      <c r="G351" s="10"/>
      <c r="H351" s="10"/>
      <c r="I351" s="10"/>
      <c r="J351" s="10"/>
      <c r="K351" s="10"/>
      <c r="L351" s="10"/>
      <c r="M351" s="10"/>
      <c r="N351" s="10"/>
      <c r="O351" s="10"/>
      <c r="P351" s="10"/>
    </row>
    <row r="352" spans="1:16" x14ac:dyDescent="0.3">
      <c r="A352" s="14"/>
      <c r="B352" s="10"/>
      <c r="C352" s="10"/>
      <c r="D352" s="10"/>
      <c r="E352" s="10"/>
      <c r="F352" s="10"/>
      <c r="G352" s="10"/>
      <c r="H352" s="10"/>
      <c r="I352" s="10"/>
      <c r="J352" s="10"/>
      <c r="K352" s="10"/>
      <c r="L352" s="10"/>
      <c r="M352" s="10"/>
      <c r="N352" s="10"/>
      <c r="O352" s="10"/>
      <c r="P352" s="10"/>
    </row>
    <row r="353" spans="1:16" x14ac:dyDescent="0.3">
      <c r="A353" s="14"/>
      <c r="B353" s="10"/>
      <c r="C353" s="10"/>
      <c r="D353" s="10"/>
      <c r="E353" s="10"/>
      <c r="F353" s="10"/>
      <c r="G353" s="10"/>
      <c r="H353" s="10"/>
      <c r="I353" s="10"/>
      <c r="J353" s="10"/>
      <c r="K353" s="10"/>
      <c r="L353" s="10"/>
      <c r="M353" s="10"/>
      <c r="N353" s="10"/>
      <c r="O353" s="10"/>
      <c r="P353" s="10"/>
    </row>
    <row r="354" spans="1:16" x14ac:dyDescent="0.3">
      <c r="A354" s="14"/>
      <c r="B354" s="10"/>
      <c r="C354" s="10"/>
      <c r="D354" s="10"/>
      <c r="E354" s="10"/>
      <c r="F354" s="10"/>
      <c r="G354" s="10"/>
      <c r="H354" s="10"/>
      <c r="I354" s="10"/>
      <c r="J354" s="10"/>
      <c r="K354" s="10"/>
      <c r="L354" s="10"/>
      <c r="M354" s="10"/>
      <c r="N354" s="10"/>
      <c r="O354" s="10"/>
      <c r="P354" s="10"/>
    </row>
    <row r="355" spans="1:16" x14ac:dyDescent="0.3">
      <c r="A355" s="14"/>
      <c r="B355" s="10"/>
      <c r="C355" s="10"/>
      <c r="D355" s="10"/>
      <c r="E355" s="10"/>
      <c r="F355" s="10"/>
      <c r="G355" s="10"/>
      <c r="H355" s="10"/>
      <c r="I355" s="10"/>
      <c r="J355" s="10"/>
      <c r="K355" s="10"/>
      <c r="L355" s="10"/>
      <c r="M355" s="10"/>
      <c r="N355" s="10"/>
      <c r="O355" s="10"/>
      <c r="P355" s="10"/>
    </row>
    <row r="356" spans="1:16" x14ac:dyDescent="0.3">
      <c r="A356" s="14"/>
      <c r="B356" s="10"/>
      <c r="C356" s="10"/>
      <c r="D356" s="10"/>
      <c r="E356" s="10"/>
      <c r="F356" s="10"/>
      <c r="G356" s="10"/>
      <c r="H356" s="10"/>
      <c r="I356" s="10"/>
      <c r="J356" s="10"/>
      <c r="K356" s="10"/>
      <c r="L356" s="10"/>
      <c r="M356" s="10"/>
      <c r="N356" s="10"/>
      <c r="O356" s="10"/>
      <c r="P356" s="10"/>
    </row>
    <row r="357" spans="1:16" x14ac:dyDescent="0.3">
      <c r="A357" s="14"/>
      <c r="B357" s="10"/>
      <c r="C357" s="10"/>
      <c r="D357" s="10"/>
      <c r="E357" s="10"/>
      <c r="F357" s="10"/>
      <c r="G357" s="10"/>
      <c r="H357" s="10"/>
      <c r="I357" s="10"/>
      <c r="J357" s="10"/>
      <c r="K357" s="10"/>
      <c r="L357" s="10"/>
      <c r="M357" s="10"/>
      <c r="N357" s="10"/>
      <c r="O357" s="10"/>
      <c r="P357" s="10"/>
    </row>
    <row r="358" spans="1:16" x14ac:dyDescent="0.3">
      <c r="A358" s="14"/>
      <c r="B358" s="10"/>
      <c r="C358" s="10"/>
      <c r="D358" s="10"/>
      <c r="E358" s="10"/>
      <c r="F358" s="10"/>
      <c r="G358" s="10"/>
      <c r="H358" s="10"/>
      <c r="I358" s="10"/>
      <c r="J358" s="10"/>
      <c r="K358" s="10"/>
      <c r="L358" s="10"/>
      <c r="M358" s="10"/>
      <c r="N358" s="10"/>
      <c r="O358" s="10"/>
      <c r="P358" s="10"/>
    </row>
    <row r="359" spans="1:16" x14ac:dyDescent="0.3">
      <c r="A359" s="14"/>
      <c r="B359" s="10"/>
      <c r="C359" s="10"/>
      <c r="D359" s="10"/>
      <c r="E359" s="10"/>
      <c r="F359" s="10"/>
      <c r="G359" s="10"/>
      <c r="H359" s="10"/>
      <c r="I359" s="10"/>
      <c r="J359" s="10"/>
      <c r="K359" s="10"/>
      <c r="L359" s="10"/>
      <c r="M359" s="10"/>
      <c r="N359" s="10"/>
      <c r="O359" s="10"/>
      <c r="P359" s="10"/>
    </row>
    <row r="360" spans="1:16" x14ac:dyDescent="0.3">
      <c r="A360" s="14"/>
      <c r="B360" s="10"/>
      <c r="C360" s="10"/>
      <c r="D360" s="10"/>
      <c r="E360" s="10"/>
      <c r="F360" s="10"/>
      <c r="G360" s="10"/>
      <c r="H360" s="10"/>
      <c r="I360" s="10"/>
      <c r="J360" s="10"/>
      <c r="K360" s="10"/>
      <c r="L360" s="10"/>
      <c r="M360" s="10"/>
      <c r="N360" s="10"/>
      <c r="O360" s="10"/>
      <c r="P360" s="10"/>
    </row>
    <row r="361" spans="1:16" x14ac:dyDescent="0.3">
      <c r="A361" s="14"/>
      <c r="B361" s="10"/>
      <c r="C361" s="10"/>
      <c r="D361" s="10"/>
      <c r="E361" s="10"/>
      <c r="F361" s="10"/>
      <c r="G361" s="10"/>
      <c r="H361" s="10"/>
      <c r="I361" s="10"/>
      <c r="J361" s="10"/>
      <c r="K361" s="10"/>
      <c r="L361" s="10"/>
      <c r="M361" s="10"/>
      <c r="N361" s="10"/>
      <c r="O361" s="10"/>
      <c r="P361" s="10"/>
    </row>
    <row r="362" spans="1:16" x14ac:dyDescent="0.3">
      <c r="A362" s="14"/>
      <c r="B362" s="10"/>
      <c r="C362" s="10"/>
      <c r="D362" s="10"/>
      <c r="E362" s="10"/>
      <c r="F362" s="10"/>
      <c r="G362" s="10"/>
      <c r="H362" s="10"/>
      <c r="I362" s="10"/>
      <c r="J362" s="10"/>
      <c r="K362" s="10"/>
      <c r="L362" s="10"/>
      <c r="M362" s="10"/>
      <c r="N362" s="10"/>
      <c r="O362" s="10"/>
      <c r="P362" s="10"/>
    </row>
    <row r="363" spans="1:16" x14ac:dyDescent="0.3">
      <c r="A363" s="14"/>
      <c r="B363" s="10"/>
      <c r="C363" s="10"/>
      <c r="D363" s="10"/>
      <c r="E363" s="10"/>
      <c r="F363" s="10"/>
      <c r="G363" s="10"/>
      <c r="H363" s="10"/>
      <c r="I363" s="10"/>
      <c r="J363" s="10"/>
      <c r="K363" s="10"/>
      <c r="L363" s="10"/>
      <c r="M363" s="10"/>
      <c r="N363" s="10"/>
      <c r="O363" s="10"/>
      <c r="P363" s="10"/>
    </row>
    <row r="364" spans="1:16" x14ac:dyDescent="0.3">
      <c r="A364" s="14"/>
      <c r="B364" s="10"/>
      <c r="C364" s="10"/>
      <c r="D364" s="10"/>
      <c r="E364" s="10"/>
      <c r="F364" s="10"/>
      <c r="G364" s="10"/>
      <c r="H364" s="10"/>
      <c r="I364" s="10"/>
      <c r="J364" s="10"/>
      <c r="K364" s="10"/>
      <c r="L364" s="10"/>
      <c r="M364" s="10"/>
      <c r="N364" s="10"/>
      <c r="O364" s="10"/>
      <c r="P364" s="10"/>
    </row>
    <row r="365" spans="1:16" x14ac:dyDescent="0.3">
      <c r="A365" s="14"/>
      <c r="B365" s="10"/>
      <c r="C365" s="10"/>
      <c r="D365" s="10"/>
      <c r="E365" s="10"/>
      <c r="F365" s="10"/>
      <c r="G365" s="10"/>
      <c r="H365" s="10"/>
      <c r="I365" s="10"/>
      <c r="J365" s="10"/>
      <c r="K365" s="10"/>
      <c r="L365" s="10"/>
      <c r="M365" s="10"/>
      <c r="N365" s="10"/>
      <c r="O365" s="10"/>
      <c r="P365" s="10"/>
    </row>
    <row r="366" spans="1:16" x14ac:dyDescent="0.3">
      <c r="A366" s="14"/>
      <c r="B366" s="10"/>
      <c r="C366" s="10"/>
      <c r="D366" s="10"/>
      <c r="E366" s="10"/>
      <c r="F366" s="10"/>
      <c r="G366" s="10"/>
      <c r="H366" s="10"/>
      <c r="I366" s="10"/>
      <c r="J366" s="10"/>
      <c r="K366" s="10"/>
      <c r="L366" s="10"/>
      <c r="M366" s="10"/>
      <c r="N366" s="10"/>
      <c r="O366" s="10"/>
      <c r="P366" s="10"/>
    </row>
    <row r="367" spans="1:16" x14ac:dyDescent="0.3">
      <c r="A367" s="14"/>
      <c r="B367" s="10"/>
      <c r="C367" s="10"/>
      <c r="D367" s="10"/>
      <c r="E367" s="10"/>
      <c r="F367" s="10"/>
      <c r="G367" s="10"/>
      <c r="H367" s="10"/>
      <c r="I367" s="10"/>
      <c r="J367" s="10"/>
      <c r="K367" s="10"/>
      <c r="L367" s="10"/>
      <c r="M367" s="10"/>
      <c r="N367" s="10"/>
      <c r="O367" s="10"/>
      <c r="P367" s="10"/>
    </row>
    <row r="368" spans="1:16" x14ac:dyDescent="0.3">
      <c r="A368" s="14"/>
      <c r="B368" s="10"/>
      <c r="C368" s="10"/>
      <c r="D368" s="10"/>
      <c r="E368" s="10"/>
      <c r="F368" s="10"/>
      <c r="G368" s="10"/>
      <c r="H368" s="10"/>
      <c r="I368" s="10"/>
      <c r="J368" s="10"/>
      <c r="K368" s="10"/>
      <c r="L368" s="10"/>
      <c r="M368" s="10"/>
      <c r="N368" s="10"/>
      <c r="O368" s="10"/>
      <c r="P368" s="10"/>
    </row>
    <row r="369" spans="1:16" x14ac:dyDescent="0.3">
      <c r="A369" s="14"/>
      <c r="B369" s="10"/>
      <c r="C369" s="10"/>
      <c r="D369" s="10"/>
      <c r="E369" s="10"/>
      <c r="F369" s="10"/>
      <c r="G369" s="10"/>
      <c r="H369" s="10"/>
      <c r="I369" s="10"/>
      <c r="J369" s="10"/>
      <c r="K369" s="10"/>
      <c r="L369" s="10"/>
      <c r="M369" s="10"/>
      <c r="N369" s="10"/>
      <c r="O369" s="10"/>
      <c r="P369" s="10"/>
    </row>
    <row r="370" spans="1:16" x14ac:dyDescent="0.3">
      <c r="A370" s="14"/>
      <c r="B370" s="10"/>
      <c r="C370" s="10"/>
      <c r="D370" s="10"/>
      <c r="E370" s="10"/>
      <c r="F370" s="10"/>
      <c r="G370" s="10"/>
      <c r="H370" s="10"/>
      <c r="I370" s="10"/>
      <c r="J370" s="10"/>
      <c r="K370" s="10"/>
      <c r="L370" s="10"/>
      <c r="M370" s="10"/>
      <c r="N370" s="10"/>
      <c r="O370" s="10"/>
      <c r="P370" s="10"/>
    </row>
    <row r="371" spans="1:16" x14ac:dyDescent="0.3">
      <c r="A371" s="14"/>
      <c r="B371" s="10"/>
      <c r="C371" s="10"/>
      <c r="D371" s="10"/>
      <c r="E371" s="10"/>
      <c r="F371" s="10"/>
      <c r="G371" s="10"/>
      <c r="H371" s="10"/>
      <c r="I371" s="10"/>
      <c r="J371" s="10"/>
      <c r="K371" s="10"/>
      <c r="L371" s="10"/>
      <c r="M371" s="10"/>
      <c r="N371" s="10"/>
      <c r="O371" s="10"/>
      <c r="P371" s="10"/>
    </row>
    <row r="372" spans="1:16" x14ac:dyDescent="0.3">
      <c r="A372" s="14"/>
      <c r="B372" s="10"/>
      <c r="C372" s="10"/>
      <c r="D372" s="10"/>
      <c r="E372" s="10"/>
      <c r="F372" s="10"/>
      <c r="G372" s="10"/>
      <c r="H372" s="10"/>
      <c r="I372" s="10"/>
      <c r="J372" s="10"/>
      <c r="K372" s="10"/>
      <c r="L372" s="10"/>
      <c r="M372" s="10"/>
      <c r="N372" s="10"/>
      <c r="O372" s="10"/>
      <c r="P372" s="10"/>
    </row>
    <row r="373" spans="1:16" x14ac:dyDescent="0.3">
      <c r="A373" s="14"/>
      <c r="B373" s="10"/>
      <c r="C373" s="10"/>
      <c r="D373" s="10"/>
      <c r="E373" s="10"/>
      <c r="F373" s="10"/>
      <c r="G373" s="10"/>
      <c r="H373" s="10"/>
      <c r="I373" s="10"/>
      <c r="J373" s="10"/>
      <c r="K373" s="10"/>
      <c r="L373" s="10"/>
      <c r="M373" s="10"/>
      <c r="N373" s="10"/>
      <c r="O373" s="10"/>
      <c r="P373" s="10"/>
    </row>
    <row r="374" spans="1:16" x14ac:dyDescent="0.3">
      <c r="A374" s="14"/>
      <c r="B374" s="10"/>
      <c r="C374" s="10"/>
      <c r="D374" s="10"/>
      <c r="E374" s="10"/>
      <c r="F374" s="10"/>
      <c r="G374" s="10"/>
      <c r="H374" s="10"/>
      <c r="I374" s="10"/>
      <c r="J374" s="10"/>
      <c r="K374" s="10"/>
      <c r="L374" s="10"/>
      <c r="M374" s="10"/>
      <c r="N374" s="10"/>
      <c r="O374" s="10"/>
      <c r="P374" s="10"/>
    </row>
    <row r="375" spans="1:16" x14ac:dyDescent="0.3">
      <c r="A375" s="14"/>
      <c r="B375" s="10"/>
      <c r="C375" s="10"/>
      <c r="D375" s="10"/>
      <c r="E375" s="10"/>
      <c r="F375" s="10"/>
      <c r="G375" s="10"/>
      <c r="H375" s="10"/>
      <c r="I375" s="10"/>
      <c r="J375" s="10"/>
      <c r="K375" s="10"/>
      <c r="L375" s="10"/>
      <c r="M375" s="10"/>
      <c r="N375" s="10"/>
      <c r="O375" s="10"/>
      <c r="P375" s="10"/>
    </row>
    <row r="376" spans="1:16" x14ac:dyDescent="0.3">
      <c r="A376" s="14"/>
      <c r="B376" s="10"/>
      <c r="C376" s="10"/>
      <c r="D376" s="10"/>
      <c r="E376" s="10"/>
      <c r="F376" s="10"/>
      <c r="G376" s="10"/>
      <c r="H376" s="10"/>
      <c r="I376" s="10"/>
      <c r="J376" s="10"/>
      <c r="K376" s="10"/>
      <c r="L376" s="10"/>
      <c r="M376" s="10"/>
      <c r="N376" s="10"/>
      <c r="O376" s="10"/>
      <c r="P376" s="10"/>
    </row>
    <row r="377" spans="1:16" x14ac:dyDescent="0.3">
      <c r="A377" s="14"/>
      <c r="B377" s="10"/>
      <c r="C377" s="10"/>
      <c r="D377" s="10"/>
      <c r="E377" s="10"/>
      <c r="F377" s="10"/>
      <c r="G377" s="10"/>
      <c r="H377" s="10"/>
      <c r="I377" s="10"/>
      <c r="J377" s="10"/>
      <c r="K377" s="10"/>
      <c r="L377" s="10"/>
      <c r="M377" s="10"/>
      <c r="N377" s="10"/>
      <c r="O377" s="10"/>
      <c r="P377" s="10"/>
    </row>
    <row r="378" spans="1:16" x14ac:dyDescent="0.3">
      <c r="A378" s="14"/>
      <c r="B378" s="10"/>
      <c r="C378" s="10"/>
      <c r="D378" s="10"/>
      <c r="E378" s="10"/>
      <c r="F378" s="10"/>
      <c r="G378" s="10"/>
      <c r="H378" s="10"/>
      <c r="I378" s="10"/>
      <c r="J378" s="10"/>
      <c r="K378" s="10"/>
      <c r="L378" s="10"/>
      <c r="M378" s="10"/>
      <c r="N378" s="10"/>
      <c r="O378" s="10"/>
      <c r="P378" s="10"/>
    </row>
    <row r="379" spans="1:16" x14ac:dyDescent="0.3">
      <c r="A379" s="14"/>
      <c r="B379" s="10"/>
      <c r="C379" s="10"/>
      <c r="D379" s="10"/>
      <c r="E379" s="10"/>
      <c r="F379" s="10"/>
      <c r="G379" s="10"/>
      <c r="H379" s="10"/>
      <c r="I379" s="10"/>
      <c r="J379" s="10"/>
      <c r="K379" s="10"/>
      <c r="L379" s="10"/>
      <c r="M379" s="10"/>
      <c r="N379" s="10"/>
      <c r="O379" s="10"/>
      <c r="P379" s="10"/>
    </row>
    <row r="380" spans="1:16" x14ac:dyDescent="0.3">
      <c r="A380" s="14"/>
      <c r="B380" s="10"/>
      <c r="C380" s="10"/>
      <c r="D380" s="10"/>
      <c r="E380" s="10"/>
      <c r="F380" s="10"/>
      <c r="G380" s="10"/>
      <c r="H380" s="10"/>
      <c r="I380" s="10"/>
      <c r="J380" s="10"/>
      <c r="K380" s="10"/>
      <c r="L380" s="10"/>
      <c r="M380" s="10"/>
      <c r="N380" s="10"/>
      <c r="O380" s="10"/>
      <c r="P380" s="10"/>
    </row>
    <row r="381" spans="1:16" x14ac:dyDescent="0.3">
      <c r="A381" s="14"/>
      <c r="B381" s="10"/>
      <c r="C381" s="10"/>
      <c r="D381" s="10"/>
      <c r="E381" s="10"/>
      <c r="F381" s="10"/>
      <c r="G381" s="10"/>
      <c r="H381" s="10"/>
      <c r="I381" s="10"/>
      <c r="J381" s="10"/>
      <c r="K381" s="10"/>
      <c r="L381" s="10"/>
      <c r="M381" s="10"/>
      <c r="N381" s="10"/>
      <c r="O381" s="10"/>
      <c r="P381" s="10"/>
    </row>
    <row r="382" spans="1:16" x14ac:dyDescent="0.3">
      <c r="A382" s="14"/>
      <c r="B382" s="10"/>
      <c r="C382" s="10"/>
      <c r="D382" s="10"/>
      <c r="E382" s="10"/>
      <c r="F382" s="10"/>
      <c r="G382" s="10"/>
      <c r="H382" s="10"/>
      <c r="I382" s="10"/>
      <c r="J382" s="10"/>
      <c r="K382" s="10"/>
      <c r="L382" s="10"/>
      <c r="M382" s="10"/>
      <c r="N382" s="10"/>
      <c r="O382" s="10"/>
      <c r="P382" s="10"/>
    </row>
    <row r="383" spans="1:16" x14ac:dyDescent="0.3">
      <c r="A383" s="14"/>
      <c r="B383" s="10"/>
      <c r="C383" s="10"/>
      <c r="D383" s="10"/>
      <c r="E383" s="10"/>
      <c r="F383" s="10"/>
      <c r="G383" s="10"/>
      <c r="H383" s="10"/>
      <c r="I383" s="10"/>
      <c r="J383" s="10"/>
      <c r="K383" s="10"/>
      <c r="L383" s="10"/>
      <c r="M383" s="10"/>
      <c r="N383" s="10"/>
      <c r="O383" s="10"/>
      <c r="P383" s="10"/>
    </row>
    <row r="384" spans="1:16" x14ac:dyDescent="0.3">
      <c r="A384" s="14"/>
      <c r="B384" s="10"/>
      <c r="C384" s="10"/>
      <c r="D384" s="10"/>
      <c r="E384" s="10"/>
      <c r="F384" s="10"/>
      <c r="G384" s="10"/>
      <c r="H384" s="10"/>
      <c r="I384" s="10"/>
      <c r="J384" s="10"/>
      <c r="K384" s="10"/>
      <c r="L384" s="10"/>
      <c r="M384" s="10"/>
      <c r="N384" s="10"/>
      <c r="O384" s="10"/>
      <c r="P384" s="10"/>
    </row>
    <row r="385" spans="1:16" x14ac:dyDescent="0.3">
      <c r="A385" s="14"/>
      <c r="B385" s="10"/>
      <c r="C385" s="10"/>
      <c r="D385" s="10"/>
      <c r="E385" s="10"/>
      <c r="F385" s="10"/>
      <c r="G385" s="10"/>
      <c r="H385" s="10"/>
      <c r="I385" s="10"/>
      <c r="J385" s="10"/>
      <c r="K385" s="10"/>
      <c r="L385" s="10"/>
      <c r="M385" s="10"/>
      <c r="N385" s="10"/>
      <c r="O385" s="10"/>
      <c r="P385" s="10"/>
    </row>
    <row r="386" spans="1:16" x14ac:dyDescent="0.3">
      <c r="A386" s="14"/>
      <c r="B386" s="10"/>
      <c r="C386" s="10"/>
      <c r="D386" s="10"/>
      <c r="E386" s="10"/>
      <c r="F386" s="10"/>
      <c r="G386" s="10"/>
      <c r="H386" s="10"/>
      <c r="I386" s="10"/>
      <c r="J386" s="10"/>
      <c r="K386" s="10"/>
      <c r="L386" s="10"/>
      <c r="M386" s="10"/>
      <c r="N386" s="10"/>
      <c r="O386" s="10"/>
      <c r="P386" s="10"/>
    </row>
    <row r="387" spans="1:16" x14ac:dyDescent="0.3">
      <c r="A387" s="14"/>
      <c r="B387" s="10"/>
      <c r="C387" s="10"/>
      <c r="D387" s="10"/>
      <c r="E387" s="10"/>
      <c r="F387" s="10"/>
      <c r="G387" s="10"/>
      <c r="H387" s="10"/>
      <c r="I387" s="10"/>
      <c r="J387" s="10"/>
      <c r="K387" s="10"/>
      <c r="L387" s="10"/>
      <c r="M387" s="10"/>
      <c r="N387" s="10"/>
      <c r="O387" s="10"/>
      <c r="P387" s="10"/>
    </row>
    <row r="388" spans="1:16" x14ac:dyDescent="0.3">
      <c r="A388" s="14"/>
      <c r="B388" s="10"/>
      <c r="C388" s="10"/>
      <c r="D388" s="10"/>
      <c r="E388" s="10"/>
      <c r="F388" s="10"/>
      <c r="G388" s="10"/>
      <c r="H388" s="10"/>
      <c r="I388" s="10"/>
      <c r="J388" s="10"/>
      <c r="K388" s="10"/>
      <c r="L388" s="10"/>
      <c r="M388" s="10"/>
      <c r="N388" s="10"/>
      <c r="O388" s="10"/>
      <c r="P388" s="10"/>
    </row>
    <row r="389" spans="1:16" x14ac:dyDescent="0.3">
      <c r="A389" s="14"/>
      <c r="B389" s="10"/>
      <c r="C389" s="10"/>
      <c r="D389" s="10"/>
      <c r="E389" s="10"/>
      <c r="F389" s="10"/>
      <c r="G389" s="10"/>
      <c r="H389" s="10"/>
      <c r="I389" s="10"/>
      <c r="J389" s="10"/>
      <c r="K389" s="10"/>
      <c r="L389" s="10"/>
      <c r="M389" s="10"/>
      <c r="N389" s="10"/>
      <c r="O389" s="10"/>
      <c r="P389" s="10"/>
    </row>
    <row r="390" spans="1:16" x14ac:dyDescent="0.3">
      <c r="A390" s="14"/>
      <c r="B390" s="10"/>
      <c r="C390" s="10"/>
      <c r="D390" s="10"/>
      <c r="E390" s="10"/>
      <c r="F390" s="10"/>
      <c r="G390" s="10"/>
      <c r="H390" s="10"/>
      <c r="I390" s="10"/>
      <c r="J390" s="10"/>
      <c r="K390" s="10"/>
      <c r="L390" s="10"/>
      <c r="M390" s="10"/>
      <c r="N390" s="10"/>
      <c r="O390" s="10"/>
      <c r="P390" s="10"/>
    </row>
    <row r="391" spans="1:16" x14ac:dyDescent="0.3">
      <c r="A391" s="14"/>
      <c r="B391" s="10"/>
      <c r="C391" s="10"/>
      <c r="D391" s="10"/>
      <c r="E391" s="10"/>
      <c r="F391" s="10"/>
      <c r="G391" s="10"/>
      <c r="H391" s="10"/>
      <c r="I391" s="10"/>
      <c r="J391" s="10"/>
      <c r="K391" s="10"/>
      <c r="L391" s="10"/>
      <c r="M391" s="10"/>
      <c r="N391" s="10"/>
      <c r="O391" s="10"/>
      <c r="P391" s="10"/>
    </row>
    <row r="392" spans="1:16" x14ac:dyDescent="0.3">
      <c r="A392" s="14"/>
      <c r="B392" s="10"/>
      <c r="C392" s="10"/>
      <c r="D392" s="10"/>
      <c r="E392" s="10"/>
      <c r="F392" s="10"/>
      <c r="G392" s="10"/>
      <c r="H392" s="10"/>
      <c r="I392" s="10"/>
      <c r="J392" s="10"/>
      <c r="K392" s="10"/>
      <c r="L392" s="10"/>
      <c r="M392" s="10"/>
      <c r="N392" s="10"/>
      <c r="O392" s="10"/>
      <c r="P392" s="10"/>
    </row>
    <row r="393" spans="1:16" x14ac:dyDescent="0.3">
      <c r="A393" s="14"/>
      <c r="B393" s="10"/>
      <c r="C393" s="10"/>
      <c r="D393" s="10"/>
      <c r="E393" s="10"/>
      <c r="F393" s="10"/>
      <c r="G393" s="10"/>
      <c r="H393" s="10"/>
      <c r="I393" s="10"/>
      <c r="J393" s="10"/>
      <c r="K393" s="10"/>
      <c r="L393" s="10"/>
      <c r="M393" s="10"/>
      <c r="N393" s="10"/>
      <c r="O393" s="10"/>
      <c r="P393" s="10"/>
    </row>
    <row r="394" spans="1:16" x14ac:dyDescent="0.3">
      <c r="A394" s="14"/>
      <c r="B394" s="10"/>
      <c r="C394" s="10"/>
      <c r="D394" s="10"/>
      <c r="E394" s="10"/>
      <c r="F394" s="10"/>
      <c r="G394" s="10"/>
      <c r="H394" s="10"/>
      <c r="I394" s="10"/>
      <c r="J394" s="10"/>
      <c r="K394" s="10"/>
      <c r="L394" s="10"/>
      <c r="M394" s="10"/>
      <c r="N394" s="10"/>
      <c r="O394" s="10"/>
      <c r="P394" s="10"/>
    </row>
    <row r="395" spans="1:16" x14ac:dyDescent="0.3">
      <c r="A395" s="14"/>
      <c r="B395" s="10"/>
      <c r="C395" s="10"/>
      <c r="D395" s="10"/>
      <c r="E395" s="10"/>
      <c r="F395" s="10"/>
      <c r="G395" s="10"/>
      <c r="H395" s="10"/>
      <c r="I395" s="10"/>
      <c r="J395" s="10"/>
      <c r="K395" s="10"/>
      <c r="L395" s="10"/>
      <c r="M395" s="10"/>
      <c r="N395" s="10"/>
      <c r="O395" s="10"/>
      <c r="P395" s="10"/>
    </row>
    <row r="396" spans="1:16" x14ac:dyDescent="0.3">
      <c r="A396" s="14"/>
      <c r="B396" s="10"/>
      <c r="C396" s="10"/>
      <c r="D396" s="10"/>
      <c r="E396" s="10"/>
      <c r="F396" s="10"/>
      <c r="G396" s="10"/>
      <c r="H396" s="10"/>
      <c r="I396" s="10"/>
      <c r="J396" s="10"/>
      <c r="K396" s="10"/>
      <c r="L396" s="10"/>
      <c r="M396" s="10"/>
      <c r="N396" s="10"/>
      <c r="O396" s="10"/>
      <c r="P396" s="10"/>
    </row>
    <row r="397" spans="1:16" x14ac:dyDescent="0.3">
      <c r="A397" s="14"/>
      <c r="B397" s="10"/>
      <c r="C397" s="10"/>
      <c r="D397" s="10"/>
      <c r="E397" s="10"/>
      <c r="F397" s="10"/>
      <c r="G397" s="10"/>
      <c r="H397" s="10"/>
      <c r="I397" s="10"/>
      <c r="J397" s="10"/>
      <c r="K397" s="10"/>
      <c r="L397" s="10"/>
      <c r="M397" s="10"/>
      <c r="N397" s="10"/>
      <c r="O397" s="10"/>
      <c r="P397" s="10"/>
    </row>
    <row r="398" spans="1:16" x14ac:dyDescent="0.3">
      <c r="A398" s="14"/>
      <c r="B398" s="10"/>
      <c r="C398" s="10"/>
      <c r="D398" s="10"/>
      <c r="E398" s="10"/>
      <c r="F398" s="10"/>
      <c r="G398" s="10"/>
      <c r="H398" s="10"/>
      <c r="I398" s="10"/>
      <c r="J398" s="10"/>
      <c r="K398" s="10"/>
      <c r="L398" s="10"/>
      <c r="M398" s="10"/>
      <c r="N398" s="10"/>
      <c r="O398" s="10"/>
      <c r="P398" s="10"/>
    </row>
    <row r="399" spans="1:16" x14ac:dyDescent="0.3">
      <c r="A399" s="14"/>
      <c r="B399" s="10"/>
      <c r="C399" s="10"/>
      <c r="D399" s="10"/>
      <c r="E399" s="10"/>
      <c r="F399" s="10"/>
      <c r="G399" s="10"/>
      <c r="H399" s="10"/>
      <c r="I399" s="10"/>
      <c r="J399" s="10"/>
      <c r="K399" s="10"/>
      <c r="L399" s="10"/>
      <c r="M399" s="10"/>
      <c r="N399" s="10"/>
      <c r="O399" s="10"/>
      <c r="P399" s="10"/>
    </row>
    <row r="400" spans="1:16" x14ac:dyDescent="0.3">
      <c r="A400" s="14"/>
      <c r="B400" s="10"/>
      <c r="C400" s="10"/>
      <c r="D400" s="10"/>
      <c r="E400" s="10"/>
      <c r="F400" s="10"/>
      <c r="G400" s="10"/>
      <c r="H400" s="10"/>
      <c r="I400" s="10"/>
      <c r="J400" s="10"/>
      <c r="K400" s="10"/>
      <c r="L400" s="10"/>
      <c r="M400" s="10"/>
      <c r="N400" s="10"/>
      <c r="O400" s="10"/>
      <c r="P400" s="10"/>
    </row>
    <row r="401" spans="1:16" x14ac:dyDescent="0.3">
      <c r="A401" s="14"/>
      <c r="B401" s="10"/>
      <c r="C401" s="10"/>
      <c r="D401" s="10"/>
      <c r="E401" s="10"/>
      <c r="F401" s="10"/>
      <c r="G401" s="10"/>
      <c r="H401" s="10"/>
      <c r="I401" s="10"/>
      <c r="J401" s="10"/>
      <c r="K401" s="10"/>
      <c r="L401" s="10"/>
      <c r="M401" s="10"/>
      <c r="N401" s="10"/>
      <c r="O401" s="10"/>
      <c r="P401" s="10"/>
    </row>
    <row r="402" spans="1:16" x14ac:dyDescent="0.3">
      <c r="A402" s="14"/>
      <c r="B402" s="10"/>
      <c r="C402" s="10"/>
      <c r="D402" s="10"/>
      <c r="E402" s="10"/>
      <c r="F402" s="10"/>
      <c r="G402" s="10"/>
      <c r="H402" s="10"/>
      <c r="I402" s="10"/>
      <c r="J402" s="10"/>
      <c r="K402" s="10"/>
      <c r="L402" s="10"/>
      <c r="M402" s="10"/>
      <c r="N402" s="10"/>
      <c r="O402" s="10"/>
      <c r="P402" s="10"/>
    </row>
    <row r="403" spans="1:16" x14ac:dyDescent="0.3">
      <c r="A403" s="14"/>
      <c r="B403" s="10"/>
      <c r="C403" s="10"/>
      <c r="D403" s="10"/>
      <c r="E403" s="10"/>
      <c r="F403" s="10"/>
      <c r="G403" s="10"/>
      <c r="H403" s="10"/>
      <c r="I403" s="10"/>
      <c r="J403" s="10"/>
      <c r="K403" s="10"/>
      <c r="L403" s="10"/>
      <c r="M403" s="10"/>
      <c r="N403" s="10"/>
      <c r="O403" s="10"/>
      <c r="P403" s="10"/>
    </row>
    <row r="404" spans="1:16" x14ac:dyDescent="0.3">
      <c r="A404" s="14"/>
      <c r="B404" s="10"/>
      <c r="C404" s="10"/>
      <c r="D404" s="10"/>
      <c r="E404" s="10"/>
      <c r="F404" s="10"/>
      <c r="G404" s="10"/>
      <c r="H404" s="10"/>
      <c r="I404" s="10"/>
      <c r="J404" s="10"/>
      <c r="K404" s="10"/>
      <c r="L404" s="10"/>
      <c r="M404" s="10"/>
      <c r="N404" s="10"/>
      <c r="O404" s="10"/>
      <c r="P404" s="10"/>
    </row>
    <row r="405" spans="1:16" x14ac:dyDescent="0.3">
      <c r="A405" s="14"/>
      <c r="B405" s="10"/>
      <c r="C405" s="10"/>
      <c r="D405" s="10"/>
      <c r="E405" s="10"/>
      <c r="F405" s="10"/>
      <c r="G405" s="10"/>
      <c r="H405" s="10"/>
      <c r="I405" s="10"/>
      <c r="J405" s="10"/>
      <c r="K405" s="10"/>
      <c r="L405" s="10"/>
      <c r="M405" s="10"/>
      <c r="N405" s="10"/>
      <c r="O405" s="10"/>
      <c r="P405" s="10"/>
    </row>
    <row r="406" spans="1:16" x14ac:dyDescent="0.3">
      <c r="A406" s="14"/>
      <c r="B406" s="10"/>
      <c r="C406" s="10"/>
      <c r="D406" s="10"/>
      <c r="E406" s="10"/>
      <c r="F406" s="10"/>
      <c r="G406" s="10"/>
      <c r="H406" s="10"/>
      <c r="I406" s="10"/>
      <c r="J406" s="10"/>
      <c r="K406" s="10"/>
      <c r="L406" s="10"/>
      <c r="M406" s="10"/>
      <c r="N406" s="10"/>
      <c r="O406" s="10"/>
      <c r="P406" s="10"/>
    </row>
    <row r="407" spans="1:16" x14ac:dyDescent="0.3">
      <c r="A407" s="14"/>
      <c r="B407" s="10"/>
      <c r="C407" s="10"/>
      <c r="D407" s="10"/>
      <c r="E407" s="10"/>
      <c r="F407" s="10"/>
      <c r="G407" s="10"/>
      <c r="H407" s="10"/>
      <c r="I407" s="10"/>
      <c r="J407" s="10"/>
      <c r="K407" s="10"/>
      <c r="L407" s="10"/>
      <c r="M407" s="10"/>
      <c r="N407" s="10"/>
      <c r="O407" s="10"/>
      <c r="P407" s="10"/>
    </row>
    <row r="408" spans="1:16" x14ac:dyDescent="0.3">
      <c r="A408" s="14"/>
      <c r="B408" s="10"/>
      <c r="C408" s="10"/>
      <c r="D408" s="10"/>
      <c r="E408" s="10"/>
      <c r="F408" s="10"/>
      <c r="G408" s="10"/>
      <c r="H408" s="10"/>
      <c r="I408" s="10"/>
      <c r="J408" s="10"/>
      <c r="K408" s="10"/>
      <c r="L408" s="10"/>
      <c r="M408" s="10"/>
      <c r="N408" s="10"/>
      <c r="O408" s="10"/>
      <c r="P408" s="10"/>
    </row>
  </sheetData>
  <mergeCells count="59">
    <mergeCell ref="Y2:Y3"/>
    <mergeCell ref="Z2:Z3"/>
    <mergeCell ref="A113:AA113"/>
    <mergeCell ref="B205:B206"/>
    <mergeCell ref="A205:A206"/>
    <mergeCell ref="B99:C99"/>
    <mergeCell ref="B7:C7"/>
    <mergeCell ref="B114:C114"/>
    <mergeCell ref="B150:C150"/>
    <mergeCell ref="A149:AA149"/>
    <mergeCell ref="A189:AA189"/>
    <mergeCell ref="A201:A203"/>
    <mergeCell ref="A197:A199"/>
    <mergeCell ref="B190:C190"/>
    <mergeCell ref="B163:B164"/>
    <mergeCell ref="A1:X1"/>
    <mergeCell ref="A2:A3"/>
    <mergeCell ref="C2:C3"/>
    <mergeCell ref="I2:L2"/>
    <mergeCell ref="Q2:T2"/>
    <mergeCell ref="U2:X2"/>
    <mergeCell ref="D2:D3"/>
    <mergeCell ref="E2:E3"/>
    <mergeCell ref="G2:G3"/>
    <mergeCell ref="H2:H3"/>
    <mergeCell ref="M2:P2"/>
    <mergeCell ref="F2:F3"/>
    <mergeCell ref="A266:C266"/>
    <mergeCell ref="B229:C229"/>
    <mergeCell ref="A233:A239"/>
    <mergeCell ref="B233:B239"/>
    <mergeCell ref="B241:C241"/>
    <mergeCell ref="B246:C246"/>
    <mergeCell ref="B243:C243"/>
    <mergeCell ref="A244:A245"/>
    <mergeCell ref="B264:B265"/>
    <mergeCell ref="A264:A265"/>
    <mergeCell ref="B224:C224"/>
    <mergeCell ref="B208:C208"/>
    <mergeCell ref="A221:A223"/>
    <mergeCell ref="B221:B223"/>
    <mergeCell ref="A225:A228"/>
    <mergeCell ref="B225:B228"/>
    <mergeCell ref="A267:Y267"/>
    <mergeCell ref="B244:B245"/>
    <mergeCell ref="A207:AA207"/>
    <mergeCell ref="AA2:AA3"/>
    <mergeCell ref="A6:AA6"/>
    <mergeCell ref="A82:AA82"/>
    <mergeCell ref="A92:AA92"/>
    <mergeCell ref="A98:AA98"/>
    <mergeCell ref="A5:C5"/>
    <mergeCell ref="B20:B25"/>
    <mergeCell ref="A20:A25"/>
    <mergeCell ref="B83:C83"/>
    <mergeCell ref="A81:C81"/>
    <mergeCell ref="B93:C93"/>
    <mergeCell ref="B65:C65"/>
    <mergeCell ref="A163:A164"/>
  </mergeCells>
  <pageMargins left="0.19685039370078741" right="0.19685039370078741" top="0.39370078740157483" bottom="0.19685039370078741" header="0.31496062992125984" footer="0.31496062992125984"/>
  <pageSetup paperSize="8" scale="62" fitToHeight="0" orientation="landscape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"/>
  <sheetViews>
    <sheetView workbookViewId="0">
      <selection activeCell="G2" sqref="G2:I2"/>
    </sheetView>
  </sheetViews>
  <sheetFormatPr defaultRowHeight="15" x14ac:dyDescent="0.25"/>
  <cols>
    <col min="1" max="1" width="6" customWidth="1"/>
    <col min="2" max="2" width="25" customWidth="1"/>
    <col min="3" max="3" width="6.7109375" customWidth="1"/>
    <col min="4" max="4" width="12.42578125" customWidth="1"/>
    <col min="5" max="5" width="9.42578125" customWidth="1"/>
    <col min="6" max="12" width="12.28515625" customWidth="1"/>
    <col min="13" max="13" width="11.140625" customWidth="1"/>
    <col min="14" max="14" width="11.42578125" customWidth="1"/>
  </cols>
  <sheetData>
    <row r="1" spans="1:14" ht="52.5" customHeight="1" x14ac:dyDescent="0.25">
      <c r="A1" s="131" t="s">
        <v>218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</row>
    <row r="2" spans="1:14" ht="32.25" customHeight="1" x14ac:dyDescent="0.25">
      <c r="A2" s="133" t="s">
        <v>0</v>
      </c>
      <c r="B2" s="27" t="s">
        <v>1</v>
      </c>
      <c r="C2" s="134" t="s">
        <v>63</v>
      </c>
      <c r="D2" s="135" t="s">
        <v>203</v>
      </c>
      <c r="E2" s="135"/>
      <c r="F2" s="135"/>
      <c r="G2" s="136" t="s">
        <v>223</v>
      </c>
      <c r="H2" s="136"/>
      <c r="I2" s="136"/>
      <c r="J2" s="137" t="s">
        <v>221</v>
      </c>
      <c r="K2" s="138"/>
      <c r="L2" s="139"/>
      <c r="M2" s="140" t="s">
        <v>216</v>
      </c>
      <c r="N2" s="140" t="s">
        <v>217</v>
      </c>
    </row>
    <row r="3" spans="1:14" ht="25.5" x14ac:dyDescent="0.25">
      <c r="A3" s="133"/>
      <c r="B3" s="28" t="s">
        <v>2</v>
      </c>
      <c r="C3" s="134"/>
      <c r="D3" s="29" t="s">
        <v>115</v>
      </c>
      <c r="E3" s="29" t="s">
        <v>116</v>
      </c>
      <c r="F3" s="29" t="s">
        <v>117</v>
      </c>
      <c r="G3" s="29" t="s">
        <v>115</v>
      </c>
      <c r="H3" s="29" t="s">
        <v>116</v>
      </c>
      <c r="I3" s="29" t="s">
        <v>117</v>
      </c>
      <c r="J3" s="29" t="s">
        <v>115</v>
      </c>
      <c r="K3" s="29" t="s">
        <v>116</v>
      </c>
      <c r="L3" s="29" t="s">
        <v>117</v>
      </c>
      <c r="M3" s="141"/>
      <c r="N3" s="141"/>
    </row>
    <row r="4" spans="1:14" x14ac:dyDescent="0.25">
      <c r="A4" s="30" t="s">
        <v>9</v>
      </c>
      <c r="B4" s="31">
        <v>2</v>
      </c>
      <c r="C4" s="32">
        <v>3</v>
      </c>
      <c r="D4" s="32">
        <v>4</v>
      </c>
      <c r="E4" s="31">
        <v>5</v>
      </c>
      <c r="F4" s="32">
        <v>6</v>
      </c>
      <c r="G4" s="32">
        <v>7</v>
      </c>
      <c r="H4" s="32">
        <v>8</v>
      </c>
      <c r="I4" s="32">
        <v>9</v>
      </c>
      <c r="J4" s="32">
        <v>10</v>
      </c>
      <c r="K4" s="32">
        <v>11</v>
      </c>
      <c r="L4" s="32">
        <v>12</v>
      </c>
      <c r="M4" s="32">
        <v>13</v>
      </c>
      <c r="N4" s="32">
        <v>14</v>
      </c>
    </row>
    <row r="5" spans="1:14" ht="70.5" customHeight="1" x14ac:dyDescent="0.25">
      <c r="A5" s="33">
        <v>1</v>
      </c>
      <c r="B5" s="130" t="s">
        <v>219</v>
      </c>
      <c r="C5" s="130"/>
      <c r="D5" s="34">
        <f>SUM(D6:D7)</f>
        <v>9048313</v>
      </c>
      <c r="E5" s="34">
        <f>SUM(E6:E7)</f>
        <v>0</v>
      </c>
      <c r="F5" s="34">
        <f t="shared" ref="F5" si="0">SUM(F6:F7)</f>
        <v>9048313</v>
      </c>
      <c r="G5" s="34">
        <f>SUM(G6:G7)</f>
        <v>3127240</v>
      </c>
      <c r="H5" s="34">
        <f>SUM(H6:H7)</f>
        <v>0</v>
      </c>
      <c r="I5" s="34">
        <f>SUM(I6:I7)</f>
        <v>3127240</v>
      </c>
      <c r="J5" s="34">
        <f>G5/D5*100</f>
        <v>34.561580705707243</v>
      </c>
      <c r="K5" s="34">
        <v>0</v>
      </c>
      <c r="L5" s="34">
        <f>I5/F5*100</f>
        <v>34.561580705707243</v>
      </c>
      <c r="M5" s="43">
        <f>SUM(M6:M7)</f>
        <v>9048313</v>
      </c>
      <c r="N5" s="34">
        <f>M5/D5*100</f>
        <v>100</v>
      </c>
    </row>
    <row r="6" spans="1:14" ht="58.5" customHeight="1" x14ac:dyDescent="0.25">
      <c r="A6" s="35" t="s">
        <v>17</v>
      </c>
      <c r="B6" s="36" t="s">
        <v>89</v>
      </c>
      <c r="C6" s="36" t="s">
        <v>222</v>
      </c>
      <c r="D6" s="36">
        <f t="shared" ref="D6:D7" si="1">E6+F6</f>
        <v>24540</v>
      </c>
      <c r="E6" s="36">
        <v>0</v>
      </c>
      <c r="F6" s="36">
        <v>24540</v>
      </c>
      <c r="G6" s="36">
        <f>H6+I6</f>
        <v>0</v>
      </c>
      <c r="H6" s="36">
        <v>0</v>
      </c>
      <c r="I6" s="36">
        <v>0</v>
      </c>
      <c r="J6" s="37">
        <f>G6/D6*100</f>
        <v>0</v>
      </c>
      <c r="K6" s="37">
        <v>0</v>
      </c>
      <c r="L6" s="37">
        <f>I6/F6*100</f>
        <v>0</v>
      </c>
      <c r="M6" s="44">
        <f>F6</f>
        <v>24540</v>
      </c>
      <c r="N6" s="37">
        <f>M6/D6*100</f>
        <v>100</v>
      </c>
    </row>
    <row r="7" spans="1:14" ht="34.5" customHeight="1" x14ac:dyDescent="0.25">
      <c r="A7" s="35" t="s">
        <v>18</v>
      </c>
      <c r="B7" s="36" t="s">
        <v>220</v>
      </c>
      <c r="C7" s="36" t="s">
        <v>222</v>
      </c>
      <c r="D7" s="36">
        <f t="shared" si="1"/>
        <v>9023773</v>
      </c>
      <c r="E7" s="36">
        <v>0</v>
      </c>
      <c r="F7" s="36">
        <v>9023773</v>
      </c>
      <c r="G7" s="36">
        <f t="shared" ref="G7" si="2">H7+I7</f>
        <v>3127240</v>
      </c>
      <c r="H7" s="36">
        <v>0</v>
      </c>
      <c r="I7" s="36">
        <v>3127240</v>
      </c>
      <c r="J7" s="37">
        <f>G7/D7*100</f>
        <v>34.655570347348053</v>
      </c>
      <c r="K7" s="37">
        <v>0</v>
      </c>
      <c r="L7" s="37">
        <f>I7/F7*100</f>
        <v>34.655570347348053</v>
      </c>
      <c r="M7" s="44">
        <f>F7</f>
        <v>9023773</v>
      </c>
      <c r="N7" s="37">
        <f>M7/D7*100</f>
        <v>100</v>
      </c>
    </row>
  </sheetData>
  <mergeCells count="9">
    <mergeCell ref="B5:C5"/>
    <mergeCell ref="A1:N1"/>
    <mergeCell ref="A2:A3"/>
    <mergeCell ref="C2:C3"/>
    <mergeCell ref="D2:F2"/>
    <mergeCell ref="G2:I2"/>
    <mergeCell ref="J2:L2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8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муниципальные</vt:lpstr>
      <vt:lpstr>ведомственная</vt:lpstr>
      <vt:lpstr>муниципальные!Заголовки_для_печати</vt:lpstr>
      <vt:lpstr>муниципальные!Область_печати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Отдел соц экон прогнозов</cp:lastModifiedBy>
  <cp:lastPrinted>2016-04-28T09:19:00Z</cp:lastPrinted>
  <dcterms:created xsi:type="dcterms:W3CDTF">2012-05-22T08:33:39Z</dcterms:created>
  <dcterms:modified xsi:type="dcterms:W3CDTF">2016-05-10T06:37:22Z</dcterms:modified>
</cp:coreProperties>
</file>