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ЧуриловаКР\Desktop\ОТЧЕТЫ\ЕЖЕМЕСЯЧНО\Отчёт в ДДА на сайт до 10\_________2022\11. на 30.11.2022\"/>
    </mc:Choice>
  </mc:AlternateContent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0.11.2022" sheetId="38" r:id="rId3"/>
  </sheets>
  <externalReferences>
    <externalReference r:id="rId4"/>
  </externalReferences>
  <definedNames>
    <definedName name="_xlnm._FilterDatabase" localSheetId="2" hidden="1">'30.11.2022'!$A$4:$Z$75</definedName>
    <definedName name="для">'[1]УКС по состоянию на 01.05.2010'!#REF!</definedName>
    <definedName name="_xlnm.Print_Titles" localSheetId="2">'30.11.2022'!$2:$4</definedName>
    <definedName name="копия">'[1]УКС по состоянию на 01.05.2010'!#REF!</definedName>
    <definedName name="_xlnm.Print_Area" localSheetId="2">'30.11.2022'!$A$1:$X$75</definedName>
  </definedNames>
  <calcPr calcId="162913" refMode="R1C1"/>
</workbook>
</file>

<file path=xl/calcChain.xml><?xml version="1.0" encoding="utf-8"?>
<calcChain xmlns="http://schemas.openxmlformats.org/spreadsheetml/2006/main">
  <c r="P24" i="38" l="1"/>
  <c r="P21" i="38" s="1"/>
  <c r="M24" i="38"/>
  <c r="M21" i="38"/>
  <c r="M7" i="38" s="1"/>
  <c r="N21" i="38"/>
  <c r="N8" i="38"/>
  <c r="N7" i="38"/>
  <c r="L24" i="38" l="1"/>
  <c r="I24" i="38"/>
  <c r="X35" i="38"/>
  <c r="M35" i="38"/>
  <c r="I35" i="38"/>
  <c r="U35" i="38" s="1"/>
  <c r="X58" i="38" l="1"/>
  <c r="T58" i="38"/>
  <c r="H24" i="38" l="1"/>
  <c r="X34" i="38"/>
  <c r="M34" i="38"/>
  <c r="I34" i="38"/>
  <c r="E34" i="38"/>
  <c r="U34" i="38" l="1"/>
  <c r="X31" i="38" l="1"/>
  <c r="X32" i="38"/>
  <c r="X33" i="38"/>
  <c r="M31" i="38"/>
  <c r="M32" i="38"/>
  <c r="M33" i="38"/>
  <c r="I31" i="38"/>
  <c r="I32" i="38"/>
  <c r="I33" i="38"/>
  <c r="E31" i="38"/>
  <c r="E32" i="38"/>
  <c r="E33" i="38"/>
  <c r="U31" i="38" l="1"/>
  <c r="U33" i="38"/>
  <c r="U32" i="38"/>
  <c r="R64" i="38"/>
  <c r="T26" i="38" l="1"/>
  <c r="K45" i="38" l="1"/>
  <c r="L45" i="38"/>
  <c r="J45" i="38"/>
  <c r="G45" i="38"/>
  <c r="H45" i="38"/>
  <c r="F45" i="38"/>
  <c r="E45" i="38" l="1"/>
  <c r="X61" i="38"/>
  <c r="X65" i="38"/>
  <c r="V64" i="38"/>
  <c r="V63" i="38"/>
  <c r="X62" i="38"/>
  <c r="X67" i="38"/>
  <c r="R56" i="38"/>
  <c r="S49" i="38"/>
  <c r="T49" i="38"/>
  <c r="X52" i="38"/>
  <c r="N50" i="38"/>
  <c r="P50" i="38"/>
  <c r="M52" i="38"/>
  <c r="J50" i="38"/>
  <c r="L50" i="38"/>
  <c r="I52" i="38"/>
  <c r="U52" i="38" l="1"/>
  <c r="F50" i="38"/>
  <c r="R50" i="38" s="1"/>
  <c r="R49" i="38" s="1"/>
  <c r="H50" i="38"/>
  <c r="E52" i="38" l="1"/>
  <c r="X50" i="38"/>
  <c r="R51" i="38"/>
  <c r="X72" i="38" l="1"/>
  <c r="X70" i="38"/>
  <c r="W46" i="38" l="1"/>
  <c r="V51" i="38"/>
  <c r="I39" i="38" l="1"/>
  <c r="I40" i="38"/>
  <c r="I41" i="38"/>
  <c r="I42" i="38"/>
  <c r="R23" i="38" l="1"/>
  <c r="T23" i="38"/>
  <c r="T27" i="38"/>
  <c r="T28" i="38"/>
  <c r="T29" i="38"/>
  <c r="T37" i="38"/>
  <c r="T38" i="38"/>
  <c r="F22" i="38"/>
  <c r="F21" i="38" s="1"/>
  <c r="G22" i="38"/>
  <c r="G21" i="38" s="1"/>
  <c r="H22" i="38"/>
  <c r="J22" i="38"/>
  <c r="K22" i="38"/>
  <c r="K21" i="38" s="1"/>
  <c r="L22" i="38"/>
  <c r="N22" i="38"/>
  <c r="O22" i="38"/>
  <c r="O21" i="38" s="1"/>
  <c r="P22" i="38"/>
  <c r="M42" i="38"/>
  <c r="M41" i="38"/>
  <c r="U41" i="38" s="1"/>
  <c r="M40" i="38"/>
  <c r="U40" i="38" s="1"/>
  <c r="X27" i="38"/>
  <c r="X28" i="38"/>
  <c r="X29" i="38"/>
  <c r="X30" i="38"/>
  <c r="X26" i="38"/>
  <c r="X25" i="38"/>
  <c r="X37" i="38"/>
  <c r="X38" i="38"/>
  <c r="X39" i="38"/>
  <c r="X40" i="38"/>
  <c r="X41" i="38"/>
  <c r="X42" i="38"/>
  <c r="H36" i="38"/>
  <c r="J36" i="38"/>
  <c r="K36" i="38"/>
  <c r="L36" i="38"/>
  <c r="L21" i="38" s="1"/>
  <c r="P36" i="38"/>
  <c r="E42" i="38"/>
  <c r="E41" i="38"/>
  <c r="E40" i="38"/>
  <c r="E37" i="38"/>
  <c r="E38" i="38"/>
  <c r="E39" i="38"/>
  <c r="M27" i="38"/>
  <c r="M28" i="38"/>
  <c r="M29" i="38"/>
  <c r="M30" i="38"/>
  <c r="M26" i="38"/>
  <c r="M25" i="38"/>
  <c r="M37" i="38"/>
  <c r="M38" i="38"/>
  <c r="M39" i="38"/>
  <c r="U39" i="38" s="1"/>
  <c r="I27" i="38"/>
  <c r="I28" i="38"/>
  <c r="I29" i="38"/>
  <c r="I30" i="38"/>
  <c r="I26" i="38"/>
  <c r="I25" i="38"/>
  <c r="I37" i="38"/>
  <c r="I38" i="38"/>
  <c r="E27" i="38"/>
  <c r="E28" i="38"/>
  <c r="E29" i="38"/>
  <c r="E30" i="38"/>
  <c r="E26" i="38"/>
  <c r="E25" i="38"/>
  <c r="H43" i="38"/>
  <c r="L43" i="38"/>
  <c r="P43" i="38"/>
  <c r="X23" i="38"/>
  <c r="V23" i="38"/>
  <c r="M23" i="38"/>
  <c r="M22" i="38" s="1"/>
  <c r="I23" i="38"/>
  <c r="I22" i="38" s="1"/>
  <c r="E23" i="38"/>
  <c r="E22" i="38" s="1"/>
  <c r="J21" i="38" l="1"/>
  <c r="E24" i="38"/>
  <c r="H21" i="38"/>
  <c r="U24" i="38"/>
  <c r="T36" i="38"/>
  <c r="Q26" i="38"/>
  <c r="R22" i="38"/>
  <c r="T22" i="38"/>
  <c r="Q37" i="38"/>
  <c r="X24" i="38"/>
  <c r="I36" i="38"/>
  <c r="I21" i="38" s="1"/>
  <c r="U30" i="38"/>
  <c r="Q27" i="38"/>
  <c r="Q38" i="38"/>
  <c r="U38" i="38"/>
  <c r="T24" i="38"/>
  <c r="U37" i="38"/>
  <c r="Q29" i="38"/>
  <c r="T43" i="38"/>
  <c r="U25" i="38"/>
  <c r="U28" i="38"/>
  <c r="Q22" i="38"/>
  <c r="U22" i="38"/>
  <c r="V22" i="38"/>
  <c r="Q28" i="38"/>
  <c r="U42" i="38"/>
  <c r="U26" i="38"/>
  <c r="U29" i="38"/>
  <c r="U27" i="38"/>
  <c r="X22" i="38"/>
  <c r="Q23" i="38"/>
  <c r="X36" i="38"/>
  <c r="M36" i="38"/>
  <c r="E36" i="38"/>
  <c r="E21" i="38" s="1"/>
  <c r="X43" i="38"/>
  <c r="U23" i="38"/>
  <c r="I9" i="38"/>
  <c r="N45" i="38"/>
  <c r="O45" i="38"/>
  <c r="W45" i="38" s="1"/>
  <c r="P45" i="38"/>
  <c r="M46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X55" i="38"/>
  <c r="P69" i="38"/>
  <c r="M69" i="38" s="1"/>
  <c r="T55" i="38"/>
  <c r="P60" i="38"/>
  <c r="N60" i="38"/>
  <c r="N59" i="38" s="1"/>
  <c r="L60" i="38"/>
  <c r="J60" i="38"/>
  <c r="H60" i="38"/>
  <c r="F60" i="38"/>
  <c r="F59" i="38" s="1"/>
  <c r="S46" i="38"/>
  <c r="T67" i="38"/>
  <c r="P71" i="38"/>
  <c r="E62" i="38"/>
  <c r="E61" i="38"/>
  <c r="R57" i="38"/>
  <c r="V48" i="38"/>
  <c r="W48" i="38"/>
  <c r="X48" i="38"/>
  <c r="R48" i="38"/>
  <c r="S48" i="38"/>
  <c r="T48" i="38"/>
  <c r="P74" i="38"/>
  <c r="P73" i="38" s="1"/>
  <c r="H74" i="38"/>
  <c r="T75" i="38"/>
  <c r="T70" i="38"/>
  <c r="T72" i="38"/>
  <c r="L74" i="38"/>
  <c r="I75" i="38"/>
  <c r="I74" i="38" s="1"/>
  <c r="I73" i="38" s="1"/>
  <c r="X75" i="38"/>
  <c r="M75" i="38"/>
  <c r="E75" i="38"/>
  <c r="E74" i="38" s="1"/>
  <c r="E73" i="38" s="1"/>
  <c r="P47" i="38"/>
  <c r="O47" i="38"/>
  <c r="N47" i="38"/>
  <c r="L47" i="38"/>
  <c r="K47" i="38"/>
  <c r="J47" i="38"/>
  <c r="H47" i="38"/>
  <c r="G47" i="38"/>
  <c r="F47" i="38"/>
  <c r="M48" i="38"/>
  <c r="M47" i="38" s="1"/>
  <c r="I48" i="38"/>
  <c r="I47" i="38" s="1"/>
  <c r="E48" i="38"/>
  <c r="E47" i="38" s="1"/>
  <c r="T61" i="38"/>
  <c r="T65" i="38"/>
  <c r="R63" i="38"/>
  <c r="T62" i="38"/>
  <c r="M20" i="38"/>
  <c r="M19" i="38"/>
  <c r="M18" i="38"/>
  <c r="M17" i="38"/>
  <c r="M16" i="38"/>
  <c r="M15" i="38"/>
  <c r="M14" i="38"/>
  <c r="M13" i="38"/>
  <c r="M12" i="38"/>
  <c r="M11" i="38"/>
  <c r="M10" i="38"/>
  <c r="M9" i="38"/>
  <c r="I20" i="38"/>
  <c r="I19" i="38"/>
  <c r="I18" i="38"/>
  <c r="I17" i="38"/>
  <c r="I16" i="38"/>
  <c r="I15" i="38"/>
  <c r="I14" i="38"/>
  <c r="I13" i="38"/>
  <c r="I12" i="38"/>
  <c r="I11" i="38"/>
  <c r="I10" i="38"/>
  <c r="L71" i="38"/>
  <c r="L69" i="38"/>
  <c r="H69" i="38"/>
  <c r="E69" i="38" s="1"/>
  <c r="H71" i="38"/>
  <c r="M72" i="38"/>
  <c r="I72" i="38"/>
  <c r="E72" i="38"/>
  <c r="M70" i="38"/>
  <c r="I70" i="38"/>
  <c r="E70" i="38"/>
  <c r="I46" i="38"/>
  <c r="E46" i="38"/>
  <c r="I51" i="38"/>
  <c r="I50" i="38" s="1"/>
  <c r="I49" i="38" s="1"/>
  <c r="H49" i="38"/>
  <c r="F49" i="38"/>
  <c r="M51" i="38"/>
  <c r="E51" i="38"/>
  <c r="P66" i="38"/>
  <c r="M67" i="38"/>
  <c r="L66" i="38"/>
  <c r="J59" i="38"/>
  <c r="H66" i="38"/>
  <c r="I67" i="38"/>
  <c r="I66" i="38" s="1"/>
  <c r="E67" i="38"/>
  <c r="E66" i="38" s="1"/>
  <c r="M61" i="38"/>
  <c r="I61" i="38"/>
  <c r="M65" i="38"/>
  <c r="M64" i="38"/>
  <c r="M63" i="38"/>
  <c r="M62" i="38"/>
  <c r="I62" i="38"/>
  <c r="E65" i="38"/>
  <c r="E64" i="38"/>
  <c r="E63" i="38"/>
  <c r="I65" i="38"/>
  <c r="I64" i="38"/>
  <c r="I63" i="38"/>
  <c r="U63" i="38" s="1"/>
  <c r="F54" i="38"/>
  <c r="H54" i="38"/>
  <c r="J54" i="38"/>
  <c r="J53" i="38" s="1"/>
  <c r="L54" i="38"/>
  <c r="L53" i="38" s="1"/>
  <c r="N54" i="38"/>
  <c r="P54" i="38"/>
  <c r="M58" i="38"/>
  <c r="M56" i="38"/>
  <c r="V56" i="38"/>
  <c r="M55" i="38"/>
  <c r="E55" i="38"/>
  <c r="E56" i="38"/>
  <c r="E58" i="38"/>
  <c r="I55" i="38"/>
  <c r="I56" i="38"/>
  <c r="I58" i="38"/>
  <c r="V18" i="38"/>
  <c r="V16" i="38"/>
  <c r="J8" i="38"/>
  <c r="V57" i="38"/>
  <c r="M57" i="38"/>
  <c r="I57" i="38"/>
  <c r="E57" i="38"/>
  <c r="V50" i="38"/>
  <c r="P49" i="38"/>
  <c r="N49" i="38"/>
  <c r="L49" i="38"/>
  <c r="J49" i="38"/>
  <c r="I45" i="38"/>
  <c r="X44" i="38"/>
  <c r="T44" i="38"/>
  <c r="M44" i="38"/>
  <c r="M43" i="38" s="1"/>
  <c r="I44" i="38"/>
  <c r="I43" i="38" s="1"/>
  <c r="E44" i="38"/>
  <c r="X20" i="38"/>
  <c r="T20" i="38"/>
  <c r="V19" i="38"/>
  <c r="R19" i="38"/>
  <c r="R18" i="38"/>
  <c r="V17" i="38"/>
  <c r="R17" i="38"/>
  <c r="R16" i="38"/>
  <c r="V15" i="38"/>
  <c r="R15" i="38"/>
  <c r="V14" i="38"/>
  <c r="R14" i="38"/>
  <c r="V13" i="38"/>
  <c r="R13" i="38"/>
  <c r="V12" i="38"/>
  <c r="R12" i="38"/>
  <c r="V11" i="38"/>
  <c r="R11" i="38"/>
  <c r="X10" i="38"/>
  <c r="T10" i="38"/>
  <c r="X9" i="38"/>
  <c r="T9" i="38"/>
  <c r="P8" i="38"/>
  <c r="O8" i="38"/>
  <c r="L8" i="38"/>
  <c r="K8" i="38"/>
  <c r="H8" i="38"/>
  <c r="G8" i="38"/>
  <c r="F8" i="38"/>
  <c r="G18" i="37"/>
  <c r="W18" i="37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K8" i="37"/>
  <c r="G8" i="37"/>
  <c r="E5" i="37"/>
  <c r="F5" i="37"/>
  <c r="F4" i="37" s="1"/>
  <c r="G5" i="37"/>
  <c r="G4" i="37" s="1"/>
  <c r="I5" i="37"/>
  <c r="J5" i="37"/>
  <c r="K5" i="37"/>
  <c r="K4" i="37" s="1"/>
  <c r="M5" i="37"/>
  <c r="M4" i="37" s="1"/>
  <c r="N5" i="37"/>
  <c r="Q5" i="37"/>
  <c r="R5" i="37"/>
  <c r="S5" i="37"/>
  <c r="W5" i="37" s="1"/>
  <c r="P6" i="37"/>
  <c r="P5" i="37"/>
  <c r="H6" i="37"/>
  <c r="H5" i="37"/>
  <c r="H4" i="37" s="1"/>
  <c r="U18" i="37"/>
  <c r="P18" i="37"/>
  <c r="L18" i="37"/>
  <c r="W17" i="37"/>
  <c r="U17" i="37"/>
  <c r="P17" i="37"/>
  <c r="L17" i="37"/>
  <c r="D17" i="37"/>
  <c r="T17" i="37" s="1"/>
  <c r="W16" i="37"/>
  <c r="U16" i="37"/>
  <c r="P16" i="37"/>
  <c r="T16" i="37" s="1"/>
  <c r="L16" i="37"/>
  <c r="D16" i="37"/>
  <c r="W15" i="37"/>
  <c r="U15" i="37"/>
  <c r="L14" i="37"/>
  <c r="S14" i="37"/>
  <c r="R14" i="37"/>
  <c r="Q14" i="37"/>
  <c r="P14" i="37" s="1"/>
  <c r="T14" i="37" s="1"/>
  <c r="N14" i="37"/>
  <c r="M14" i="37"/>
  <c r="K14" i="37"/>
  <c r="J14" i="37"/>
  <c r="J4" i="37"/>
  <c r="I14" i="37"/>
  <c r="I4" i="37" s="1"/>
  <c r="H14" i="37"/>
  <c r="H12" i="37"/>
  <c r="F14" i="37"/>
  <c r="E14" i="37"/>
  <c r="W13" i="37"/>
  <c r="U13" i="37"/>
  <c r="S12" i="37"/>
  <c r="O12" i="37" s="1"/>
  <c r="L12" i="37" s="1"/>
  <c r="R12" i="37"/>
  <c r="Q12" i="37"/>
  <c r="P12" i="37" s="1"/>
  <c r="T12" i="37" s="1"/>
  <c r="N12" i="37"/>
  <c r="M12" i="37"/>
  <c r="G12" i="37"/>
  <c r="F12" i="37"/>
  <c r="E12" i="37"/>
  <c r="D12" i="37" s="1"/>
  <c r="W11" i="37"/>
  <c r="W10" i="37"/>
  <c r="P11" i="37"/>
  <c r="T11" i="37" s="1"/>
  <c r="T10" i="37" s="1"/>
  <c r="P10" i="37"/>
  <c r="O11" i="37"/>
  <c r="L11" i="37"/>
  <c r="L10" i="37"/>
  <c r="D11" i="37"/>
  <c r="D10" i="37" s="1"/>
  <c r="W9" i="37"/>
  <c r="U9" i="37"/>
  <c r="P9" i="37"/>
  <c r="T9" i="37" s="1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F7" i="37"/>
  <c r="E7" i="37"/>
  <c r="E4" i="37" s="1"/>
  <c r="W6" i="37"/>
  <c r="U6" i="37"/>
  <c r="O6" i="37"/>
  <c r="O5" i="37" s="1"/>
  <c r="L6" i="37"/>
  <c r="L5" i="37" s="1"/>
  <c r="D6" i="37"/>
  <c r="T6" i="37" s="1"/>
  <c r="D5" i="37"/>
  <c r="T13" i="37"/>
  <c r="G14" i="37"/>
  <c r="W14" i="37"/>
  <c r="D18" i="37"/>
  <c r="T18" i="37" s="1"/>
  <c r="D14" i="37"/>
  <c r="S4" i="37"/>
  <c r="W4" i="37" s="1"/>
  <c r="R4" i="37"/>
  <c r="H7" i="37"/>
  <c r="O10" i="37"/>
  <c r="D7" i="37"/>
  <c r="D4" i="37" s="1"/>
  <c r="U7" i="37"/>
  <c r="T8" i="37"/>
  <c r="O14" i="37"/>
  <c r="U12" i="37"/>
  <c r="U5" i="37"/>
  <c r="T5" i="37"/>
  <c r="M7" i="36"/>
  <c r="M6" i="36"/>
  <c r="N6" i="36" s="1"/>
  <c r="L6" i="36"/>
  <c r="L7" i="36"/>
  <c r="G7" i="36"/>
  <c r="D7" i="36"/>
  <c r="G6" i="36"/>
  <c r="J6" i="36" s="1"/>
  <c r="D6" i="36"/>
  <c r="I5" i="36"/>
  <c r="L5" i="36" s="1"/>
  <c r="H5" i="36"/>
  <c r="F5" i="36"/>
  <c r="E5" i="36"/>
  <c r="D5" i="36"/>
  <c r="N7" i="36"/>
  <c r="J7" i="36"/>
  <c r="E60" i="38" l="1"/>
  <c r="Q24" i="38"/>
  <c r="T60" i="38"/>
  <c r="Q19" i="38"/>
  <c r="Q16" i="38"/>
  <c r="E54" i="38"/>
  <c r="E53" i="38" s="1"/>
  <c r="V59" i="38"/>
  <c r="Q64" i="38"/>
  <c r="U15" i="38"/>
  <c r="U9" i="38"/>
  <c r="Q46" i="38"/>
  <c r="T71" i="38"/>
  <c r="T47" i="38"/>
  <c r="S45" i="38"/>
  <c r="U20" i="38"/>
  <c r="Q9" i="38"/>
  <c r="O4" i="37"/>
  <c r="L7" i="37"/>
  <c r="L4" i="37" s="1"/>
  <c r="T7" i="37"/>
  <c r="P4" i="37"/>
  <c r="T4" i="37" s="1"/>
  <c r="G5" i="36"/>
  <c r="J5" i="36" s="1"/>
  <c r="M5" i="36"/>
  <c r="N5" i="36" s="1"/>
  <c r="W7" i="37"/>
  <c r="U19" i="38"/>
  <c r="O78" i="38"/>
  <c r="X60" i="38"/>
  <c r="U14" i="37"/>
  <c r="Q4" i="37"/>
  <c r="U4" i="37" s="1"/>
  <c r="N4" i="37"/>
  <c r="W12" i="37"/>
  <c r="T21" i="38"/>
  <c r="K7" i="38"/>
  <c r="K78" i="38"/>
  <c r="P7" i="38"/>
  <c r="U65" i="38"/>
  <c r="U67" i="38"/>
  <c r="U75" i="38"/>
  <c r="L7" i="38"/>
  <c r="J78" i="38"/>
  <c r="U56" i="38"/>
  <c r="Q56" i="38"/>
  <c r="G7" i="38"/>
  <c r="G6" i="38" s="1"/>
  <c r="G78" i="38"/>
  <c r="Q61" i="38"/>
  <c r="U61" i="38"/>
  <c r="E50" i="38"/>
  <c r="E49" i="38" s="1"/>
  <c r="U58" i="38"/>
  <c r="Q58" i="38"/>
  <c r="U64" i="38"/>
  <c r="M50" i="38"/>
  <c r="Q51" i="38"/>
  <c r="X69" i="38"/>
  <c r="P59" i="38"/>
  <c r="X66" i="38"/>
  <c r="V60" i="38"/>
  <c r="Q62" i="38"/>
  <c r="U62" i="38"/>
  <c r="L59" i="38"/>
  <c r="U51" i="38"/>
  <c r="M66" i="38"/>
  <c r="R60" i="38"/>
  <c r="T69" i="38"/>
  <c r="Q70" i="38"/>
  <c r="U70" i="38"/>
  <c r="V47" i="38"/>
  <c r="R21" i="38"/>
  <c r="Q75" i="38"/>
  <c r="X71" i="38"/>
  <c r="M71" i="38"/>
  <c r="M68" i="38" s="1"/>
  <c r="U72" i="38"/>
  <c r="V8" i="38"/>
  <c r="U44" i="38"/>
  <c r="T74" i="38"/>
  <c r="I71" i="38"/>
  <c r="P53" i="38"/>
  <c r="X53" i="38" s="1"/>
  <c r="X54" i="38"/>
  <c r="Q65" i="38"/>
  <c r="Q72" i="38"/>
  <c r="X74" i="38"/>
  <c r="Q57" i="38"/>
  <c r="T66" i="38"/>
  <c r="N53" i="38"/>
  <c r="V53" i="38" s="1"/>
  <c r="V54" i="38"/>
  <c r="M45" i="38"/>
  <c r="U45" i="38" s="1"/>
  <c r="U46" i="38"/>
  <c r="V21" i="38"/>
  <c r="J7" i="38"/>
  <c r="U36" i="38"/>
  <c r="Q36" i="38"/>
  <c r="X49" i="38"/>
  <c r="U11" i="38"/>
  <c r="M60" i="38"/>
  <c r="O7" i="38"/>
  <c r="X21" i="38"/>
  <c r="V49" i="38"/>
  <c r="R47" i="38"/>
  <c r="Q13" i="38"/>
  <c r="R8" i="38"/>
  <c r="F7" i="38"/>
  <c r="X8" i="38"/>
  <c r="U57" i="38"/>
  <c r="R54" i="38"/>
  <c r="L73" i="38"/>
  <c r="X73" i="38" s="1"/>
  <c r="E59" i="38"/>
  <c r="Q48" i="38"/>
  <c r="H53" i="38"/>
  <c r="Q63" i="38"/>
  <c r="E71" i="38"/>
  <c r="L68" i="38"/>
  <c r="I60" i="38"/>
  <c r="I59" i="38" s="1"/>
  <c r="P68" i="38"/>
  <c r="Q10" i="38"/>
  <c r="U16" i="38"/>
  <c r="U12" i="38"/>
  <c r="Q20" i="38"/>
  <c r="Q14" i="38"/>
  <c r="Q18" i="38"/>
  <c r="Q15" i="38"/>
  <c r="U17" i="38"/>
  <c r="U14" i="38"/>
  <c r="Q12" i="38"/>
  <c r="U13" i="38"/>
  <c r="Q17" i="38"/>
  <c r="Q11" i="38"/>
  <c r="H7" i="38"/>
  <c r="U43" i="38"/>
  <c r="H68" i="38"/>
  <c r="I54" i="38"/>
  <c r="I53" i="38" s="1"/>
  <c r="F53" i="38"/>
  <c r="F78" i="38" s="1"/>
  <c r="R59" i="38"/>
  <c r="U10" i="38"/>
  <c r="S47" i="38"/>
  <c r="E43" i="38"/>
  <c r="Q43" i="38" s="1"/>
  <c r="X47" i="38"/>
  <c r="H59" i="38"/>
  <c r="U55" i="38"/>
  <c r="Q47" i="38"/>
  <c r="U47" i="38"/>
  <c r="Q69" i="38"/>
  <c r="Q44" i="38"/>
  <c r="T8" i="38"/>
  <c r="M54" i="38"/>
  <c r="W47" i="38"/>
  <c r="I69" i="38"/>
  <c r="M74" i="38"/>
  <c r="T54" i="38"/>
  <c r="Q55" i="38"/>
  <c r="H73" i="38"/>
  <c r="Q67" i="38"/>
  <c r="U48" i="38"/>
  <c r="I8" i="38"/>
  <c r="M8" i="38"/>
  <c r="U18" i="38"/>
  <c r="E8" i="38"/>
  <c r="T68" i="38" l="1"/>
  <c r="H6" i="38"/>
  <c r="U60" i="38"/>
  <c r="X59" i="38"/>
  <c r="L78" i="38"/>
  <c r="H78" i="38"/>
  <c r="X7" i="38"/>
  <c r="T7" i="38"/>
  <c r="T59" i="38"/>
  <c r="S7" i="38"/>
  <c r="N78" i="38"/>
  <c r="P78" i="38"/>
  <c r="I7" i="38"/>
  <c r="U50" i="38"/>
  <c r="Q50" i="38"/>
  <c r="Q49" i="38" s="1"/>
  <c r="M49" i="38"/>
  <c r="U49" i="38" s="1"/>
  <c r="Q71" i="38"/>
  <c r="U71" i="38"/>
  <c r="Q66" i="38"/>
  <c r="U66" i="38"/>
  <c r="Q60" i="38"/>
  <c r="Q21" i="38"/>
  <c r="J6" i="38"/>
  <c r="K6" i="38"/>
  <c r="Q45" i="38"/>
  <c r="L6" i="38"/>
  <c r="U54" i="38"/>
  <c r="N6" i="38"/>
  <c r="X68" i="38"/>
  <c r="O6" i="38"/>
  <c r="W7" i="38"/>
  <c r="M59" i="38"/>
  <c r="E68" i="38"/>
  <c r="Q68" i="38" s="1"/>
  <c r="R7" i="38"/>
  <c r="F6" i="38"/>
  <c r="R53" i="38"/>
  <c r="T53" i="38"/>
  <c r="V7" i="38"/>
  <c r="P6" i="38"/>
  <c r="U8" i="38"/>
  <c r="E7" i="38"/>
  <c r="U21" i="38"/>
  <c r="Q74" i="38"/>
  <c r="M73" i="38"/>
  <c r="U74" i="38"/>
  <c r="I68" i="38"/>
  <c r="U68" i="38" s="1"/>
  <c r="U69" i="38"/>
  <c r="T73" i="38"/>
  <c r="M53" i="38"/>
  <c r="Q54" i="38"/>
  <c r="Q8" i="38"/>
  <c r="E6" i="38" l="1"/>
  <c r="Q59" i="38"/>
  <c r="U59" i="38"/>
  <c r="M78" i="38"/>
  <c r="M79" i="38" s="1"/>
  <c r="U7" i="38"/>
  <c r="I78" i="38"/>
  <c r="I79" i="38" s="1"/>
  <c r="E78" i="38"/>
  <c r="V6" i="38"/>
  <c r="W6" i="38"/>
  <c r="R6" i="38"/>
  <c r="S6" i="38"/>
  <c r="T6" i="38"/>
  <c r="M6" i="38"/>
  <c r="X6" i="38"/>
  <c r="Q7" i="38"/>
  <c r="U53" i="38"/>
  <c r="Q53" i="38"/>
  <c r="I6" i="38"/>
  <c r="U73" i="38"/>
  <c r="Q73" i="38"/>
  <c r="E79" i="38" l="1"/>
  <c r="Q6" i="38"/>
  <c r="U6" i="38"/>
</calcChain>
</file>

<file path=xl/sharedStrings.xml><?xml version="1.0" encoding="utf-8"?>
<sst xmlns="http://schemas.openxmlformats.org/spreadsheetml/2006/main" count="326" uniqueCount="196">
  <si>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</si>
  <si>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</si>
  <si>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</si>
  <si>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</si>
  <si>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</si>
  <si>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</si>
  <si>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</si>
  <si>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</si>
  <si>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</si>
  <si>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</si>
  <si>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</si>
  <si>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</si>
  <si>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</si>
  <si>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</si>
  <si>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</si>
  <si>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</si>
  <si>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</si>
  <si>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</si>
  <si>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</si>
  <si>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</si>
  <si>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</si>
  <si>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</si>
  <si>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</si>
  <si>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</si>
  <si>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</si>
  <si>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</si>
  <si>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</si>
  <si>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</si>
  <si>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</si>
  <si>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</si>
  <si>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</si>
  <si>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</si>
  <si>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</si>
  <si>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</si>
  <si>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</si>
  <si>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</si>
  <si>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</si>
  <si>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</si>
  <si>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</si>
  <si>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</si>
  <si>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</si>
  <si>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</si>
  <si>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</si>
  <si>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</si>
  <si>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</si>
  <si>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</si>
  <si>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</si>
  <si>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</si>
  <si>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</si>
  <si>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</si>
  <si>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</si>
  <si>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</si>
  <si>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</si>
  <si>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</si>
  <si>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</si>
  <si>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</si>
  <si>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</si>
  <si>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</si>
  <si>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</si>
  <si>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</si>
  <si>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</si>
  <si>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</si>
  <si>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</si>
  <si>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</si>
  <si>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</si>
  <si>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</si>
  <si>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</si>
  <si>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</si>
  <si>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</si>
  <si>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</si>
  <si>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</si>
  <si>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</si>
  <si>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</si>
  <si>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</si>
  <si>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</si>
  <si>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</si>
  <si>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</si>
  <si>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</si>
  <si>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</si>
  <si>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</si>
  <si>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</si>
  <si>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Развитие материально-технической базы образовательных организаций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</si>
  <si>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</si>
  <si>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</si>
  <si>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</si>
  <si>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</si>
  <si>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</si>
  <si>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</si>
  <si>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ПЛАН на 2022 год                                                                                                                                          (рублей)</t>
  </si>
  <si>
    <t>Мероприятия по организации отдыха и оздоровления детей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</si>
  <si>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</si>
  <si>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</si>
  <si>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</si>
  <si>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</si>
  <si>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</si>
  <si>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</si>
  <si>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</si>
  <si>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Обеспечение предоставления дошкольного, общего, дополнительного образования (показатель №№ 1,2,5,7,8,21,22,23)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</si>
  <si>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</si>
  <si>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</si>
  <si>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</si>
  <si>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кцср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</si>
  <si>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</si>
  <si>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</si>
  <si>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</si>
  <si>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</si>
  <si>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</si>
  <si>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</si>
  <si>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</si>
  <si>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</si>
  <si>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</si>
  <si>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</si>
  <si>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</si>
  <si>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</si>
  <si>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</si>
  <si>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</si>
  <si>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</si>
  <si>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</si>
  <si>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</si>
  <si>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</si>
  <si>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</si>
  <si>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</si>
  <si>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</si>
  <si>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</si>
  <si>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</si>
  <si>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</si>
  <si>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</si>
  <si>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</si>
  <si>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</si>
  <si>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</si>
  <si>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</si>
  <si>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0210282090, 02102S2090</t>
  </si>
  <si>
    <t>% исполнения к плану за 2022 год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</si>
  <si>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</si>
  <si>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</si>
  <si>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</si>
  <si>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МБДОУ "Детский сад №20 "Золушка" (наружное освещение территории). Расходы, осуществляемые за счет остатков средств городского бюджета, неиспользованных в отчетном финансовом году</t>
  </si>
  <si>
    <t>Здание детского сада №25 (наружное освещение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</si>
  <si>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</si>
  <si>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</si>
  <si>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</si>
  <si>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</si>
  <si>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</si>
  <si>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</si>
  <si>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</si>
  <si>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</si>
  <si>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</si>
  <si>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</si>
  <si>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</si>
  <si>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</si>
  <si>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</si>
  <si>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</si>
  <si>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</si>
  <si>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</si>
  <si>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«Детский сад №25 «Ромашка». Расходы, осуществляемые за счет остатков средств городского бюджета, неиспользованных в отчетном финансовом году</t>
  </si>
  <si>
    <t>Выполнение работ по ремонту МБДОУ "Детский сад №25 "Ромашка" (авторский надзор). Расходы, осуществляемые за счет остатков средств городского бюджета, неиспользованных в отчетном финансовом году</t>
  </si>
  <si>
    <t>"Здание детского сада №25" (благоустройство территории), расположенного по адресу: г.Нефтеюганск, мкр-н 12, здание №22. 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</si>
  <si>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</si>
  <si>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</si>
  <si>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</si>
  <si>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</si>
  <si>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МБДОУ "Детский сад №10 "Гусельки" (наружное освещение территории) (1корпус). Расходы, осуществляемые за счет остатков средств городского бюджета, неиспользованных в отчетном финансовом году</t>
  </si>
  <si>
    <t>МБДОУ "Детский сад №10 "Гусельки" (наружное освещение территории) (2корпус). Расходы, осуществляемые за счет остатков средств городского бюджета, неиспользованных в отчетном финансовом году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</si>
  <si>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</si>
  <si>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</si>
  <si>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</si>
  <si>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% исполнения к плану на 9 месяцев 2022 года</t>
  </si>
  <si>
    <t>"Нежилое здание" (наружное освещение территории), расположенное по адресу: г.Нефтеюганск, мкр-н 8а, здание №29. Расходы, осуществляемые за счет остатков средств городского бюджета</t>
  </si>
  <si>
    <t>ПЛАН на 9 месяцев 2022 года (рублей) на 30.09.2022 год</t>
  </si>
  <si>
    <t>Освоение на 30.11.2022 года                                                                                                                                                (рублей)</t>
  </si>
  <si>
    <t>Детский сад на 300 мест в 16 микрорайоне г.Нефтеюганска. Расходы, осуществляемые за счет остатков средств городского бюджета</t>
  </si>
  <si>
    <t>Отчет об исполнении сетевого плана-графика по реализации муниципальной программы «Развитие образования и молодёжной политики в городе Нефтеюганске»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</si>
  <si>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</si>
  <si>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</si>
  <si>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</si>
  <si>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</si>
  <si>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</si>
  <si>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</si>
  <si>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</si>
  <si>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</si>
  <si>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</si>
  <si>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</si>
  <si>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</si>
  <si>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</si>
  <si>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</si>
  <si>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1.2.3</t>
  </si>
  <si>
    <t>1.3</t>
  </si>
  <si>
    <t>1.3.1</t>
  </si>
  <si>
    <t>1.4</t>
  </si>
  <si>
    <t>1.5</t>
  </si>
  <si>
    <t>3.1.</t>
  </si>
  <si>
    <t>4.1</t>
  </si>
  <si>
    <t>4.2</t>
  </si>
  <si>
    <t>5.1</t>
  </si>
  <si>
    <t>5.2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</si>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</sst>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38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0" fontId="41" fillId="25" borderId="21" xfId="0" applyFont="1" applyFill="1" applyBorder="1" applyAlignment="1">
      <alignment horizontal="left" vertical="top" wrapText="1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center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4" fontId="32" fillId="26" borderId="52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9" fontId="32" fillId="26" borderId="54" xfId="0" applyNumberFormat="1" applyFont="1" applyFill="1" applyBorder="1" applyAlignment="1">
      <alignment horizontal="center" vertical="center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center"/>
    </xf>
    <xf numFmtId="4" fontId="3" fillId="26" borderId="32" xfId="0" applyNumberFormat="1" applyFont="1" applyFill="1" applyBorder="1" applyAlignment="1">
      <alignment horizontal="center" vertical="center" wrapText="1"/>
    </xf>
    <xf numFmtId="4" fontId="3" fillId="26" borderId="33" xfId="0" applyNumberFormat="1" applyFont="1" applyFill="1" applyBorder="1" applyAlignment="1">
      <alignment horizontal="center" vertical="center" wrapText="1"/>
    </xf>
    <xf numFmtId="4" fontId="3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" fontId="32" fillId="26" borderId="34" xfId="0" applyNumberFormat="1" applyFont="1" applyFill="1" applyBorder="1" applyAlignment="1">
      <alignment horizontal="center" vertical="center"/>
    </xf>
    <xf numFmtId="0" fontId="32" fillId="26" borderId="2" xfId="0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center"/>
    </xf>
    <xf numFmtId="49" fontId="32" fillId="26" borderId="35" xfId="0" applyNumberFormat="1" applyFont="1" applyFill="1" applyBorder="1" applyAlignment="1">
      <alignment horizontal="center" vertical="top"/>
    </xf>
    <xf numFmtId="0" fontId="32" fillId="26" borderId="21" xfId="0" applyFont="1" applyFill="1" applyBorder="1" applyAlignment="1">
      <alignment horizontal="left" vertical="top" wrapText="1"/>
    </xf>
    <xf numFmtId="4" fontId="32" fillId="26" borderId="21" xfId="0" applyNumberFormat="1" applyFont="1" applyFill="1" applyBorder="1" applyAlignment="1">
      <alignment horizontal="center" vertical="center"/>
    </xf>
    <xf numFmtId="4" fontId="32" fillId="26" borderId="1" xfId="0" applyNumberFormat="1" applyFont="1" applyFill="1" applyBorder="1" applyAlignment="1">
      <alignment horizontal="center" vertical="center"/>
    </xf>
    <xf numFmtId="4" fontId="32" fillId="26" borderId="22" xfId="0" applyNumberFormat="1" applyFont="1" applyFill="1" applyBorder="1" applyAlignment="1">
      <alignment horizontal="center" vertical="center"/>
    </xf>
    <xf numFmtId="4" fontId="32" fillId="26" borderId="21" xfId="0" applyNumberFormat="1" applyFont="1" applyFill="1" applyBorder="1" applyAlignment="1">
      <alignment horizontal="center" vertical="center" wrapText="1"/>
    </xf>
    <xf numFmtId="4" fontId="32" fillId="26" borderId="1" xfId="0" applyNumberFormat="1" applyFont="1" applyFill="1" applyBorder="1" applyAlignment="1">
      <alignment horizontal="center" vertical="center" wrapText="1"/>
    </xf>
    <xf numFmtId="4" fontId="32" fillId="26" borderId="22" xfId="0" applyNumberFormat="1" applyFont="1" applyFill="1" applyBorder="1" applyAlignment="1">
      <alignment horizontal="center" vertical="center" wrapText="1"/>
    </xf>
    <xf numFmtId="0" fontId="32" fillId="26" borderId="34" xfId="0" applyFont="1" applyFill="1" applyBorder="1" applyAlignment="1">
      <alignment vertical="center"/>
    </xf>
    <xf numFmtId="4" fontId="32" fillId="26" borderId="38" xfId="0" applyNumberFormat="1" applyFont="1" applyFill="1" applyBorder="1" applyAlignment="1">
      <alignment horizontal="center" vertical="center"/>
    </xf>
    <xf numFmtId="49" fontId="32" fillId="26" borderId="38" xfId="0" applyNumberFormat="1" applyFont="1" applyFill="1" applyBorder="1" applyAlignment="1">
      <alignment horizontal="center" vertical="top"/>
    </xf>
    <xf numFmtId="0" fontId="32" fillId="26" borderId="52" xfId="0" applyFont="1" applyFill="1" applyBorder="1" applyAlignment="1">
      <alignment horizontal="center" vertical="center"/>
    </xf>
    <xf numFmtId="49" fontId="32" fillId="26" borderId="54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22" xfId="2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32" fillId="0" borderId="35" xfId="0" applyNumberFormat="1" applyFont="1" applyFill="1" applyBorder="1" applyAlignment="1">
      <alignment horizontal="center" vertical="center"/>
    </xf>
    <xf numFmtId="49" fontId="32" fillId="0" borderId="44" xfId="0" applyNumberFormat="1" applyFont="1" applyFill="1" applyBorder="1" applyAlignment="1">
      <alignment horizontal="center" vertical="top" wrapText="1"/>
    </xf>
    <xf numFmtId="2" fontId="32" fillId="0" borderId="35" xfId="0" applyNumberFormat="1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center"/>
    </xf>
    <xf numFmtId="4" fontId="32" fillId="0" borderId="21" xfId="2" applyNumberFormat="1" applyFont="1" applyFill="1" applyBorder="1" applyAlignment="1">
      <alignment horizontal="center" vertical="center"/>
    </xf>
    <xf numFmtId="4" fontId="32" fillId="0" borderId="1" xfId="2" applyNumberFormat="1" applyFont="1" applyFill="1" applyBorder="1" applyAlignment="1">
      <alignment horizontal="center" vertical="center"/>
    </xf>
    <xf numFmtId="4" fontId="32" fillId="0" borderId="22" xfId="2" applyNumberFormat="1" applyFont="1" applyFill="1" applyBorder="1" applyAlignment="1">
      <alignment horizontal="center" vertical="center"/>
    </xf>
    <xf numFmtId="4" fontId="32" fillId="0" borderId="2" xfId="2" applyNumberFormat="1" applyFont="1" applyFill="1" applyBorder="1" applyAlignment="1">
      <alignment horizontal="center" vertical="center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9" fontId="41" fillId="0" borderId="35" xfId="0" applyNumberFormat="1" applyFont="1" applyFill="1" applyBorder="1" applyAlignment="1">
      <alignment horizontal="center" vertical="center"/>
    </xf>
    <xf numFmtId="49" fontId="41" fillId="0" borderId="44" xfId="0" applyNumberFormat="1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/>
    </xf>
    <xf numFmtId="4" fontId="41" fillId="0" borderId="21" xfId="2" applyNumberFormat="1" applyFont="1" applyFill="1" applyBorder="1" applyAlignment="1">
      <alignment horizontal="center" vertical="center"/>
    </xf>
    <xf numFmtId="4" fontId="41" fillId="0" borderId="1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 wrapText="1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22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49" fontId="3" fillId="0" borderId="35" xfId="0" applyNumberFormat="1" applyFont="1" applyFill="1" applyBorder="1" applyAlignment="1" applyProtection="1">
      <alignment horizontal="left" vertical="center" wrapText="1"/>
    </xf>
    <xf numFmtId="4" fontId="3" fillId="0" borderId="2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4" fontId="3" fillId="0" borderId="26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55" xfId="0" applyNumberFormat="1" applyFont="1" applyFill="1" applyBorder="1" applyAlignment="1" applyProtection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55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49" fontId="41" fillId="0" borderId="38" xfId="0" applyNumberFormat="1" applyFont="1" applyFill="1" applyBorder="1" applyAlignment="1">
      <alignment horizontal="center" vertical="center"/>
    </xf>
    <xf numFmtId="49" fontId="41" fillId="0" borderId="41" xfId="0" applyNumberFormat="1" applyFont="1" applyFill="1" applyBorder="1" applyAlignment="1">
      <alignment horizontal="center" vertical="top"/>
    </xf>
    <xf numFmtId="2" fontId="41" fillId="0" borderId="38" xfId="0" applyNumberFormat="1" applyFont="1" applyFill="1" applyBorder="1" applyAlignment="1">
      <alignment horizontal="left" vertical="top" wrapText="1"/>
    </xf>
    <xf numFmtId="4" fontId="41" fillId="0" borderId="32" xfId="0" applyNumberFormat="1" applyFont="1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4" fontId="41" fillId="0" borderId="52" xfId="0" applyNumberFormat="1" applyFont="1" applyFill="1" applyBorder="1" applyAlignment="1">
      <alignment horizontal="center" vertical="center"/>
    </xf>
    <xf numFmtId="4" fontId="41" fillId="0" borderId="32" xfId="0" applyNumberFormat="1" applyFont="1" applyFill="1" applyBorder="1" applyAlignment="1">
      <alignment horizontal="center" vertical="center" wrapText="1"/>
    </xf>
    <xf numFmtId="4" fontId="41" fillId="0" borderId="33" xfId="0" applyNumberFormat="1" applyFont="1" applyFill="1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4" fontId="41" fillId="0" borderId="34" xfId="0" applyNumberFormat="1" applyFont="1" applyFill="1" applyBorder="1" applyAlignment="1">
      <alignment horizontal="center" vertical="center" wrapText="1"/>
    </xf>
    <xf numFmtId="4" fontId="32" fillId="26" borderId="39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center" vertical="center" wrapText="1"/>
    </xf>
    <xf numFmtId="49" fontId="41" fillId="0" borderId="54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top"/>
    </xf>
    <xf numFmtId="2" fontId="41" fillId="0" borderId="54" xfId="0" applyNumberFormat="1" applyFont="1" applyFill="1" applyBorder="1" applyAlignment="1">
      <alignment horizontal="left" vertical="top" wrapText="1"/>
    </xf>
    <xf numFmtId="4" fontId="41" fillId="0" borderId="23" xfId="0" applyNumberFormat="1" applyFont="1" applyFill="1" applyBorder="1" applyAlignment="1">
      <alignment horizontal="center" vertical="center" wrapText="1"/>
    </xf>
    <xf numFmtId="4" fontId="41" fillId="0" borderId="5" xfId="0" applyNumberFormat="1" applyFont="1" applyFill="1" applyBorder="1" applyAlignment="1">
      <alignment horizontal="center" vertical="center" wrapText="1"/>
    </xf>
    <xf numFmtId="4" fontId="41" fillId="0" borderId="24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/>
    </xf>
    <xf numFmtId="4" fontId="41" fillId="0" borderId="23" xfId="2" applyNumberFormat="1" applyFont="1" applyFill="1" applyBorder="1" applyAlignment="1">
      <alignment horizontal="center" vertical="center"/>
    </xf>
    <xf numFmtId="4" fontId="41" fillId="0" borderId="5" xfId="2" applyNumberFormat="1" applyFont="1" applyFill="1" applyBorder="1" applyAlignment="1">
      <alignment horizontal="center" vertical="center"/>
    </xf>
    <xf numFmtId="4" fontId="41" fillId="0" borderId="24" xfId="2" applyNumberFormat="1" applyFont="1" applyFill="1" applyBorder="1" applyAlignment="1">
      <alignment horizontal="center" vertical="center"/>
    </xf>
    <xf numFmtId="4" fontId="41" fillId="0" borderId="22" xfId="0" applyNumberFormat="1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 vertical="center"/>
    </xf>
    <xf numFmtId="49" fontId="41" fillId="0" borderId="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1" fillId="0" borderId="54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" fontId="3" fillId="0" borderId="5" xfId="2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9" fontId="41" fillId="0" borderId="54" xfId="0" applyNumberFormat="1" applyFont="1" applyFill="1" applyBorder="1" applyAlignment="1">
      <alignment horizontal="center" vertical="top"/>
    </xf>
    <xf numFmtId="4" fontId="41" fillId="0" borderId="29" xfId="2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 applyProtection="1">
      <alignment horizontal="left" vertical="center" wrapText="1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4" fontId="3" fillId="0" borderId="23" xfId="2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 applyProtection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top"/>
    </xf>
    <xf numFmtId="2" fontId="3" fillId="0" borderId="21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/>
    </xf>
    <xf numFmtId="2" fontId="3" fillId="0" borderId="51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4" fontId="3" fillId="0" borderId="51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41" fillId="0" borderId="24" xfId="0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4" fontId="41" fillId="0" borderId="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4" fontId="3" fillId="0" borderId="27" xfId="2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4" fontId="41" fillId="0" borderId="32" xfId="2" applyNumberFormat="1" applyFont="1" applyFill="1" applyBorder="1" applyAlignment="1">
      <alignment horizontal="center" vertical="center"/>
    </xf>
    <xf numFmtId="4" fontId="41" fillId="0" borderId="33" xfId="2" applyNumberFormat="1" applyFont="1" applyFill="1" applyBorder="1" applyAlignment="1">
      <alignment horizontal="center" vertical="center"/>
    </xf>
    <xf numFmtId="4" fontId="41" fillId="0" borderId="38" xfId="2" applyNumberFormat="1" applyFont="1" applyFill="1" applyBorder="1" applyAlignment="1">
      <alignment horizontal="center" vertical="center"/>
    </xf>
    <xf numFmtId="4" fontId="41" fillId="0" borderId="52" xfId="2" applyNumberFormat="1" applyFont="1" applyFill="1" applyBorder="1" applyAlignment="1">
      <alignment horizontal="center" vertical="center"/>
    </xf>
    <xf numFmtId="4" fontId="41" fillId="0" borderId="34" xfId="2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top"/>
    </xf>
    <xf numFmtId="2" fontId="3" fillId="0" borderId="56" xfId="0" applyNumberFormat="1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center" vertical="center"/>
    </xf>
    <xf numFmtId="4" fontId="3" fillId="0" borderId="57" xfId="2" applyNumberFormat="1" applyFont="1" applyFill="1" applyBorder="1" applyAlignment="1">
      <alignment horizontal="center" vertical="center"/>
    </xf>
    <xf numFmtId="4" fontId="3" fillId="0" borderId="58" xfId="2" applyNumberFormat="1" applyFont="1" applyFill="1" applyBorder="1" applyAlignment="1">
      <alignment horizontal="center" vertical="center"/>
    </xf>
    <xf numFmtId="4" fontId="3" fillId="0" borderId="50" xfId="2" applyNumberFormat="1" applyFont="1" applyFill="1" applyBorder="1" applyAlignment="1">
      <alignment horizontal="center" vertical="center"/>
    </xf>
    <xf numFmtId="4" fontId="3" fillId="0" borderId="57" xfId="0" applyNumberFormat="1" applyFont="1" applyFill="1" applyBorder="1" applyAlignment="1">
      <alignment horizontal="center" vertical="center" wrapText="1"/>
    </xf>
    <xf numFmtId="4" fontId="3" fillId="0" borderId="58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top"/>
    </xf>
    <xf numFmtId="2" fontId="3" fillId="0" borderId="45" xfId="0" applyNumberFormat="1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center"/>
    </xf>
    <xf numFmtId="4" fontId="3" fillId="0" borderId="46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horizontal="center" vertical="center"/>
    </xf>
    <xf numFmtId="4" fontId="3" fillId="0" borderId="47" xfId="2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3" fillId="0" borderId="48" xfId="0" applyNumberFormat="1" applyFont="1" applyFill="1" applyBorder="1" applyAlignment="1">
      <alignment horizontal="center" vertical="center" wrapText="1"/>
    </xf>
    <xf numFmtId="49" fontId="41" fillId="0" borderId="44" xfId="0" applyNumberFormat="1" applyFont="1" applyFill="1" applyBorder="1" applyAlignment="1">
      <alignment horizontal="center" vertical="top"/>
    </xf>
    <xf numFmtId="2" fontId="41" fillId="0" borderId="35" xfId="0" applyNumberFormat="1" applyFont="1" applyFill="1" applyBorder="1" applyAlignment="1">
      <alignment horizontal="left" vertical="top" wrapText="1"/>
    </xf>
    <xf numFmtId="0" fontId="41" fillId="0" borderId="22" xfId="0" applyFont="1" applyFill="1" applyBorder="1" applyAlignment="1">
      <alignment horizontal="center" vertical="center"/>
    </xf>
    <xf numFmtId="4" fontId="41" fillId="0" borderId="22" xfId="2" applyNumberFormat="1" applyFont="1" applyFill="1" applyBorder="1" applyAlignment="1">
      <alignment horizontal="center" vertical="center"/>
    </xf>
    <xf numFmtId="4" fontId="41" fillId="0" borderId="21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top"/>
    </xf>
    <xf numFmtId="4" fontId="40" fillId="0" borderId="21" xfId="0" applyNumberFormat="1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9" fontId="3" fillId="0" borderId="61" xfId="0" applyNumberFormat="1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horizontal="left" vertical="center" wrapText="1"/>
    </xf>
    <xf numFmtId="4" fontId="3" fillId="0" borderId="20" xfId="2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6" xfId="2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top"/>
    </xf>
    <xf numFmtId="169" fontId="40" fillId="0" borderId="35" xfId="0" applyNumberFormat="1" applyFont="1" applyFill="1" applyBorder="1" applyAlignment="1" applyProtection="1">
      <alignment horizontal="left" vertical="top" wrapText="1"/>
    </xf>
    <xf numFmtId="4" fontId="3" fillId="0" borderId="24" xfId="2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vertical="center"/>
    </xf>
    <xf numFmtId="4" fontId="3" fillId="0" borderId="8" xfId="2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/>
    </xf>
    <xf numFmtId="4" fontId="3" fillId="0" borderId="21" xfId="0" applyNumberFormat="1" applyFont="1" applyFill="1" applyBorder="1" applyAlignment="1">
      <alignment horizontal="left" vertical="top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57" xfId="0" applyNumberFormat="1" applyFont="1" applyFill="1" applyBorder="1" applyAlignment="1">
      <alignment horizontal="left" vertical="center" wrapText="1"/>
    </xf>
    <xf numFmtId="4" fontId="3" fillId="0" borderId="5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3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top"/>
    </xf>
    <xf numFmtId="2" fontId="3" fillId="0" borderId="53" xfId="0" applyNumberFormat="1" applyFont="1" applyFill="1" applyBorder="1" applyAlignment="1">
      <alignment horizontal="left" vertical="top" wrapText="1"/>
    </xf>
    <xf numFmtId="49" fontId="3" fillId="0" borderId="56" xfId="0" applyNumberFormat="1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center"/>
    </xf>
    <xf numFmtId="2" fontId="41" fillId="0" borderId="21" xfId="0" applyNumberFormat="1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57" xfId="0" applyNumberFormat="1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60" xfId="0" applyNumberFormat="1" applyFont="1" applyFill="1" applyBorder="1" applyAlignment="1">
      <alignment horizontal="center" vertical="center" wrapText="1"/>
    </xf>
    <xf numFmtId="0" fontId="41" fillId="26" borderId="32" xfId="0" applyFont="1" applyFill="1" applyBorder="1" applyAlignment="1">
      <alignment horizontal="left" vertical="center" wrapText="1"/>
    </xf>
    <xf numFmtId="0" fontId="41" fillId="26" borderId="52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0" fontId="39" fillId="25" borderId="66" xfId="0" applyFont="1" applyFill="1" applyBorder="1" applyAlignment="1">
      <alignment horizontal="center" vertical="center"/>
    </xf>
    <xf numFmtId="0" fontId="39" fillId="25" borderId="67" xfId="0" applyFont="1" applyFill="1" applyBorder="1" applyAlignment="1">
      <alignment horizontal="center" vertical="center"/>
    </xf>
    <xf numFmtId="0" fontId="39" fillId="25" borderId="68" xfId="0" applyFont="1" applyFill="1" applyBorder="1" applyAlignment="1">
      <alignment horizontal="center" vertical="center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31" t="s">
        <v>43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ht="32.25" customHeight="1" x14ac:dyDescent="0.25">
      <c r="A2" s="333" t="s">
        <v>0</v>
      </c>
      <c r="B2" s="1" t="s">
        <v>1</v>
      </c>
      <c r="C2" s="334" t="s">
        <v>18</v>
      </c>
      <c r="D2" s="335" t="s">
        <v>40</v>
      </c>
      <c r="E2" s="335"/>
      <c r="F2" s="335"/>
      <c r="G2" s="336" t="s">
        <v>48</v>
      </c>
      <c r="H2" s="336"/>
      <c r="I2" s="336"/>
      <c r="J2" s="337" t="s">
        <v>46</v>
      </c>
      <c r="K2" s="338"/>
      <c r="L2" s="339"/>
      <c r="M2" s="340" t="s">
        <v>41</v>
      </c>
      <c r="N2" s="340" t="s">
        <v>42</v>
      </c>
    </row>
    <row r="3" spans="1:14" ht="25.5" x14ac:dyDescent="0.25">
      <c r="A3" s="333"/>
      <c r="B3" s="2" t="s">
        <v>2</v>
      </c>
      <c r="C3" s="334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41"/>
      <c r="N3" s="341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30" t="s">
        <v>44</v>
      </c>
      <c r="C5" s="33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47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45</v>
      </c>
      <c r="C7" s="10" t="s">
        <v>47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49" t="s">
        <v>0</v>
      </c>
      <c r="B1" s="17" t="s">
        <v>1</v>
      </c>
      <c r="C1" s="350" t="s">
        <v>18</v>
      </c>
      <c r="D1" s="351" t="s">
        <v>59</v>
      </c>
      <c r="E1" s="351"/>
      <c r="F1" s="351"/>
      <c r="G1" s="351"/>
      <c r="H1" s="351" t="s">
        <v>60</v>
      </c>
      <c r="I1" s="351"/>
      <c r="J1" s="351"/>
      <c r="K1" s="351"/>
      <c r="L1" s="352" t="s">
        <v>70</v>
      </c>
      <c r="M1" s="353"/>
      <c r="N1" s="353"/>
      <c r="O1" s="354"/>
      <c r="P1" s="346" t="s">
        <v>61</v>
      </c>
      <c r="Q1" s="346"/>
      <c r="R1" s="346"/>
      <c r="S1" s="346"/>
      <c r="T1" s="346" t="s">
        <v>62</v>
      </c>
      <c r="U1" s="347"/>
      <c r="V1" s="347"/>
      <c r="W1" s="347"/>
    </row>
    <row r="2" spans="1:23" ht="22.5" x14ac:dyDescent="0.25">
      <c r="A2" s="349"/>
      <c r="B2" s="17" t="s">
        <v>2</v>
      </c>
      <c r="C2" s="350"/>
      <c r="D2" s="18" t="s">
        <v>24</v>
      </c>
      <c r="E2" s="18" t="s">
        <v>25</v>
      </c>
      <c r="F2" s="18" t="s">
        <v>49</v>
      </c>
      <c r="G2" s="18" t="s">
        <v>26</v>
      </c>
      <c r="H2" s="18" t="s">
        <v>24</v>
      </c>
      <c r="I2" s="18" t="s">
        <v>25</v>
      </c>
      <c r="J2" s="18" t="s">
        <v>49</v>
      </c>
      <c r="K2" s="18" t="s">
        <v>26</v>
      </c>
      <c r="L2" s="18" t="s">
        <v>24</v>
      </c>
      <c r="M2" s="18" t="s">
        <v>25</v>
      </c>
      <c r="N2" s="18" t="s">
        <v>49</v>
      </c>
      <c r="O2" s="18" t="s">
        <v>26</v>
      </c>
      <c r="P2" s="18" t="s">
        <v>24</v>
      </c>
      <c r="Q2" s="18" t="s">
        <v>25</v>
      </c>
      <c r="R2" s="18" t="s">
        <v>49</v>
      </c>
      <c r="S2" s="18" t="s">
        <v>26</v>
      </c>
      <c r="T2" s="18" t="s">
        <v>24</v>
      </c>
      <c r="U2" s="19" t="s">
        <v>25</v>
      </c>
      <c r="V2" s="18" t="s">
        <v>49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58</v>
      </c>
      <c r="S3" s="15" t="s">
        <v>33</v>
      </c>
      <c r="T3" s="15" t="s">
        <v>34</v>
      </c>
      <c r="U3" s="15" t="s">
        <v>63</v>
      </c>
      <c r="V3" s="15" t="s">
        <v>52</v>
      </c>
      <c r="W3" s="15" t="s">
        <v>57</v>
      </c>
    </row>
    <row r="4" spans="1:23" x14ac:dyDescent="0.25">
      <c r="A4" s="348" t="s">
        <v>27</v>
      </c>
      <c r="B4" s="348"/>
      <c r="C4" s="34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30" t="s">
        <v>10</v>
      </c>
      <c r="C5" s="33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51</v>
      </c>
      <c r="C6" s="1" t="s">
        <v>56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30" t="s">
        <v>64</v>
      </c>
      <c r="C7" s="33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65</v>
      </c>
      <c r="C8" s="1" t="s">
        <v>56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66</v>
      </c>
      <c r="C9" s="1" t="s">
        <v>56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67</v>
      </c>
      <c r="B11" s="25" t="s">
        <v>68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30" t="s">
        <v>12</v>
      </c>
      <c r="C12" s="33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56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42" t="s">
        <v>13</v>
      </c>
      <c r="C14" s="34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40" t="s">
        <v>20</v>
      </c>
      <c r="B15" s="25" t="s">
        <v>69</v>
      </c>
      <c r="C15" s="1" t="s">
        <v>56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44"/>
      <c r="B16" s="25" t="s">
        <v>53</v>
      </c>
      <c r="C16" s="1" t="s">
        <v>56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44"/>
      <c r="B17" s="25" t="s">
        <v>54</v>
      </c>
      <c r="C17" s="1" t="s">
        <v>56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45"/>
      <c r="B18" s="25" t="s">
        <v>55</v>
      </c>
      <c r="C18" s="1" t="s">
        <v>56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zoomScale="70" zoomScaleNormal="70" zoomScaleSheetLayoutView="55" workbookViewId="0">
      <pane ySplit="4" topLeftCell="A5" activePane="bottomLeft" state="frozen"/>
      <selection pane="bottomLeft" activeCell="D7" sqref="D7"/>
    </sheetView>
  </sheetViews>
  <sheetFormatPr defaultRowHeight="18.75" x14ac:dyDescent="0.3"/>
  <cols>
    <col min="1" max="1" width="11.140625" style="39" customWidth="1"/>
    <col min="2" max="2" width="19.28515625" style="55" hidden="1" customWidth="1"/>
    <col min="3" max="3" width="80.28515625" style="40" customWidth="1"/>
    <col min="4" max="4" width="13.140625" style="41" customWidth="1"/>
    <col min="5" max="6" width="22.42578125" style="42" hidden="1" customWidth="1"/>
    <col min="7" max="7" width="19.5703125" style="42" hidden="1" customWidth="1"/>
    <col min="8" max="8" width="22.5703125" style="42" hidden="1" customWidth="1"/>
    <col min="9" max="9" width="22.42578125" style="41" customWidth="1"/>
    <col min="10" max="11" width="22.85546875" style="41" customWidth="1"/>
    <col min="12" max="12" width="23.5703125" style="41" customWidth="1"/>
    <col min="13" max="13" width="23.5703125" style="43" customWidth="1"/>
    <col min="14" max="14" width="22.85546875" style="43" customWidth="1"/>
    <col min="15" max="15" width="19.42578125" style="43" customWidth="1"/>
    <col min="16" max="16" width="20.42578125" style="43" customWidth="1"/>
    <col min="17" max="17" width="9.42578125" style="43" hidden="1" customWidth="1"/>
    <col min="18" max="19" width="12.5703125" style="43" hidden="1" customWidth="1"/>
    <col min="20" max="20" width="11.5703125" style="43" hidden="1" customWidth="1"/>
    <col min="21" max="21" width="10.140625" style="43" customWidth="1"/>
    <col min="22" max="22" width="13" style="43" customWidth="1"/>
    <col min="23" max="23" width="15.85546875" style="43" customWidth="1"/>
    <col min="24" max="24" width="14.7109375" style="43" customWidth="1"/>
    <col min="25" max="26" width="9.140625" style="41" customWidth="1"/>
    <col min="27" max="16384" width="9.140625" style="41"/>
  </cols>
  <sheetData>
    <row r="1" spans="1:24" s="36" customFormat="1" ht="45" customHeight="1" thickBot="1" x14ac:dyDescent="0.35">
      <c r="A1" s="355" t="s">
        <v>171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1:24" s="37" customFormat="1" ht="41.25" customHeight="1" x14ac:dyDescent="0.3">
      <c r="A2" s="358" t="s">
        <v>0</v>
      </c>
      <c r="B2" s="56" t="s">
        <v>101</v>
      </c>
      <c r="C2" s="120" t="s">
        <v>1</v>
      </c>
      <c r="D2" s="360" t="s">
        <v>18</v>
      </c>
      <c r="E2" s="362" t="s">
        <v>168</v>
      </c>
      <c r="F2" s="363"/>
      <c r="G2" s="363"/>
      <c r="H2" s="364"/>
      <c r="I2" s="365" t="s">
        <v>88</v>
      </c>
      <c r="J2" s="366"/>
      <c r="K2" s="366"/>
      <c r="L2" s="367"/>
      <c r="M2" s="368" t="s">
        <v>169</v>
      </c>
      <c r="N2" s="369"/>
      <c r="O2" s="369"/>
      <c r="P2" s="370"/>
      <c r="Q2" s="371" t="s">
        <v>166</v>
      </c>
      <c r="R2" s="372"/>
      <c r="S2" s="372"/>
      <c r="T2" s="373"/>
      <c r="U2" s="374" t="s">
        <v>132</v>
      </c>
      <c r="V2" s="375"/>
      <c r="W2" s="375"/>
      <c r="X2" s="376"/>
    </row>
    <row r="3" spans="1:24" s="37" customFormat="1" ht="57.75" customHeight="1" x14ac:dyDescent="0.3">
      <c r="A3" s="359"/>
      <c r="B3" s="57"/>
      <c r="C3" s="121" t="s">
        <v>2</v>
      </c>
      <c r="D3" s="361"/>
      <c r="E3" s="58" t="s">
        <v>24</v>
      </c>
      <c r="F3" s="59" t="s">
        <v>25</v>
      </c>
      <c r="G3" s="59" t="s">
        <v>49</v>
      </c>
      <c r="H3" s="60" t="s">
        <v>26</v>
      </c>
      <c r="I3" s="61" t="s">
        <v>24</v>
      </c>
      <c r="J3" s="62" t="s">
        <v>25</v>
      </c>
      <c r="K3" s="62" t="s">
        <v>49</v>
      </c>
      <c r="L3" s="63" t="s">
        <v>26</v>
      </c>
      <c r="M3" s="64" t="s">
        <v>24</v>
      </c>
      <c r="N3" s="65" t="s">
        <v>25</v>
      </c>
      <c r="O3" s="65" t="s">
        <v>49</v>
      </c>
      <c r="P3" s="66" t="s">
        <v>26</v>
      </c>
      <c r="Q3" s="64" t="s">
        <v>24</v>
      </c>
      <c r="R3" s="65" t="s">
        <v>25</v>
      </c>
      <c r="S3" s="65" t="s">
        <v>49</v>
      </c>
      <c r="T3" s="66" t="s">
        <v>26</v>
      </c>
      <c r="U3" s="64" t="s">
        <v>24</v>
      </c>
      <c r="V3" s="65" t="s">
        <v>25</v>
      </c>
      <c r="W3" s="65" t="s">
        <v>49</v>
      </c>
      <c r="X3" s="66" t="s">
        <v>26</v>
      </c>
    </row>
    <row r="4" spans="1:24" s="37" customFormat="1" ht="19.5" thickBot="1" x14ac:dyDescent="0.35">
      <c r="A4" s="67" t="s">
        <v>4</v>
      </c>
      <c r="B4" s="68"/>
      <c r="C4" s="68" t="s">
        <v>14</v>
      </c>
      <c r="D4" s="74" t="s">
        <v>28</v>
      </c>
      <c r="E4" s="69">
        <v>4</v>
      </c>
      <c r="F4" s="70">
        <v>5</v>
      </c>
      <c r="G4" s="70">
        <v>6</v>
      </c>
      <c r="H4" s="71" t="s">
        <v>39</v>
      </c>
      <c r="I4" s="72" t="s">
        <v>30</v>
      </c>
      <c r="J4" s="73" t="s">
        <v>16</v>
      </c>
      <c r="K4" s="73" t="s">
        <v>31</v>
      </c>
      <c r="L4" s="74" t="s">
        <v>39</v>
      </c>
      <c r="M4" s="72" t="s">
        <v>17</v>
      </c>
      <c r="N4" s="73" t="s">
        <v>32</v>
      </c>
      <c r="O4" s="73" t="s">
        <v>33</v>
      </c>
      <c r="P4" s="74" t="s">
        <v>34</v>
      </c>
      <c r="Q4" s="72" t="s">
        <v>71</v>
      </c>
      <c r="R4" s="73" t="s">
        <v>72</v>
      </c>
      <c r="S4" s="73" t="s">
        <v>58</v>
      </c>
      <c r="T4" s="74" t="s">
        <v>73</v>
      </c>
      <c r="U4" s="72" t="s">
        <v>35</v>
      </c>
      <c r="V4" s="73" t="s">
        <v>36</v>
      </c>
      <c r="W4" s="73" t="s">
        <v>37</v>
      </c>
      <c r="X4" s="74" t="s">
        <v>38</v>
      </c>
    </row>
    <row r="5" spans="1:24" s="38" customFormat="1" ht="21" thickBot="1" x14ac:dyDescent="0.35">
      <c r="A5" s="378" t="s">
        <v>5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80"/>
    </row>
    <row r="6" spans="1:24" s="49" customFormat="1" ht="19.5" x14ac:dyDescent="0.35">
      <c r="A6" s="98"/>
      <c r="B6" s="102"/>
      <c r="C6" s="356" t="s">
        <v>74</v>
      </c>
      <c r="D6" s="357"/>
      <c r="E6" s="75">
        <f t="shared" ref="E6:P6" si="0">E7+E49+E53+E59+E68+E73</f>
        <v>3888620738</v>
      </c>
      <c r="F6" s="76">
        <f t="shared" si="0"/>
        <v>2977819018</v>
      </c>
      <c r="G6" s="76">
        <f t="shared" si="0"/>
        <v>107753000</v>
      </c>
      <c r="H6" s="77">
        <f>H7+H49+H53+H59+H68+H73</f>
        <v>803048720</v>
      </c>
      <c r="I6" s="75">
        <f t="shared" si="0"/>
        <v>4879800447</v>
      </c>
      <c r="J6" s="76">
        <f t="shared" si="0"/>
        <v>3698039953</v>
      </c>
      <c r="K6" s="76">
        <f t="shared" si="0"/>
        <v>132410600</v>
      </c>
      <c r="L6" s="77">
        <f t="shared" si="0"/>
        <v>1049349894</v>
      </c>
      <c r="M6" s="75">
        <f t="shared" si="0"/>
        <v>4029784874.4900002</v>
      </c>
      <c r="N6" s="76">
        <f t="shared" si="0"/>
        <v>3052530440.3599997</v>
      </c>
      <c r="O6" s="76">
        <f t="shared" si="0"/>
        <v>110859713.27</v>
      </c>
      <c r="P6" s="77">
        <f t="shared" si="0"/>
        <v>866394720.86000001</v>
      </c>
      <c r="Q6" s="75">
        <f>M6/E6*100</f>
        <v>103.63018525078904</v>
      </c>
      <c r="R6" s="76">
        <f t="shared" ref="R6:T21" si="1">N6/F6*100</f>
        <v>102.50893092926037</v>
      </c>
      <c r="S6" s="76">
        <f t="shared" si="1"/>
        <v>102.88318030124451</v>
      </c>
      <c r="T6" s="77">
        <f t="shared" si="1"/>
        <v>107.88818900800938</v>
      </c>
      <c r="U6" s="75">
        <f>M6/I6*100</f>
        <v>82.580935803787398</v>
      </c>
      <c r="V6" s="76">
        <f>N6/J6*100</f>
        <v>82.544550063166923</v>
      </c>
      <c r="W6" s="76">
        <f>O6/K6*100</f>
        <v>83.724198266604034</v>
      </c>
      <c r="X6" s="77">
        <f>P6/L6*100</f>
        <v>82.564902880716346</v>
      </c>
    </row>
    <row r="7" spans="1:24" s="38" customFormat="1" ht="37.5" customHeight="1" x14ac:dyDescent="0.3">
      <c r="A7" s="105" t="s">
        <v>4</v>
      </c>
      <c r="B7" s="106"/>
      <c r="C7" s="107" t="s">
        <v>75</v>
      </c>
      <c r="D7" s="104"/>
      <c r="E7" s="108">
        <f t="shared" ref="E7:P7" si="2">E8+E21+E43+E45+E47</f>
        <v>3689504943</v>
      </c>
      <c r="F7" s="109">
        <f t="shared" si="2"/>
        <v>2944941963</v>
      </c>
      <c r="G7" s="109">
        <f t="shared" si="2"/>
        <v>107753000</v>
      </c>
      <c r="H7" s="110">
        <f t="shared" si="2"/>
        <v>636809980</v>
      </c>
      <c r="I7" s="108">
        <f t="shared" si="2"/>
        <v>4635667326</v>
      </c>
      <c r="J7" s="109">
        <f t="shared" si="2"/>
        <v>3661042200</v>
      </c>
      <c r="K7" s="109">
        <f t="shared" si="2"/>
        <v>132410600</v>
      </c>
      <c r="L7" s="110">
        <f t="shared" si="2"/>
        <v>842214526</v>
      </c>
      <c r="M7" s="108">
        <f>M8+M21+M43+M45+M47</f>
        <v>3820847773.1700001</v>
      </c>
      <c r="N7" s="109">
        <f>N8+N21+N43+N45+N47</f>
        <v>3015893267.2199998</v>
      </c>
      <c r="O7" s="109">
        <f t="shared" si="2"/>
        <v>110859713.27</v>
      </c>
      <c r="P7" s="110">
        <f t="shared" si="2"/>
        <v>694094792.67999995</v>
      </c>
      <c r="Q7" s="111">
        <f>M7/E7*100</f>
        <v>103.55990389494379</v>
      </c>
      <c r="R7" s="112">
        <f t="shared" si="1"/>
        <v>102.40925984659208</v>
      </c>
      <c r="S7" s="112">
        <f t="shared" si="1"/>
        <v>102.88318030124451</v>
      </c>
      <c r="T7" s="113">
        <f t="shared" si="1"/>
        <v>108.99558965454655</v>
      </c>
      <c r="U7" s="111">
        <f t="shared" ref="U7:X74" si="3">M7/I7*100</f>
        <v>82.422820803815384</v>
      </c>
      <c r="V7" s="112">
        <f t="shared" si="3"/>
        <v>82.377997916003252</v>
      </c>
      <c r="W7" s="112">
        <f t="shared" si="3"/>
        <v>83.724198266604034</v>
      </c>
      <c r="X7" s="113">
        <f t="shared" si="3"/>
        <v>82.413063566657115</v>
      </c>
    </row>
    <row r="8" spans="1:24" s="49" customFormat="1" ht="60.75" customHeight="1" x14ac:dyDescent="0.35">
      <c r="A8" s="44" t="s">
        <v>6</v>
      </c>
      <c r="B8" s="54"/>
      <c r="C8" s="45" t="s">
        <v>97</v>
      </c>
      <c r="D8" s="53"/>
      <c r="E8" s="46">
        <f>SUM(E9:E20)</f>
        <v>3372122034</v>
      </c>
      <c r="F8" s="47">
        <f t="shared" ref="F8:P8" si="4">SUM(F9:F20)</f>
        <v>2787140039</v>
      </c>
      <c r="G8" s="47">
        <f t="shared" si="4"/>
        <v>0</v>
      </c>
      <c r="H8" s="48">
        <f t="shared" si="4"/>
        <v>584981995</v>
      </c>
      <c r="I8" s="46">
        <f t="shared" ref="I8" si="5">SUM(I9:I20)</f>
        <v>4327577108</v>
      </c>
      <c r="J8" s="47">
        <f t="shared" si="4"/>
        <v>3589822000</v>
      </c>
      <c r="K8" s="47">
        <f t="shared" si="4"/>
        <v>0</v>
      </c>
      <c r="L8" s="48">
        <f t="shared" si="4"/>
        <v>737755108</v>
      </c>
      <c r="M8" s="46">
        <f t="shared" ref="M8" si="6">SUM(M9:M20)</f>
        <v>3574072428.1599998</v>
      </c>
      <c r="N8" s="47">
        <f>SUM(N9:N20)</f>
        <v>2954300968.4699998</v>
      </c>
      <c r="O8" s="47">
        <f t="shared" si="4"/>
        <v>0</v>
      </c>
      <c r="P8" s="48">
        <f t="shared" si="4"/>
        <v>619771459.68999994</v>
      </c>
      <c r="Q8" s="50">
        <f t="shared" ref="Q8:R71" si="7">M8/E8*100</f>
        <v>105.98882223489542</v>
      </c>
      <c r="R8" s="51">
        <f t="shared" si="1"/>
        <v>105.99757913599403</v>
      </c>
      <c r="S8" s="51"/>
      <c r="T8" s="52">
        <f t="shared" si="1"/>
        <v>105.94710007955031</v>
      </c>
      <c r="U8" s="50">
        <f t="shared" si="3"/>
        <v>82.588301466724545</v>
      </c>
      <c r="V8" s="51">
        <f t="shared" si="3"/>
        <v>82.296586529081381</v>
      </c>
      <c r="W8" s="51"/>
      <c r="X8" s="52">
        <f t="shared" si="3"/>
        <v>84.007749044280416</v>
      </c>
    </row>
    <row r="9" spans="1:24" s="136" customFormat="1" ht="45" customHeight="1" x14ac:dyDescent="0.3">
      <c r="A9" s="122" t="s">
        <v>172</v>
      </c>
      <c r="B9" s="226" t="s">
        <v>102</v>
      </c>
      <c r="C9" s="227" t="s">
        <v>19</v>
      </c>
      <c r="D9" s="125" t="s">
        <v>3</v>
      </c>
      <c r="E9" s="126">
        <f>SUM(F9:H9)</f>
        <v>581757068</v>
      </c>
      <c r="F9" s="130"/>
      <c r="G9" s="130"/>
      <c r="H9" s="188">
        <v>581757068</v>
      </c>
      <c r="I9" s="126">
        <f>SUM(J9:L9)</f>
        <v>732816309</v>
      </c>
      <c r="J9" s="130"/>
      <c r="K9" s="130"/>
      <c r="L9" s="188">
        <v>732816309</v>
      </c>
      <c r="M9" s="126">
        <f>SUM(N9:P9)</f>
        <v>616572736.02999997</v>
      </c>
      <c r="N9" s="130"/>
      <c r="O9" s="130"/>
      <c r="P9" s="188">
        <v>616572736.02999997</v>
      </c>
      <c r="Q9" s="132">
        <f t="shared" si="7"/>
        <v>105.98457155831238</v>
      </c>
      <c r="R9" s="133"/>
      <c r="S9" s="133"/>
      <c r="T9" s="135">
        <f t="shared" si="1"/>
        <v>105.98457155831238</v>
      </c>
      <c r="U9" s="132">
        <f t="shared" si="3"/>
        <v>84.137420040688525</v>
      </c>
      <c r="V9" s="133"/>
      <c r="W9" s="133"/>
      <c r="X9" s="135">
        <f t="shared" si="3"/>
        <v>84.137420040688525</v>
      </c>
    </row>
    <row r="10" spans="1:24" s="136" customFormat="1" ht="102" customHeight="1" x14ac:dyDescent="0.3">
      <c r="A10" s="122" t="s">
        <v>173</v>
      </c>
      <c r="B10" s="226" t="s">
        <v>103</v>
      </c>
      <c r="C10" s="227" t="s">
        <v>142</v>
      </c>
      <c r="D10" s="125" t="s">
        <v>3</v>
      </c>
      <c r="E10" s="126">
        <f t="shared" ref="E10:E20" si="8">SUM(F10:H10)</f>
        <v>540000</v>
      </c>
      <c r="F10" s="130"/>
      <c r="G10" s="130"/>
      <c r="H10" s="188">
        <v>540000</v>
      </c>
      <c r="I10" s="126">
        <f t="shared" ref="I10:I20" si="9">SUM(J10:L10)</f>
        <v>975520</v>
      </c>
      <c r="J10" s="130"/>
      <c r="K10" s="130"/>
      <c r="L10" s="188">
        <v>975520</v>
      </c>
      <c r="M10" s="126">
        <f t="shared" ref="M10:M20" si="10">SUM(N10:P10)</f>
        <v>347194</v>
      </c>
      <c r="N10" s="130"/>
      <c r="O10" s="130"/>
      <c r="P10" s="188">
        <v>347194</v>
      </c>
      <c r="Q10" s="132">
        <f t="shared" si="7"/>
        <v>64.29518518518519</v>
      </c>
      <c r="R10" s="133"/>
      <c r="S10" s="133"/>
      <c r="T10" s="135">
        <f t="shared" si="1"/>
        <v>64.29518518518519</v>
      </c>
      <c r="U10" s="132">
        <f t="shared" si="3"/>
        <v>35.590659340659343</v>
      </c>
      <c r="V10" s="133"/>
      <c r="W10" s="133"/>
      <c r="X10" s="135">
        <f t="shared" si="3"/>
        <v>35.590659340659343</v>
      </c>
    </row>
    <row r="11" spans="1:24" s="136" customFormat="1" ht="120" customHeight="1" x14ac:dyDescent="0.3">
      <c r="A11" s="122" t="s">
        <v>174</v>
      </c>
      <c r="B11" s="226" t="s">
        <v>104</v>
      </c>
      <c r="C11" s="227" t="s">
        <v>143</v>
      </c>
      <c r="D11" s="125" t="s">
        <v>3</v>
      </c>
      <c r="E11" s="126">
        <f t="shared" si="8"/>
        <v>39008000</v>
      </c>
      <c r="F11" s="133">
        <v>39008000</v>
      </c>
      <c r="G11" s="133"/>
      <c r="H11" s="135"/>
      <c r="I11" s="126">
        <f t="shared" si="9"/>
        <v>46512000</v>
      </c>
      <c r="J11" s="133">
        <v>46512000</v>
      </c>
      <c r="K11" s="133"/>
      <c r="L11" s="135"/>
      <c r="M11" s="126">
        <f t="shared" si="10"/>
        <v>42148000</v>
      </c>
      <c r="N11" s="133">
        <v>42148000</v>
      </c>
      <c r="O11" s="133"/>
      <c r="P11" s="135"/>
      <c r="Q11" s="132">
        <f t="shared" si="7"/>
        <v>108.04963084495489</v>
      </c>
      <c r="R11" s="133">
        <f t="shared" si="1"/>
        <v>108.04963084495489</v>
      </c>
      <c r="S11" s="133"/>
      <c r="T11" s="135"/>
      <c r="U11" s="132">
        <f t="shared" si="3"/>
        <v>90.61747506019951</v>
      </c>
      <c r="V11" s="133">
        <f t="shared" si="3"/>
        <v>90.61747506019951</v>
      </c>
      <c r="W11" s="133"/>
      <c r="X11" s="135"/>
    </row>
    <row r="12" spans="1:24" s="136" customFormat="1" ht="139.5" customHeight="1" x14ac:dyDescent="0.3">
      <c r="A12" s="122" t="s">
        <v>175</v>
      </c>
      <c r="B12" s="226" t="s">
        <v>105</v>
      </c>
      <c r="C12" s="227" t="s">
        <v>144</v>
      </c>
      <c r="D12" s="125" t="s">
        <v>3</v>
      </c>
      <c r="E12" s="126">
        <f t="shared" si="8"/>
        <v>470000</v>
      </c>
      <c r="F12" s="228">
        <v>470000</v>
      </c>
      <c r="G12" s="229"/>
      <c r="H12" s="230"/>
      <c r="I12" s="126">
        <f t="shared" si="9"/>
        <v>604800</v>
      </c>
      <c r="J12" s="133">
        <v>604800</v>
      </c>
      <c r="K12" s="130"/>
      <c r="L12" s="188"/>
      <c r="M12" s="126">
        <f t="shared" si="10"/>
        <v>288016</v>
      </c>
      <c r="N12" s="229">
        <v>288016</v>
      </c>
      <c r="O12" s="229"/>
      <c r="P12" s="230"/>
      <c r="Q12" s="132">
        <f t="shared" si="7"/>
        <v>61.28</v>
      </c>
      <c r="R12" s="133">
        <f t="shared" si="1"/>
        <v>61.28</v>
      </c>
      <c r="S12" s="133"/>
      <c r="T12" s="135"/>
      <c r="U12" s="132">
        <f t="shared" si="3"/>
        <v>47.62169312169312</v>
      </c>
      <c r="V12" s="133">
        <f t="shared" si="3"/>
        <v>47.62169312169312</v>
      </c>
      <c r="W12" s="133"/>
      <c r="X12" s="135"/>
    </row>
    <row r="13" spans="1:24" s="136" customFormat="1" ht="132.75" customHeight="1" x14ac:dyDescent="0.3">
      <c r="A13" s="122" t="s">
        <v>176</v>
      </c>
      <c r="B13" s="226" t="s">
        <v>106</v>
      </c>
      <c r="C13" s="227" t="s">
        <v>145</v>
      </c>
      <c r="D13" s="125" t="s">
        <v>3</v>
      </c>
      <c r="E13" s="126">
        <f t="shared" si="8"/>
        <v>133516519</v>
      </c>
      <c r="F13" s="133">
        <v>133516519</v>
      </c>
      <c r="G13" s="133"/>
      <c r="H13" s="135"/>
      <c r="I13" s="126">
        <f t="shared" si="9"/>
        <v>193060000</v>
      </c>
      <c r="J13" s="189">
        <v>193060000</v>
      </c>
      <c r="K13" s="189"/>
      <c r="L13" s="190"/>
      <c r="M13" s="126">
        <f t="shared" si="10"/>
        <v>150765633.25</v>
      </c>
      <c r="N13" s="133">
        <v>150765633.25</v>
      </c>
      <c r="O13" s="133"/>
      <c r="P13" s="135"/>
      <c r="Q13" s="132">
        <f t="shared" si="7"/>
        <v>112.91908625179181</v>
      </c>
      <c r="R13" s="133">
        <f t="shared" si="1"/>
        <v>112.91908625179181</v>
      </c>
      <c r="S13" s="133"/>
      <c r="T13" s="135"/>
      <c r="U13" s="132">
        <f t="shared" si="3"/>
        <v>78.092630917849377</v>
      </c>
      <c r="V13" s="133">
        <f t="shared" si="3"/>
        <v>78.092630917849377</v>
      </c>
      <c r="W13" s="133"/>
      <c r="X13" s="135"/>
    </row>
    <row r="14" spans="1:24" s="149" customFormat="1" ht="78" customHeight="1" x14ac:dyDescent="0.3">
      <c r="A14" s="122" t="s">
        <v>177</v>
      </c>
      <c r="B14" s="226" t="s">
        <v>107</v>
      </c>
      <c r="C14" s="227" t="s">
        <v>146</v>
      </c>
      <c r="D14" s="125" t="s">
        <v>3</v>
      </c>
      <c r="E14" s="126">
        <f t="shared" si="8"/>
        <v>48037037</v>
      </c>
      <c r="F14" s="133">
        <v>48037037</v>
      </c>
      <c r="G14" s="133"/>
      <c r="H14" s="135"/>
      <c r="I14" s="126">
        <f t="shared" si="9"/>
        <v>64976000</v>
      </c>
      <c r="J14" s="133">
        <v>64976000</v>
      </c>
      <c r="K14" s="133"/>
      <c r="L14" s="135"/>
      <c r="M14" s="126">
        <f t="shared" si="10"/>
        <v>55322169</v>
      </c>
      <c r="N14" s="133">
        <v>55322169</v>
      </c>
      <c r="O14" s="133"/>
      <c r="P14" s="135"/>
      <c r="Q14" s="132">
        <f t="shared" si="7"/>
        <v>115.16565644962657</v>
      </c>
      <c r="R14" s="133">
        <f t="shared" si="1"/>
        <v>115.16565644962657</v>
      </c>
      <c r="S14" s="133"/>
      <c r="T14" s="135"/>
      <c r="U14" s="132">
        <f t="shared" si="3"/>
        <v>85.142466449150461</v>
      </c>
      <c r="V14" s="133">
        <f t="shared" si="3"/>
        <v>85.142466449150461</v>
      </c>
      <c r="W14" s="133"/>
      <c r="X14" s="135"/>
    </row>
    <row r="15" spans="1:24" s="149" customFormat="1" ht="59.25" customHeight="1" x14ac:dyDescent="0.3">
      <c r="A15" s="122" t="s">
        <v>178</v>
      </c>
      <c r="B15" s="226" t="s">
        <v>108</v>
      </c>
      <c r="C15" s="227" t="s">
        <v>76</v>
      </c>
      <c r="D15" s="125" t="s">
        <v>3</v>
      </c>
      <c r="E15" s="126">
        <f t="shared" si="8"/>
        <v>748955400</v>
      </c>
      <c r="F15" s="189">
        <v>748955400</v>
      </c>
      <c r="G15" s="189"/>
      <c r="H15" s="190"/>
      <c r="I15" s="126">
        <f t="shared" si="9"/>
        <v>1011014800</v>
      </c>
      <c r="J15" s="231">
        <v>1011014800</v>
      </c>
      <c r="K15" s="189"/>
      <c r="L15" s="190"/>
      <c r="M15" s="126">
        <f t="shared" si="10"/>
        <v>783330408.83000004</v>
      </c>
      <c r="N15" s="231">
        <v>783330408.83000004</v>
      </c>
      <c r="O15" s="189"/>
      <c r="P15" s="190"/>
      <c r="Q15" s="132">
        <f t="shared" si="7"/>
        <v>104.58972708254723</v>
      </c>
      <c r="R15" s="133">
        <f t="shared" si="1"/>
        <v>104.58972708254723</v>
      </c>
      <c r="S15" s="133"/>
      <c r="T15" s="135"/>
      <c r="U15" s="132">
        <f t="shared" si="3"/>
        <v>77.479618382441089</v>
      </c>
      <c r="V15" s="133">
        <f t="shared" si="3"/>
        <v>77.479618382441089</v>
      </c>
      <c r="W15" s="133"/>
      <c r="X15" s="135"/>
    </row>
    <row r="16" spans="1:24" s="149" customFormat="1" ht="60.75" customHeight="1" x14ac:dyDescent="0.3">
      <c r="A16" s="122" t="s">
        <v>179</v>
      </c>
      <c r="B16" s="226" t="s">
        <v>109</v>
      </c>
      <c r="C16" s="227" t="s">
        <v>84</v>
      </c>
      <c r="D16" s="125" t="s">
        <v>3</v>
      </c>
      <c r="E16" s="126">
        <f t="shared" si="8"/>
        <v>171723620</v>
      </c>
      <c r="F16" s="133">
        <v>171723620</v>
      </c>
      <c r="G16" s="133"/>
      <c r="H16" s="135"/>
      <c r="I16" s="126">
        <f t="shared" si="9"/>
        <v>192462700</v>
      </c>
      <c r="J16" s="232">
        <v>192462700</v>
      </c>
      <c r="K16" s="133"/>
      <c r="L16" s="135"/>
      <c r="M16" s="126">
        <f t="shared" si="10"/>
        <v>188187960.21000001</v>
      </c>
      <c r="N16" s="232">
        <v>188187960.21000001</v>
      </c>
      <c r="O16" s="133"/>
      <c r="P16" s="135"/>
      <c r="Q16" s="132">
        <f t="shared" si="7"/>
        <v>109.58769691088506</v>
      </c>
      <c r="R16" s="133">
        <f t="shared" si="1"/>
        <v>109.58769691088506</v>
      </c>
      <c r="S16" s="133"/>
      <c r="T16" s="135"/>
      <c r="U16" s="132">
        <f t="shared" si="3"/>
        <v>97.778925584022261</v>
      </c>
      <c r="V16" s="133">
        <f t="shared" si="3"/>
        <v>97.778925584022261</v>
      </c>
      <c r="W16" s="133"/>
      <c r="X16" s="135"/>
    </row>
    <row r="17" spans="1:24" s="149" customFormat="1" ht="100.5" customHeight="1" x14ac:dyDescent="0.3">
      <c r="A17" s="122" t="s">
        <v>180</v>
      </c>
      <c r="B17" s="226" t="s">
        <v>110</v>
      </c>
      <c r="C17" s="227" t="s">
        <v>147</v>
      </c>
      <c r="D17" s="125" t="s">
        <v>3</v>
      </c>
      <c r="E17" s="126">
        <f t="shared" si="8"/>
        <v>1624944463</v>
      </c>
      <c r="F17" s="133">
        <v>1624944463</v>
      </c>
      <c r="G17" s="133"/>
      <c r="H17" s="135"/>
      <c r="I17" s="126">
        <f t="shared" si="9"/>
        <v>2055174700</v>
      </c>
      <c r="J17" s="232">
        <v>2055174700</v>
      </c>
      <c r="K17" s="133"/>
      <c r="L17" s="135"/>
      <c r="M17" s="126">
        <f t="shared" si="10"/>
        <v>1711055357.27</v>
      </c>
      <c r="N17" s="232">
        <v>1711055357.27</v>
      </c>
      <c r="O17" s="133"/>
      <c r="P17" s="135"/>
      <c r="Q17" s="132">
        <f t="shared" si="7"/>
        <v>105.29931306766144</v>
      </c>
      <c r="R17" s="133">
        <f t="shared" si="1"/>
        <v>105.29931306766144</v>
      </c>
      <c r="S17" s="133"/>
      <c r="T17" s="135"/>
      <c r="U17" s="132">
        <f t="shared" si="3"/>
        <v>83.255956647870377</v>
      </c>
      <c r="V17" s="133">
        <f t="shared" si="3"/>
        <v>83.255956647870377</v>
      </c>
      <c r="W17" s="133"/>
      <c r="X17" s="135"/>
    </row>
    <row r="18" spans="1:24" s="149" customFormat="1" ht="84" customHeight="1" x14ac:dyDescent="0.3">
      <c r="A18" s="122" t="s">
        <v>181</v>
      </c>
      <c r="B18" s="226" t="s">
        <v>111</v>
      </c>
      <c r="C18" s="227" t="s">
        <v>148</v>
      </c>
      <c r="D18" s="125" t="s">
        <v>3</v>
      </c>
      <c r="E18" s="126">
        <f t="shared" si="8"/>
        <v>17487000</v>
      </c>
      <c r="F18" s="133">
        <v>17487000</v>
      </c>
      <c r="G18" s="133"/>
      <c r="H18" s="135"/>
      <c r="I18" s="126">
        <f t="shared" si="9"/>
        <v>23019000</v>
      </c>
      <c r="J18" s="232">
        <v>23019000</v>
      </c>
      <c r="K18" s="133"/>
      <c r="L18" s="135"/>
      <c r="M18" s="126">
        <f t="shared" si="10"/>
        <v>20207423.91</v>
      </c>
      <c r="N18" s="232">
        <v>20207423.91</v>
      </c>
      <c r="O18" s="133"/>
      <c r="P18" s="135"/>
      <c r="Q18" s="132">
        <f t="shared" si="7"/>
        <v>115.55683599245154</v>
      </c>
      <c r="R18" s="133">
        <f t="shared" si="1"/>
        <v>115.55683599245154</v>
      </c>
      <c r="S18" s="133"/>
      <c r="T18" s="135"/>
      <c r="U18" s="132">
        <f t="shared" si="3"/>
        <v>87.785846083670009</v>
      </c>
      <c r="V18" s="133">
        <f t="shared" si="3"/>
        <v>87.785846083670009</v>
      </c>
      <c r="W18" s="133"/>
      <c r="X18" s="135"/>
    </row>
    <row r="19" spans="1:24" s="149" customFormat="1" ht="59.25" customHeight="1" x14ac:dyDescent="0.3">
      <c r="A19" s="122" t="s">
        <v>182</v>
      </c>
      <c r="B19" s="226" t="s">
        <v>112</v>
      </c>
      <c r="C19" s="227" t="s">
        <v>149</v>
      </c>
      <c r="D19" s="125" t="s">
        <v>3</v>
      </c>
      <c r="E19" s="126">
        <f t="shared" si="8"/>
        <v>2998000</v>
      </c>
      <c r="F19" s="133">
        <v>2998000</v>
      </c>
      <c r="G19" s="130"/>
      <c r="H19" s="188"/>
      <c r="I19" s="126">
        <f t="shared" si="9"/>
        <v>2998000</v>
      </c>
      <c r="J19" s="133">
        <v>2998000</v>
      </c>
      <c r="K19" s="130"/>
      <c r="L19" s="188"/>
      <c r="M19" s="126">
        <f t="shared" si="10"/>
        <v>2996000</v>
      </c>
      <c r="N19" s="130">
        <v>2996000</v>
      </c>
      <c r="O19" s="130"/>
      <c r="P19" s="188"/>
      <c r="Q19" s="132">
        <f t="shared" si="7"/>
        <v>99.933288859239482</v>
      </c>
      <c r="R19" s="133">
        <f t="shared" si="1"/>
        <v>99.933288859239482</v>
      </c>
      <c r="S19" s="133"/>
      <c r="T19" s="135"/>
      <c r="U19" s="132">
        <f t="shared" si="3"/>
        <v>99.933288859239482</v>
      </c>
      <c r="V19" s="133">
        <f t="shared" si="3"/>
        <v>99.933288859239482</v>
      </c>
      <c r="W19" s="133"/>
      <c r="X19" s="135"/>
    </row>
    <row r="20" spans="1:24" s="239" customFormat="1" ht="48.75" customHeight="1" thickBot="1" x14ac:dyDescent="0.3">
      <c r="A20" s="233" t="s">
        <v>183</v>
      </c>
      <c r="B20" s="233" t="s">
        <v>113</v>
      </c>
      <c r="C20" s="234" t="s">
        <v>50</v>
      </c>
      <c r="D20" s="235" t="s">
        <v>3</v>
      </c>
      <c r="E20" s="236">
        <f t="shared" si="8"/>
        <v>2684927</v>
      </c>
      <c r="F20" s="229"/>
      <c r="G20" s="229"/>
      <c r="H20" s="230">
        <v>2684927</v>
      </c>
      <c r="I20" s="236">
        <f t="shared" si="9"/>
        <v>3963279</v>
      </c>
      <c r="J20" s="229"/>
      <c r="K20" s="229"/>
      <c r="L20" s="230">
        <v>3963279</v>
      </c>
      <c r="M20" s="236">
        <f t="shared" si="10"/>
        <v>2851529.66</v>
      </c>
      <c r="N20" s="229"/>
      <c r="O20" s="229"/>
      <c r="P20" s="230">
        <v>2851529.66</v>
      </c>
      <c r="Q20" s="237">
        <f t="shared" si="7"/>
        <v>106.20510948714808</v>
      </c>
      <c r="R20" s="228"/>
      <c r="S20" s="228"/>
      <c r="T20" s="238">
        <f t="shared" si="1"/>
        <v>106.20510948714808</v>
      </c>
      <c r="U20" s="237">
        <f t="shared" si="3"/>
        <v>71.948749003035118</v>
      </c>
      <c r="V20" s="228"/>
      <c r="W20" s="228"/>
      <c r="X20" s="238">
        <f t="shared" si="3"/>
        <v>71.948749003035118</v>
      </c>
    </row>
    <row r="21" spans="1:24" s="159" customFormat="1" ht="39" x14ac:dyDescent="0.35">
      <c r="A21" s="176" t="s">
        <v>7</v>
      </c>
      <c r="B21" s="177"/>
      <c r="C21" s="178" t="s">
        <v>81</v>
      </c>
      <c r="D21" s="225" t="s">
        <v>56</v>
      </c>
      <c r="E21" s="179">
        <f>E22+E24+E36</f>
        <v>150464482</v>
      </c>
      <c r="F21" s="180">
        <f t="shared" ref="F21:P21" si="11">F22+F24+F36</f>
        <v>126406224</v>
      </c>
      <c r="G21" s="180">
        <f t="shared" si="11"/>
        <v>0</v>
      </c>
      <c r="H21" s="181">
        <f t="shared" si="11"/>
        <v>24058258</v>
      </c>
      <c r="I21" s="179">
        <f t="shared" si="11"/>
        <v>84017411</v>
      </c>
      <c r="J21" s="180">
        <f t="shared" si="11"/>
        <v>19569000</v>
      </c>
      <c r="K21" s="180">
        <f t="shared" si="11"/>
        <v>0</v>
      </c>
      <c r="L21" s="182">
        <f t="shared" si="11"/>
        <v>64448411</v>
      </c>
      <c r="M21" s="179">
        <f>M22+M24+M36</f>
        <v>61951477.530000001</v>
      </c>
      <c r="N21" s="180">
        <f>N22+N24+N36</f>
        <v>19568918.52</v>
      </c>
      <c r="O21" s="180">
        <f t="shared" si="11"/>
        <v>0</v>
      </c>
      <c r="P21" s="182">
        <f>P22+P24+P36</f>
        <v>42382559.009999998</v>
      </c>
      <c r="Q21" s="183">
        <f t="shared" si="7"/>
        <v>41.173489388678455</v>
      </c>
      <c r="R21" s="184">
        <f t="shared" ref="R21" si="12">N21/F21*100</f>
        <v>15.480977044294908</v>
      </c>
      <c r="S21" s="184"/>
      <c r="T21" s="185">
        <f t="shared" si="1"/>
        <v>176.16636670036542</v>
      </c>
      <c r="U21" s="183">
        <f t="shared" si="3"/>
        <v>73.736475324144422</v>
      </c>
      <c r="V21" s="184">
        <f t="shared" si="3"/>
        <v>99.999583627165407</v>
      </c>
      <c r="W21" s="184"/>
      <c r="X21" s="186">
        <f t="shared" si="3"/>
        <v>65.761992192484001</v>
      </c>
    </row>
    <row r="22" spans="1:24" s="149" customFormat="1" ht="42.75" customHeight="1" x14ac:dyDescent="0.3">
      <c r="A22" s="137" t="s">
        <v>184</v>
      </c>
      <c r="B22" s="138"/>
      <c r="C22" s="139" t="s">
        <v>140</v>
      </c>
      <c r="D22" s="140" t="s">
        <v>56</v>
      </c>
      <c r="E22" s="141">
        <f>E23</f>
        <v>140451360</v>
      </c>
      <c r="F22" s="142">
        <f t="shared" ref="F22:P22" si="13">F23</f>
        <v>126406224</v>
      </c>
      <c r="G22" s="142">
        <f t="shared" si="13"/>
        <v>0</v>
      </c>
      <c r="H22" s="143">
        <f t="shared" si="13"/>
        <v>14045136</v>
      </c>
      <c r="I22" s="141">
        <f t="shared" si="13"/>
        <v>38911600</v>
      </c>
      <c r="J22" s="142">
        <f t="shared" si="13"/>
        <v>19569000</v>
      </c>
      <c r="K22" s="142">
        <f t="shared" si="13"/>
        <v>0</v>
      </c>
      <c r="L22" s="144">
        <f t="shared" si="13"/>
        <v>19342600</v>
      </c>
      <c r="M22" s="141">
        <f t="shared" si="13"/>
        <v>21743242.800000001</v>
      </c>
      <c r="N22" s="142">
        <f t="shared" si="13"/>
        <v>19568918.52</v>
      </c>
      <c r="O22" s="142">
        <f t="shared" si="13"/>
        <v>0</v>
      </c>
      <c r="P22" s="144">
        <f t="shared" si="13"/>
        <v>2174324.2799999998</v>
      </c>
      <c r="Q22" s="145">
        <f t="shared" ref="Q22:Q38" si="14">M22/E22*100</f>
        <v>15.480977044294908</v>
      </c>
      <c r="R22" s="146">
        <f t="shared" ref="R22:R23" si="15">N22/F22*100</f>
        <v>15.480977044294908</v>
      </c>
      <c r="S22" s="146"/>
      <c r="T22" s="147">
        <f t="shared" ref="T22:T38" si="16">P22/H22*100</f>
        <v>15.480977044294905</v>
      </c>
      <c r="U22" s="145">
        <f t="shared" si="3"/>
        <v>55.878562690817134</v>
      </c>
      <c r="V22" s="146">
        <f t="shared" si="3"/>
        <v>99.999583627165407</v>
      </c>
      <c r="W22" s="146"/>
      <c r="X22" s="148">
        <f t="shared" si="3"/>
        <v>11.241116912927939</v>
      </c>
    </row>
    <row r="23" spans="1:24" s="136" customFormat="1" ht="40.5" customHeight="1" x14ac:dyDescent="0.3">
      <c r="A23" s="122"/>
      <c r="B23" s="123" t="s">
        <v>131</v>
      </c>
      <c r="C23" s="124" t="s">
        <v>133</v>
      </c>
      <c r="D23" s="125"/>
      <c r="E23" s="126">
        <f>SUM(F23:H23)</f>
        <v>140451360</v>
      </c>
      <c r="F23" s="127">
        <v>126406224</v>
      </c>
      <c r="G23" s="127"/>
      <c r="H23" s="128">
        <v>14045136</v>
      </c>
      <c r="I23" s="129">
        <f>SUM(J23:L23)</f>
        <v>38911600</v>
      </c>
      <c r="J23" s="130">
        <v>19569000</v>
      </c>
      <c r="K23" s="130"/>
      <c r="L23" s="131">
        <v>19342600</v>
      </c>
      <c r="M23" s="129">
        <f>N23+P23</f>
        <v>21743242.800000001</v>
      </c>
      <c r="N23" s="130">
        <v>19568918.52</v>
      </c>
      <c r="O23" s="130"/>
      <c r="P23" s="131">
        <v>2174324.2799999998</v>
      </c>
      <c r="Q23" s="132">
        <f t="shared" si="14"/>
        <v>15.480977044294908</v>
      </c>
      <c r="R23" s="133">
        <f t="shared" si="15"/>
        <v>15.480977044294908</v>
      </c>
      <c r="S23" s="133"/>
      <c r="T23" s="134">
        <f t="shared" si="16"/>
        <v>15.480977044294905</v>
      </c>
      <c r="U23" s="132">
        <f t="shared" ref="U23" si="17">M23/I23*100</f>
        <v>55.878562690817134</v>
      </c>
      <c r="V23" s="133">
        <f t="shared" ref="V23" si="18">N23/J23*100</f>
        <v>99.999583627165407</v>
      </c>
      <c r="W23" s="133"/>
      <c r="X23" s="135">
        <f t="shared" ref="X23" si="19">P23/L23*100</f>
        <v>11.241116912927939</v>
      </c>
    </row>
    <row r="24" spans="1:24" s="149" customFormat="1" ht="39" customHeight="1" x14ac:dyDescent="0.3">
      <c r="A24" s="137"/>
      <c r="B24" s="138" t="s">
        <v>134</v>
      </c>
      <c r="C24" s="139" t="s">
        <v>135</v>
      </c>
      <c r="D24" s="140" t="s">
        <v>56</v>
      </c>
      <c r="E24" s="141">
        <f>SUM(E25:E34)</f>
        <v>6063161</v>
      </c>
      <c r="F24" s="142"/>
      <c r="G24" s="142"/>
      <c r="H24" s="143">
        <f>SUM(H25:H34)</f>
        <v>6063161</v>
      </c>
      <c r="I24" s="141">
        <f>SUM(I25:I35)</f>
        <v>41155850</v>
      </c>
      <c r="J24" s="142"/>
      <c r="K24" s="142"/>
      <c r="L24" s="144">
        <f>SUM(L25:L35)</f>
        <v>41155850</v>
      </c>
      <c r="M24" s="141">
        <f>SUM(M25:M35)</f>
        <v>36880856.119999997</v>
      </c>
      <c r="N24" s="142"/>
      <c r="O24" s="142"/>
      <c r="P24" s="144">
        <f>SUM(P25:P35)</f>
        <v>36880856.119999997</v>
      </c>
      <c r="Q24" s="145">
        <f>M24/E24*100</f>
        <v>608.27769739249868</v>
      </c>
      <c r="R24" s="146"/>
      <c r="S24" s="146"/>
      <c r="T24" s="147">
        <f t="shared" si="16"/>
        <v>608.27769739249868</v>
      </c>
      <c r="U24" s="145">
        <f>M24/I24*100</f>
        <v>89.612670179330507</v>
      </c>
      <c r="V24" s="146"/>
      <c r="W24" s="146"/>
      <c r="X24" s="148">
        <f t="shared" ref="X24:X42" si="20">P24/L24*100</f>
        <v>89.612670179330507</v>
      </c>
    </row>
    <row r="25" spans="1:24" s="136" customFormat="1" ht="78.75" customHeight="1" x14ac:dyDescent="0.3">
      <c r="A25" s="122"/>
      <c r="B25" s="123"/>
      <c r="C25" s="124" t="s">
        <v>139</v>
      </c>
      <c r="D25" s="125"/>
      <c r="E25" s="126">
        <f>SUM(F25:H25)</f>
        <v>0</v>
      </c>
      <c r="F25" s="127"/>
      <c r="G25" s="127"/>
      <c r="H25" s="128">
        <v>0</v>
      </c>
      <c r="I25" s="129">
        <f>SUM(J25:L25)</f>
        <v>34545814</v>
      </c>
      <c r="J25" s="130"/>
      <c r="K25" s="130"/>
      <c r="L25" s="131">
        <v>34545814</v>
      </c>
      <c r="M25" s="129">
        <f>N25+P25</f>
        <v>34545814</v>
      </c>
      <c r="N25" s="130"/>
      <c r="O25" s="130"/>
      <c r="P25" s="131">
        <v>34545814</v>
      </c>
      <c r="Q25" s="132">
        <v>0</v>
      </c>
      <c r="R25" s="133"/>
      <c r="S25" s="133"/>
      <c r="T25" s="134">
        <v>0</v>
      </c>
      <c r="U25" s="132">
        <f>M25/I25*100</f>
        <v>100</v>
      </c>
      <c r="V25" s="133"/>
      <c r="W25" s="133"/>
      <c r="X25" s="135">
        <f>P25/L25*100</f>
        <v>100</v>
      </c>
    </row>
    <row r="26" spans="1:24" s="136" customFormat="1" ht="61.5" customHeight="1" x14ac:dyDescent="0.3">
      <c r="A26" s="122"/>
      <c r="B26" s="123"/>
      <c r="C26" s="124" t="s">
        <v>138</v>
      </c>
      <c r="D26" s="125"/>
      <c r="E26" s="126">
        <f>SUM(F26:H26)</f>
        <v>437534</v>
      </c>
      <c r="F26" s="127"/>
      <c r="G26" s="127"/>
      <c r="H26" s="128">
        <v>437534</v>
      </c>
      <c r="I26" s="129">
        <f>SUM(J26:L26)</f>
        <v>845632</v>
      </c>
      <c r="J26" s="130"/>
      <c r="K26" s="130"/>
      <c r="L26" s="131">
        <v>845632</v>
      </c>
      <c r="M26" s="129">
        <f>N26+P26</f>
        <v>280822.71999999997</v>
      </c>
      <c r="N26" s="130"/>
      <c r="O26" s="130"/>
      <c r="P26" s="131">
        <v>280822.71999999997</v>
      </c>
      <c r="Q26" s="132">
        <f t="shared" si="14"/>
        <v>64.183062344869185</v>
      </c>
      <c r="R26" s="133"/>
      <c r="S26" s="133"/>
      <c r="T26" s="134">
        <f t="shared" si="16"/>
        <v>64.183062344869185</v>
      </c>
      <c r="U26" s="132">
        <f>M26/I26*100</f>
        <v>33.208620298191171</v>
      </c>
      <c r="V26" s="133"/>
      <c r="W26" s="133"/>
      <c r="X26" s="135">
        <f>P26/L26*100</f>
        <v>33.208620298191171</v>
      </c>
    </row>
    <row r="27" spans="1:24" s="136" customFormat="1" ht="61.5" customHeight="1" x14ac:dyDescent="0.3">
      <c r="A27" s="122"/>
      <c r="B27" s="123"/>
      <c r="C27" s="124" t="s">
        <v>136</v>
      </c>
      <c r="D27" s="125"/>
      <c r="E27" s="126">
        <f t="shared" ref="E27:E42" si="21">SUM(F27:H27)</f>
        <v>459848</v>
      </c>
      <c r="F27" s="127"/>
      <c r="G27" s="127"/>
      <c r="H27" s="128">
        <v>459848</v>
      </c>
      <c r="I27" s="129">
        <f t="shared" ref="I27:I42" si="22">SUM(J27:L27)</f>
        <v>459848</v>
      </c>
      <c r="J27" s="130"/>
      <c r="K27" s="130"/>
      <c r="L27" s="131">
        <v>459848</v>
      </c>
      <c r="M27" s="129">
        <f t="shared" ref="M27:M42" si="23">N27+P27</f>
        <v>459848</v>
      </c>
      <c r="N27" s="130"/>
      <c r="O27" s="130"/>
      <c r="P27" s="131">
        <v>459848</v>
      </c>
      <c r="Q27" s="132">
        <f t="shared" si="14"/>
        <v>100</v>
      </c>
      <c r="R27" s="133"/>
      <c r="S27" s="133"/>
      <c r="T27" s="134">
        <f t="shared" si="16"/>
        <v>100</v>
      </c>
      <c r="U27" s="132">
        <f t="shared" ref="U27:U42" si="24">M27/I27*100</f>
        <v>100</v>
      </c>
      <c r="V27" s="133"/>
      <c r="W27" s="133"/>
      <c r="X27" s="135">
        <f t="shared" si="20"/>
        <v>100</v>
      </c>
    </row>
    <row r="28" spans="1:24" s="136" customFormat="1" ht="76.5" customHeight="1" x14ac:dyDescent="0.3">
      <c r="A28" s="122"/>
      <c r="B28" s="123"/>
      <c r="C28" s="124" t="s">
        <v>161</v>
      </c>
      <c r="D28" s="125"/>
      <c r="E28" s="126">
        <f t="shared" si="21"/>
        <v>444872</v>
      </c>
      <c r="F28" s="127"/>
      <c r="G28" s="127"/>
      <c r="H28" s="128">
        <v>444872</v>
      </c>
      <c r="I28" s="129">
        <f t="shared" si="22"/>
        <v>444872</v>
      </c>
      <c r="J28" s="130"/>
      <c r="K28" s="130"/>
      <c r="L28" s="131">
        <v>444872</v>
      </c>
      <c r="M28" s="129">
        <f t="shared" si="23"/>
        <v>444871.6</v>
      </c>
      <c r="N28" s="130"/>
      <c r="O28" s="130"/>
      <c r="P28" s="131">
        <v>444871.6</v>
      </c>
      <c r="Q28" s="132">
        <f t="shared" si="14"/>
        <v>99.999910086496783</v>
      </c>
      <c r="R28" s="133"/>
      <c r="S28" s="133"/>
      <c r="T28" s="134">
        <f t="shared" si="16"/>
        <v>99.999910086496783</v>
      </c>
      <c r="U28" s="132">
        <f t="shared" si="24"/>
        <v>99.999910086496783</v>
      </c>
      <c r="V28" s="133"/>
      <c r="W28" s="133"/>
      <c r="X28" s="135">
        <f t="shared" si="20"/>
        <v>99.999910086496783</v>
      </c>
    </row>
    <row r="29" spans="1:24" s="136" customFormat="1" ht="75" customHeight="1" x14ac:dyDescent="0.3">
      <c r="A29" s="122"/>
      <c r="B29" s="123"/>
      <c r="C29" s="124" t="s">
        <v>162</v>
      </c>
      <c r="D29" s="125"/>
      <c r="E29" s="126">
        <f t="shared" si="21"/>
        <v>463593</v>
      </c>
      <c r="F29" s="127"/>
      <c r="G29" s="127"/>
      <c r="H29" s="128">
        <v>463593</v>
      </c>
      <c r="I29" s="129">
        <f t="shared" si="22"/>
        <v>463593</v>
      </c>
      <c r="J29" s="130"/>
      <c r="K29" s="130"/>
      <c r="L29" s="131">
        <v>463593</v>
      </c>
      <c r="M29" s="129">
        <f t="shared" si="23"/>
        <v>463592.8</v>
      </c>
      <c r="N29" s="130"/>
      <c r="O29" s="130"/>
      <c r="P29" s="131">
        <v>463592.8</v>
      </c>
      <c r="Q29" s="132">
        <f t="shared" si="14"/>
        <v>99.999956858710121</v>
      </c>
      <c r="R29" s="133"/>
      <c r="S29" s="133"/>
      <c r="T29" s="134">
        <f t="shared" si="16"/>
        <v>99.999956858710121</v>
      </c>
      <c r="U29" s="132">
        <f t="shared" si="24"/>
        <v>99.999956858710121</v>
      </c>
      <c r="V29" s="133"/>
      <c r="W29" s="133"/>
      <c r="X29" s="135">
        <f t="shared" si="20"/>
        <v>99.999956858710121</v>
      </c>
    </row>
    <row r="30" spans="1:24" s="136" customFormat="1" ht="83.25" customHeight="1" x14ac:dyDescent="0.3">
      <c r="A30" s="122"/>
      <c r="B30" s="123"/>
      <c r="C30" s="124" t="s">
        <v>137</v>
      </c>
      <c r="D30" s="125"/>
      <c r="E30" s="126">
        <f t="shared" si="21"/>
        <v>685907</v>
      </c>
      <c r="F30" s="127"/>
      <c r="G30" s="127"/>
      <c r="H30" s="128">
        <v>685907</v>
      </c>
      <c r="I30" s="129">
        <f t="shared" si="22"/>
        <v>685907</v>
      </c>
      <c r="J30" s="130"/>
      <c r="K30" s="130"/>
      <c r="L30" s="131">
        <v>685907</v>
      </c>
      <c r="M30" s="129">
        <f t="shared" si="23"/>
        <v>685907</v>
      </c>
      <c r="N30" s="130"/>
      <c r="O30" s="130"/>
      <c r="P30" s="131">
        <v>685907</v>
      </c>
      <c r="Q30" s="132">
        <v>0</v>
      </c>
      <c r="R30" s="133"/>
      <c r="S30" s="133"/>
      <c r="T30" s="134">
        <v>0</v>
      </c>
      <c r="U30" s="132">
        <f t="shared" si="24"/>
        <v>100</v>
      </c>
      <c r="V30" s="133"/>
      <c r="W30" s="133"/>
      <c r="X30" s="135">
        <f t="shared" si="20"/>
        <v>100</v>
      </c>
    </row>
    <row r="31" spans="1:24" s="136" customFormat="1" ht="83.25" customHeight="1" x14ac:dyDescent="0.3">
      <c r="A31" s="122"/>
      <c r="B31" s="123"/>
      <c r="C31" s="160" t="s">
        <v>153</v>
      </c>
      <c r="D31" s="125"/>
      <c r="E31" s="126">
        <f t="shared" si="21"/>
        <v>480000</v>
      </c>
      <c r="F31" s="127"/>
      <c r="G31" s="127"/>
      <c r="H31" s="161">
        <v>480000</v>
      </c>
      <c r="I31" s="129">
        <f t="shared" si="22"/>
        <v>525040</v>
      </c>
      <c r="J31" s="130"/>
      <c r="K31" s="130"/>
      <c r="L31" s="162">
        <v>525040</v>
      </c>
      <c r="M31" s="129">
        <f t="shared" si="23"/>
        <v>0</v>
      </c>
      <c r="N31" s="130"/>
      <c r="O31" s="130"/>
      <c r="P31" s="131">
        <v>0</v>
      </c>
      <c r="Q31" s="132">
        <v>0</v>
      </c>
      <c r="R31" s="133"/>
      <c r="S31" s="133"/>
      <c r="T31" s="134">
        <v>0</v>
      </c>
      <c r="U31" s="132">
        <f>M31/I31*100</f>
        <v>0</v>
      </c>
      <c r="V31" s="133"/>
      <c r="W31" s="133"/>
      <c r="X31" s="135">
        <f t="shared" ref="X31:X34" si="25">P31/L31*100</f>
        <v>0</v>
      </c>
    </row>
    <row r="32" spans="1:24" s="136" customFormat="1" ht="83.25" customHeight="1" x14ac:dyDescent="0.3">
      <c r="A32" s="122"/>
      <c r="B32" s="123"/>
      <c r="C32" s="160" t="s">
        <v>165</v>
      </c>
      <c r="D32" s="125"/>
      <c r="E32" s="126">
        <f t="shared" si="21"/>
        <v>0</v>
      </c>
      <c r="F32" s="127"/>
      <c r="G32" s="127"/>
      <c r="H32" s="161">
        <v>0</v>
      </c>
      <c r="I32" s="129">
        <f t="shared" si="22"/>
        <v>41334</v>
      </c>
      <c r="J32" s="130"/>
      <c r="K32" s="130"/>
      <c r="L32" s="162">
        <v>41334</v>
      </c>
      <c r="M32" s="129">
        <f t="shared" si="23"/>
        <v>0</v>
      </c>
      <c r="N32" s="130"/>
      <c r="O32" s="130"/>
      <c r="P32" s="131">
        <v>0</v>
      </c>
      <c r="Q32" s="132">
        <v>0</v>
      </c>
      <c r="R32" s="133"/>
      <c r="S32" s="133"/>
      <c r="T32" s="134">
        <v>0</v>
      </c>
      <c r="U32" s="132">
        <f t="shared" ref="U32:U34" si="26">M32/I32*100</f>
        <v>0</v>
      </c>
      <c r="V32" s="133"/>
      <c r="W32" s="133"/>
      <c r="X32" s="135">
        <f t="shared" si="25"/>
        <v>0</v>
      </c>
    </row>
    <row r="33" spans="1:24" s="136" customFormat="1" ht="131.25" customHeight="1" x14ac:dyDescent="0.3">
      <c r="A33" s="122"/>
      <c r="B33" s="123"/>
      <c r="C33" s="214" t="s">
        <v>159</v>
      </c>
      <c r="D33" s="125"/>
      <c r="E33" s="126">
        <f t="shared" si="21"/>
        <v>0</v>
      </c>
      <c r="F33" s="127"/>
      <c r="G33" s="127"/>
      <c r="H33" s="161">
        <v>0</v>
      </c>
      <c r="I33" s="129">
        <f t="shared" si="22"/>
        <v>46299</v>
      </c>
      <c r="J33" s="130"/>
      <c r="K33" s="130"/>
      <c r="L33" s="162">
        <v>46299</v>
      </c>
      <c r="M33" s="129">
        <f t="shared" si="23"/>
        <v>0</v>
      </c>
      <c r="N33" s="130"/>
      <c r="O33" s="130"/>
      <c r="P33" s="188">
        <v>0</v>
      </c>
      <c r="Q33" s="132">
        <v>0</v>
      </c>
      <c r="R33" s="133"/>
      <c r="S33" s="133"/>
      <c r="T33" s="134">
        <v>0</v>
      </c>
      <c r="U33" s="132">
        <f t="shared" si="26"/>
        <v>0</v>
      </c>
      <c r="V33" s="133"/>
      <c r="W33" s="133"/>
      <c r="X33" s="135">
        <f t="shared" si="25"/>
        <v>0</v>
      </c>
    </row>
    <row r="34" spans="1:24" s="136" customFormat="1" ht="80.25" customHeight="1" x14ac:dyDescent="0.3">
      <c r="A34" s="122"/>
      <c r="B34" s="123"/>
      <c r="C34" s="217" t="s">
        <v>167</v>
      </c>
      <c r="D34" s="125"/>
      <c r="E34" s="126">
        <f t="shared" si="21"/>
        <v>3091407</v>
      </c>
      <c r="F34" s="127"/>
      <c r="G34" s="127"/>
      <c r="H34" s="220">
        <v>3091407</v>
      </c>
      <c r="I34" s="129">
        <f t="shared" si="22"/>
        <v>2499555</v>
      </c>
      <c r="J34" s="130"/>
      <c r="K34" s="130"/>
      <c r="L34" s="222">
        <v>2499555</v>
      </c>
      <c r="M34" s="129">
        <f t="shared" si="23"/>
        <v>0</v>
      </c>
      <c r="N34" s="210"/>
      <c r="O34" s="210"/>
      <c r="P34" s="211">
        <v>0</v>
      </c>
      <c r="Q34" s="132">
        <v>0</v>
      </c>
      <c r="R34" s="133"/>
      <c r="S34" s="133"/>
      <c r="T34" s="134">
        <v>0</v>
      </c>
      <c r="U34" s="132">
        <f t="shared" si="26"/>
        <v>0</v>
      </c>
      <c r="V34" s="133"/>
      <c r="W34" s="133"/>
      <c r="X34" s="135">
        <f t="shared" si="25"/>
        <v>0</v>
      </c>
    </row>
    <row r="35" spans="1:24" s="136" customFormat="1" ht="53.25" customHeight="1" x14ac:dyDescent="0.3">
      <c r="A35" s="122"/>
      <c r="B35" s="123"/>
      <c r="C35" s="377" t="s">
        <v>170</v>
      </c>
      <c r="D35" s="125"/>
      <c r="E35" s="126"/>
      <c r="F35" s="127"/>
      <c r="G35" s="127"/>
      <c r="H35" s="220"/>
      <c r="I35" s="129">
        <f t="shared" si="22"/>
        <v>597956</v>
      </c>
      <c r="J35" s="130"/>
      <c r="K35" s="130"/>
      <c r="L35" s="222">
        <v>597956</v>
      </c>
      <c r="M35" s="221">
        <f t="shared" si="23"/>
        <v>0</v>
      </c>
      <c r="N35" s="210"/>
      <c r="O35" s="210"/>
      <c r="P35" s="211">
        <v>0</v>
      </c>
      <c r="Q35" s="132"/>
      <c r="R35" s="133"/>
      <c r="S35" s="133"/>
      <c r="T35" s="134"/>
      <c r="U35" s="132">
        <f t="shared" ref="U35" si="27">M35/I35*100</f>
        <v>0</v>
      </c>
      <c r="V35" s="133"/>
      <c r="W35" s="133"/>
      <c r="X35" s="135">
        <f t="shared" ref="X35" si="28">P35/L35*100</f>
        <v>0</v>
      </c>
    </row>
    <row r="36" spans="1:24" s="159" customFormat="1" ht="24" customHeight="1" x14ac:dyDescent="0.35">
      <c r="A36" s="150" t="s">
        <v>185</v>
      </c>
      <c r="B36" s="151" t="s">
        <v>141</v>
      </c>
      <c r="C36" s="193" t="s">
        <v>50</v>
      </c>
      <c r="D36" s="152" t="s">
        <v>56</v>
      </c>
      <c r="E36" s="153">
        <f>E37+E38+E39+E40+E41+E42</f>
        <v>3949961</v>
      </c>
      <c r="F36" s="154"/>
      <c r="G36" s="154"/>
      <c r="H36" s="201">
        <f t="shared" ref="H36:P36" si="29">H37+H38+H39+H40+H41+H42</f>
        <v>3949961</v>
      </c>
      <c r="I36" s="153">
        <f t="shared" si="29"/>
        <v>3949961</v>
      </c>
      <c r="J36" s="154">
        <f t="shared" si="29"/>
        <v>0</v>
      </c>
      <c r="K36" s="154">
        <f t="shared" si="29"/>
        <v>0</v>
      </c>
      <c r="L36" s="213">
        <f t="shared" si="29"/>
        <v>3949961</v>
      </c>
      <c r="M36" s="199">
        <f t="shared" si="29"/>
        <v>3327378.61</v>
      </c>
      <c r="N36" s="200"/>
      <c r="O36" s="200"/>
      <c r="P36" s="213">
        <f t="shared" si="29"/>
        <v>3327378.61</v>
      </c>
      <c r="Q36" s="155">
        <f t="shared" si="14"/>
        <v>84.238264884134296</v>
      </c>
      <c r="R36" s="156"/>
      <c r="S36" s="156"/>
      <c r="T36" s="157">
        <f t="shared" si="16"/>
        <v>84.238264884134296</v>
      </c>
      <c r="U36" s="155">
        <f t="shared" si="24"/>
        <v>84.238264884134296</v>
      </c>
      <c r="V36" s="156"/>
      <c r="W36" s="156"/>
      <c r="X36" s="158">
        <f t="shared" si="20"/>
        <v>84.238264884134296</v>
      </c>
    </row>
    <row r="37" spans="1:24" s="136" customFormat="1" ht="86.25" customHeight="1" x14ac:dyDescent="0.3">
      <c r="A37" s="122"/>
      <c r="B37" s="123"/>
      <c r="C37" s="160" t="s">
        <v>154</v>
      </c>
      <c r="D37" s="125"/>
      <c r="E37" s="126">
        <f t="shared" si="21"/>
        <v>3308903</v>
      </c>
      <c r="F37" s="127"/>
      <c r="G37" s="127"/>
      <c r="H37" s="161">
        <v>3308903</v>
      </c>
      <c r="I37" s="129">
        <f t="shared" si="22"/>
        <v>3308903</v>
      </c>
      <c r="J37" s="130"/>
      <c r="K37" s="130"/>
      <c r="L37" s="162">
        <v>3308903</v>
      </c>
      <c r="M37" s="129">
        <f t="shared" si="23"/>
        <v>3308902.33</v>
      </c>
      <c r="N37" s="130"/>
      <c r="O37" s="130"/>
      <c r="P37" s="162">
        <v>3308902.33</v>
      </c>
      <c r="Q37" s="132">
        <f t="shared" si="14"/>
        <v>99.999979751597436</v>
      </c>
      <c r="R37" s="133"/>
      <c r="S37" s="133"/>
      <c r="T37" s="134">
        <f t="shared" si="16"/>
        <v>99.999979751597436</v>
      </c>
      <c r="U37" s="132">
        <f t="shared" si="24"/>
        <v>99.999979751597436</v>
      </c>
      <c r="V37" s="133"/>
      <c r="W37" s="133"/>
      <c r="X37" s="135">
        <f t="shared" si="20"/>
        <v>99.999979751597436</v>
      </c>
    </row>
    <row r="38" spans="1:24" s="136" customFormat="1" ht="84.75" customHeight="1" x14ac:dyDescent="0.3">
      <c r="A38" s="122"/>
      <c r="B38" s="123"/>
      <c r="C38" s="160" t="s">
        <v>155</v>
      </c>
      <c r="D38" s="125"/>
      <c r="E38" s="126">
        <f t="shared" si="21"/>
        <v>18477</v>
      </c>
      <c r="F38" s="127"/>
      <c r="G38" s="127"/>
      <c r="H38" s="161">
        <v>18477</v>
      </c>
      <c r="I38" s="129">
        <f t="shared" si="22"/>
        <v>18477</v>
      </c>
      <c r="J38" s="130"/>
      <c r="K38" s="130"/>
      <c r="L38" s="162">
        <v>18477</v>
      </c>
      <c r="M38" s="129">
        <f t="shared" si="23"/>
        <v>18476.28</v>
      </c>
      <c r="N38" s="130"/>
      <c r="O38" s="130"/>
      <c r="P38" s="162">
        <v>18476.28</v>
      </c>
      <c r="Q38" s="132">
        <f t="shared" si="14"/>
        <v>99.996103263516801</v>
      </c>
      <c r="R38" s="133"/>
      <c r="S38" s="133"/>
      <c r="T38" s="134">
        <f t="shared" si="16"/>
        <v>99.996103263516801</v>
      </c>
      <c r="U38" s="132">
        <f t="shared" si="24"/>
        <v>99.996103263516801</v>
      </c>
      <c r="V38" s="133"/>
      <c r="W38" s="133"/>
      <c r="X38" s="135">
        <f t="shared" si="20"/>
        <v>99.996103263516801</v>
      </c>
    </row>
    <row r="39" spans="1:24" s="136" customFormat="1" ht="84.75" customHeight="1" thickBot="1" x14ac:dyDescent="0.35">
      <c r="A39" s="163"/>
      <c r="B39" s="164"/>
      <c r="C39" s="165" t="s">
        <v>156</v>
      </c>
      <c r="D39" s="166"/>
      <c r="E39" s="167">
        <f t="shared" si="21"/>
        <v>622581</v>
      </c>
      <c r="F39" s="168"/>
      <c r="G39" s="168"/>
      <c r="H39" s="169">
        <v>622581</v>
      </c>
      <c r="I39" s="198">
        <f t="shared" si="22"/>
        <v>622581</v>
      </c>
      <c r="J39" s="170"/>
      <c r="K39" s="170"/>
      <c r="L39" s="171">
        <v>622581</v>
      </c>
      <c r="M39" s="198">
        <f t="shared" si="23"/>
        <v>0</v>
      </c>
      <c r="N39" s="170"/>
      <c r="O39" s="170"/>
      <c r="P39" s="171">
        <v>0</v>
      </c>
      <c r="Q39" s="172">
        <v>0</v>
      </c>
      <c r="R39" s="173"/>
      <c r="S39" s="173"/>
      <c r="T39" s="174">
        <v>0</v>
      </c>
      <c r="U39" s="172">
        <f t="shared" si="24"/>
        <v>0</v>
      </c>
      <c r="V39" s="173"/>
      <c r="W39" s="173"/>
      <c r="X39" s="175">
        <f t="shared" si="20"/>
        <v>0</v>
      </c>
    </row>
    <row r="40" spans="1:24" s="136" customFormat="1" ht="77.25" hidden="1" customHeight="1" x14ac:dyDescent="0.3">
      <c r="A40" s="215"/>
      <c r="B40" s="216"/>
      <c r="C40" s="217" t="s">
        <v>157</v>
      </c>
      <c r="D40" s="218"/>
      <c r="E40" s="219">
        <f t="shared" si="21"/>
        <v>0</v>
      </c>
      <c r="F40" s="209"/>
      <c r="G40" s="209"/>
      <c r="H40" s="220">
        <v>0</v>
      </c>
      <c r="I40" s="221">
        <f t="shared" si="22"/>
        <v>0</v>
      </c>
      <c r="J40" s="210"/>
      <c r="K40" s="210"/>
      <c r="L40" s="222"/>
      <c r="M40" s="221">
        <f t="shared" si="23"/>
        <v>0</v>
      </c>
      <c r="N40" s="210"/>
      <c r="O40" s="210"/>
      <c r="P40" s="222">
        <v>0</v>
      </c>
      <c r="Q40" s="223">
        <v>0</v>
      </c>
      <c r="R40" s="189"/>
      <c r="S40" s="189"/>
      <c r="T40" s="224">
        <v>0</v>
      </c>
      <c r="U40" s="223" t="e">
        <f t="shared" si="24"/>
        <v>#DIV/0!</v>
      </c>
      <c r="V40" s="189"/>
      <c r="W40" s="189"/>
      <c r="X40" s="190" t="e">
        <f t="shared" si="20"/>
        <v>#DIV/0!</v>
      </c>
    </row>
    <row r="41" spans="1:24" s="136" customFormat="1" ht="77.25" hidden="1" customHeight="1" x14ac:dyDescent="0.3">
      <c r="A41" s="122"/>
      <c r="B41" s="123"/>
      <c r="C41" s="160" t="s">
        <v>157</v>
      </c>
      <c r="D41" s="125"/>
      <c r="E41" s="126">
        <f t="shared" si="21"/>
        <v>0</v>
      </c>
      <c r="F41" s="127"/>
      <c r="G41" s="127"/>
      <c r="H41" s="161">
        <v>0</v>
      </c>
      <c r="I41" s="129">
        <f t="shared" si="22"/>
        <v>0</v>
      </c>
      <c r="J41" s="130"/>
      <c r="K41" s="130"/>
      <c r="L41" s="162"/>
      <c r="M41" s="129">
        <f t="shared" si="23"/>
        <v>0</v>
      </c>
      <c r="N41" s="130"/>
      <c r="O41" s="130"/>
      <c r="P41" s="162">
        <v>0</v>
      </c>
      <c r="Q41" s="132">
        <v>0</v>
      </c>
      <c r="R41" s="133"/>
      <c r="S41" s="133"/>
      <c r="T41" s="134">
        <v>0</v>
      </c>
      <c r="U41" s="132" t="e">
        <f t="shared" si="24"/>
        <v>#DIV/0!</v>
      </c>
      <c r="V41" s="133"/>
      <c r="W41" s="133"/>
      <c r="X41" s="135" t="e">
        <f t="shared" si="20"/>
        <v>#DIV/0!</v>
      </c>
    </row>
    <row r="42" spans="1:24" s="136" customFormat="1" ht="63.75" hidden="1" customHeight="1" x14ac:dyDescent="0.3">
      <c r="A42" s="122"/>
      <c r="B42" s="123"/>
      <c r="C42" s="160" t="s">
        <v>158</v>
      </c>
      <c r="D42" s="125"/>
      <c r="E42" s="126">
        <f t="shared" si="21"/>
        <v>0</v>
      </c>
      <c r="F42" s="127"/>
      <c r="G42" s="127"/>
      <c r="H42" s="161">
        <v>0</v>
      </c>
      <c r="I42" s="129">
        <f t="shared" si="22"/>
        <v>0</v>
      </c>
      <c r="J42" s="130"/>
      <c r="K42" s="130"/>
      <c r="L42" s="162"/>
      <c r="M42" s="129">
        <f t="shared" si="23"/>
        <v>0</v>
      </c>
      <c r="N42" s="130"/>
      <c r="O42" s="130"/>
      <c r="P42" s="162">
        <v>0</v>
      </c>
      <c r="Q42" s="132">
        <v>0</v>
      </c>
      <c r="R42" s="133"/>
      <c r="S42" s="133"/>
      <c r="T42" s="134">
        <v>0</v>
      </c>
      <c r="U42" s="132" t="e">
        <f t="shared" si="24"/>
        <v>#DIV/0!</v>
      </c>
      <c r="V42" s="133"/>
      <c r="W42" s="133"/>
      <c r="X42" s="135" t="e">
        <f t="shared" si="20"/>
        <v>#DIV/0!</v>
      </c>
    </row>
    <row r="43" spans="1:24" s="159" customFormat="1" ht="39" x14ac:dyDescent="0.35">
      <c r="A43" s="191" t="s">
        <v>186</v>
      </c>
      <c r="B43" s="192"/>
      <c r="C43" s="193" t="s">
        <v>77</v>
      </c>
      <c r="D43" s="240" t="s">
        <v>3</v>
      </c>
      <c r="E43" s="241">
        <f t="shared" ref="E43:H43" si="30">SUM(E44:E44)</f>
        <v>26109727</v>
      </c>
      <c r="F43" s="242"/>
      <c r="G43" s="242"/>
      <c r="H43" s="243">
        <f t="shared" si="30"/>
        <v>26109727</v>
      </c>
      <c r="I43" s="241">
        <f>SUM(I44:I44)</f>
        <v>37458907</v>
      </c>
      <c r="J43" s="242"/>
      <c r="K43" s="242"/>
      <c r="L43" s="243">
        <f t="shared" ref="L43:P43" si="31">SUM(L44:L44)</f>
        <v>37458907</v>
      </c>
      <c r="M43" s="241">
        <f t="shared" si="31"/>
        <v>30105793.289999999</v>
      </c>
      <c r="N43" s="242"/>
      <c r="O43" s="242"/>
      <c r="P43" s="243">
        <f t="shared" si="31"/>
        <v>30105793.289999999</v>
      </c>
      <c r="Q43" s="194">
        <f t="shared" si="7"/>
        <v>115.30489495351675</v>
      </c>
      <c r="R43" s="195"/>
      <c r="S43" s="195"/>
      <c r="T43" s="196">
        <f t="shared" ref="T43:T71" si="32">P43/H43*100</f>
        <v>115.30489495351675</v>
      </c>
      <c r="U43" s="197">
        <f t="shared" si="3"/>
        <v>80.370186161598355</v>
      </c>
      <c r="V43" s="195"/>
      <c r="W43" s="195"/>
      <c r="X43" s="196">
        <f t="shared" si="3"/>
        <v>80.370186161598355</v>
      </c>
    </row>
    <row r="44" spans="1:24" s="250" customFormat="1" ht="46.5" customHeight="1" thickBot="1" x14ac:dyDescent="0.3">
      <c r="A44" s="163" t="s">
        <v>187</v>
      </c>
      <c r="B44" s="244" t="s">
        <v>114</v>
      </c>
      <c r="C44" s="245" t="s">
        <v>50</v>
      </c>
      <c r="D44" s="246"/>
      <c r="E44" s="167">
        <f>SUM(F44:H44)</f>
        <v>26109727</v>
      </c>
      <c r="F44" s="168"/>
      <c r="G44" s="168"/>
      <c r="H44" s="247">
        <v>26109727</v>
      </c>
      <c r="I44" s="198">
        <f>SUM(J44:L44)</f>
        <v>37458907</v>
      </c>
      <c r="J44" s="170"/>
      <c r="K44" s="170"/>
      <c r="L44" s="248">
        <v>37458907</v>
      </c>
      <c r="M44" s="198">
        <f>SUM(N44:P44)</f>
        <v>30105793.289999999</v>
      </c>
      <c r="N44" s="170"/>
      <c r="O44" s="170"/>
      <c r="P44" s="248">
        <v>30105793.289999999</v>
      </c>
      <c r="Q44" s="172">
        <f t="shared" si="7"/>
        <v>115.30489495351675</v>
      </c>
      <c r="R44" s="173"/>
      <c r="S44" s="173"/>
      <c r="T44" s="175">
        <f t="shared" si="32"/>
        <v>115.30489495351675</v>
      </c>
      <c r="U44" s="249">
        <f t="shared" si="3"/>
        <v>80.370186161598355</v>
      </c>
      <c r="V44" s="173"/>
      <c r="W44" s="173"/>
      <c r="X44" s="175">
        <f t="shared" si="3"/>
        <v>80.370186161598355</v>
      </c>
    </row>
    <row r="45" spans="1:24" s="159" customFormat="1" ht="58.5" x14ac:dyDescent="0.35">
      <c r="A45" s="176" t="s">
        <v>188</v>
      </c>
      <c r="B45" s="177"/>
      <c r="C45" s="178" t="s">
        <v>86</v>
      </c>
      <c r="D45" s="251" t="s">
        <v>3</v>
      </c>
      <c r="E45" s="252">
        <f>SUM(F45:H45)</f>
        <v>76668000</v>
      </c>
      <c r="F45" s="253">
        <f>F46</f>
        <v>0</v>
      </c>
      <c r="G45" s="253">
        <f t="shared" ref="G45:H45" si="33">G46</f>
        <v>76668000</v>
      </c>
      <c r="H45" s="253">
        <f t="shared" si="33"/>
        <v>0</v>
      </c>
      <c r="I45" s="252">
        <f>SUM(J45:L45)</f>
        <v>90150500</v>
      </c>
      <c r="J45" s="253">
        <f>J46</f>
        <v>0</v>
      </c>
      <c r="K45" s="253">
        <f t="shared" ref="K45:L45" si="34">K46</f>
        <v>90150500</v>
      </c>
      <c r="L45" s="253">
        <f t="shared" si="34"/>
        <v>0</v>
      </c>
      <c r="M45" s="254">
        <f>M46</f>
        <v>76476956.189999998</v>
      </c>
      <c r="N45" s="255">
        <f t="shared" ref="N45:P45" si="35">N46</f>
        <v>0</v>
      </c>
      <c r="O45" s="253">
        <f t="shared" si="35"/>
        <v>76476956.189999998</v>
      </c>
      <c r="P45" s="256">
        <f t="shared" si="35"/>
        <v>0</v>
      </c>
      <c r="Q45" s="183">
        <f t="shared" si="7"/>
        <v>99.750816755360773</v>
      </c>
      <c r="R45" s="184"/>
      <c r="S45" s="184">
        <f t="shared" ref="S45:S47" si="36">O45/G45*100</f>
        <v>99.750816755360773</v>
      </c>
      <c r="T45" s="186"/>
      <c r="U45" s="183">
        <f t="shared" si="3"/>
        <v>84.832536913272804</v>
      </c>
      <c r="V45" s="184"/>
      <c r="W45" s="184">
        <f t="shared" si="3"/>
        <v>84.832536913272804</v>
      </c>
      <c r="X45" s="186"/>
    </row>
    <row r="46" spans="1:24" s="136" customFormat="1" ht="78.75" customHeight="1" thickBot="1" x14ac:dyDescent="0.35">
      <c r="A46" s="257"/>
      <c r="B46" s="258" t="s">
        <v>115</v>
      </c>
      <c r="C46" s="259" t="s">
        <v>160</v>
      </c>
      <c r="D46" s="260"/>
      <c r="E46" s="261">
        <f>SUM(F46:H46)</f>
        <v>76668000</v>
      </c>
      <c r="F46" s="262"/>
      <c r="G46" s="262">
        <v>76668000</v>
      </c>
      <c r="H46" s="263"/>
      <c r="I46" s="261">
        <f>SUM(J46:L46)</f>
        <v>90150500</v>
      </c>
      <c r="J46" s="262"/>
      <c r="K46" s="262">
        <v>90150500</v>
      </c>
      <c r="L46" s="263"/>
      <c r="M46" s="261">
        <f>SUM(N46:P46)</f>
        <v>76476956.189999998</v>
      </c>
      <c r="N46" s="262"/>
      <c r="O46" s="262">
        <v>76476956.189999998</v>
      </c>
      <c r="P46" s="263"/>
      <c r="Q46" s="264">
        <f t="shared" ref="Q46" si="37">M46/E46*100</f>
        <v>99.750816755360773</v>
      </c>
      <c r="R46" s="265"/>
      <c r="S46" s="265">
        <f t="shared" ref="S46" si="38">O46/G46*100</f>
        <v>99.750816755360773</v>
      </c>
      <c r="T46" s="266"/>
      <c r="U46" s="264">
        <f t="shared" ref="U46" si="39">M46/I46*100</f>
        <v>84.832536913272804</v>
      </c>
      <c r="V46" s="265"/>
      <c r="W46" s="265">
        <f t="shared" ref="W46" si="40">O46/K46*100</f>
        <v>84.832536913272804</v>
      </c>
      <c r="X46" s="266"/>
    </row>
    <row r="47" spans="1:24" s="159" customFormat="1" ht="58.5" x14ac:dyDescent="0.35">
      <c r="A47" s="191" t="s">
        <v>189</v>
      </c>
      <c r="B47" s="192"/>
      <c r="C47" s="193" t="s">
        <v>87</v>
      </c>
      <c r="D47" s="240" t="s">
        <v>3</v>
      </c>
      <c r="E47" s="199">
        <f t="shared" ref="E47:P47" si="41">E48</f>
        <v>64140700</v>
      </c>
      <c r="F47" s="200">
        <f t="shared" si="41"/>
        <v>31395700</v>
      </c>
      <c r="G47" s="200">
        <f t="shared" si="41"/>
        <v>31085000</v>
      </c>
      <c r="H47" s="201">
        <f t="shared" si="41"/>
        <v>1660000</v>
      </c>
      <c r="I47" s="241">
        <f t="shared" si="41"/>
        <v>96463400</v>
      </c>
      <c r="J47" s="242">
        <f t="shared" si="41"/>
        <v>51651200</v>
      </c>
      <c r="K47" s="242">
        <f t="shared" si="41"/>
        <v>42260100</v>
      </c>
      <c r="L47" s="243">
        <f t="shared" si="41"/>
        <v>2552100</v>
      </c>
      <c r="M47" s="241">
        <f t="shared" si="41"/>
        <v>78241118</v>
      </c>
      <c r="N47" s="242">
        <f t="shared" si="41"/>
        <v>42023380.229999997</v>
      </c>
      <c r="O47" s="242">
        <f t="shared" si="41"/>
        <v>34382757.079999998</v>
      </c>
      <c r="P47" s="243">
        <f t="shared" si="41"/>
        <v>1834980.69</v>
      </c>
      <c r="Q47" s="194">
        <f t="shared" si="7"/>
        <v>121.98357361238652</v>
      </c>
      <c r="R47" s="195">
        <f t="shared" si="7"/>
        <v>133.85075099456293</v>
      </c>
      <c r="S47" s="195">
        <f t="shared" si="36"/>
        <v>110.60883731703393</v>
      </c>
      <c r="T47" s="196">
        <f t="shared" si="32"/>
        <v>110.54100542168675</v>
      </c>
      <c r="U47" s="197">
        <f t="shared" si="3"/>
        <v>81.109641584269269</v>
      </c>
      <c r="V47" s="195">
        <f t="shared" si="3"/>
        <v>81.35993012747042</v>
      </c>
      <c r="W47" s="195">
        <f t="shared" si="3"/>
        <v>81.35985735954246</v>
      </c>
      <c r="X47" s="196">
        <f t="shared" si="3"/>
        <v>71.900814623251435</v>
      </c>
    </row>
    <row r="48" spans="1:24" s="136" customFormat="1" ht="78" customHeight="1" thickBot="1" x14ac:dyDescent="0.35">
      <c r="A48" s="267"/>
      <c r="B48" s="268" t="s">
        <v>130</v>
      </c>
      <c r="C48" s="269" t="s">
        <v>150</v>
      </c>
      <c r="D48" s="270"/>
      <c r="E48" s="271">
        <f>SUM(F48:H48)</f>
        <v>64140700</v>
      </c>
      <c r="F48" s="272">
        <v>31395700</v>
      </c>
      <c r="G48" s="272">
        <v>31085000</v>
      </c>
      <c r="H48" s="273">
        <v>1660000</v>
      </c>
      <c r="I48" s="274">
        <f>SUM(J48:L48)</f>
        <v>96463400</v>
      </c>
      <c r="J48" s="275">
        <v>51651200</v>
      </c>
      <c r="K48" s="275">
        <v>42260100</v>
      </c>
      <c r="L48" s="276">
        <v>2552100</v>
      </c>
      <c r="M48" s="274">
        <f>SUM(N48:P48)</f>
        <v>78241118</v>
      </c>
      <c r="N48" s="275">
        <v>42023380.229999997</v>
      </c>
      <c r="O48" s="275">
        <v>34382757.079999998</v>
      </c>
      <c r="P48" s="276">
        <v>1834980.69</v>
      </c>
      <c r="Q48" s="277">
        <f t="shared" ref="Q48" si="42">M48/E48*100</f>
        <v>121.98357361238652</v>
      </c>
      <c r="R48" s="278">
        <f t="shared" ref="R48" si="43">N48/F48*100</f>
        <v>133.85075099456293</v>
      </c>
      <c r="S48" s="278">
        <f t="shared" ref="S48" si="44">O48/G48*100</f>
        <v>110.60883731703393</v>
      </c>
      <c r="T48" s="279">
        <f t="shared" ref="T48" si="45">P48/H48*100</f>
        <v>110.54100542168675</v>
      </c>
      <c r="U48" s="280">
        <f t="shared" ref="U48" si="46">M48/I48*100</f>
        <v>81.109641584269269</v>
      </c>
      <c r="V48" s="278">
        <f t="shared" ref="V48" si="47">N48/J48*100</f>
        <v>81.35993012747042</v>
      </c>
      <c r="W48" s="278">
        <f t="shared" ref="W48" si="48">O48/K48*100</f>
        <v>81.35985735954246</v>
      </c>
      <c r="X48" s="279">
        <f t="shared" ref="X48" si="49">P48/L48*100</f>
        <v>71.900814623251435</v>
      </c>
    </row>
    <row r="49" spans="1:24" s="38" customFormat="1" ht="37.5" x14ac:dyDescent="0.3">
      <c r="A49" s="78" t="s">
        <v>14</v>
      </c>
      <c r="B49" s="79"/>
      <c r="C49" s="80" t="s">
        <v>78</v>
      </c>
      <c r="D49" s="81" t="s">
        <v>3</v>
      </c>
      <c r="E49" s="82">
        <f t="shared" ref="E49:P49" si="50">E50</f>
        <v>4112200</v>
      </c>
      <c r="F49" s="83">
        <f t="shared" si="50"/>
        <v>4112200</v>
      </c>
      <c r="G49" s="83"/>
      <c r="H49" s="103">
        <f t="shared" si="50"/>
        <v>0</v>
      </c>
      <c r="I49" s="82">
        <f t="shared" si="50"/>
        <v>4928550</v>
      </c>
      <c r="J49" s="83">
        <f t="shared" si="50"/>
        <v>4112200</v>
      </c>
      <c r="K49" s="83"/>
      <c r="L49" s="103">
        <f t="shared" si="50"/>
        <v>816350</v>
      </c>
      <c r="M49" s="82">
        <f t="shared" si="50"/>
        <v>4208718.2300000004</v>
      </c>
      <c r="N49" s="83">
        <f t="shared" si="50"/>
        <v>3785332.23</v>
      </c>
      <c r="O49" s="83"/>
      <c r="P49" s="84">
        <f t="shared" si="50"/>
        <v>423386</v>
      </c>
      <c r="Q49" s="85">
        <f>Q50</f>
        <v>102.347119060357</v>
      </c>
      <c r="R49" s="86">
        <f t="shared" ref="R49:T49" si="51">R50</f>
        <v>92.051267691260151</v>
      </c>
      <c r="S49" s="86">
        <f t="shared" si="51"/>
        <v>0</v>
      </c>
      <c r="T49" s="87">
        <f t="shared" si="51"/>
        <v>0</v>
      </c>
      <c r="U49" s="99">
        <f t="shared" si="3"/>
        <v>85.394654208641498</v>
      </c>
      <c r="V49" s="100">
        <f t="shared" si="3"/>
        <v>92.051267691260151</v>
      </c>
      <c r="W49" s="100"/>
      <c r="X49" s="101">
        <f t="shared" si="3"/>
        <v>51.863293930299506</v>
      </c>
    </row>
    <row r="50" spans="1:24" s="159" customFormat="1" ht="39" x14ac:dyDescent="0.35">
      <c r="A50" s="150" t="s">
        <v>8</v>
      </c>
      <c r="B50" s="281"/>
      <c r="C50" s="282" t="s">
        <v>98</v>
      </c>
      <c r="D50" s="283"/>
      <c r="E50" s="153">
        <f>E51+E52</f>
        <v>4112200</v>
      </c>
      <c r="F50" s="154">
        <f t="shared" ref="F50:H50" si="52">F51+F52</f>
        <v>4112200</v>
      </c>
      <c r="G50" s="154"/>
      <c r="H50" s="284">
        <f t="shared" si="52"/>
        <v>0</v>
      </c>
      <c r="I50" s="285">
        <f>I51+I52</f>
        <v>4928550</v>
      </c>
      <c r="J50" s="286">
        <f t="shared" ref="J50:L50" si="53">J51+J52</f>
        <v>4112200</v>
      </c>
      <c r="K50" s="286"/>
      <c r="L50" s="202">
        <f t="shared" si="53"/>
        <v>816350</v>
      </c>
      <c r="M50" s="285">
        <f>M51+M52</f>
        <v>4208718.2300000004</v>
      </c>
      <c r="N50" s="286">
        <f t="shared" ref="N50:P50" si="54">N51+N52</f>
        <v>3785332.23</v>
      </c>
      <c r="O50" s="286"/>
      <c r="P50" s="203">
        <f t="shared" si="54"/>
        <v>423386</v>
      </c>
      <c r="Q50" s="194">
        <f>M50/E50*100</f>
        <v>102.347119060357</v>
      </c>
      <c r="R50" s="195">
        <f t="shared" ref="R50" si="55">N50/F50*100</f>
        <v>92.051267691260151</v>
      </c>
      <c r="S50" s="195"/>
      <c r="T50" s="196"/>
      <c r="U50" s="155">
        <f>M50/I50*100</f>
        <v>85.394654208641498</v>
      </c>
      <c r="V50" s="156">
        <f t="shared" si="3"/>
        <v>92.051267691260151</v>
      </c>
      <c r="W50" s="156"/>
      <c r="X50" s="158">
        <f t="shared" si="3"/>
        <v>51.863293930299506</v>
      </c>
    </row>
    <row r="51" spans="1:24" s="149" customFormat="1" ht="153" customHeight="1" x14ac:dyDescent="0.3">
      <c r="A51" s="287"/>
      <c r="B51" s="288" t="s">
        <v>116</v>
      </c>
      <c r="C51" s="289" t="s">
        <v>164</v>
      </c>
      <c r="D51" s="290"/>
      <c r="E51" s="126">
        <f t="shared" ref="E51:E52" si="56">F51+G51+H51</f>
        <v>4112200</v>
      </c>
      <c r="F51" s="127">
        <v>4112200</v>
      </c>
      <c r="G51" s="127"/>
      <c r="H51" s="188">
        <v>0</v>
      </c>
      <c r="I51" s="291">
        <f t="shared" ref="I51:I52" si="57">SUM(J51:L51)</f>
        <v>4112200</v>
      </c>
      <c r="J51" s="130">
        <v>4112200</v>
      </c>
      <c r="K51" s="130"/>
      <c r="L51" s="188"/>
      <c r="M51" s="126">
        <f t="shared" ref="M51:M52" si="58">N51+O51+P51</f>
        <v>3785332.23</v>
      </c>
      <c r="N51" s="291">
        <v>3785332.23</v>
      </c>
      <c r="O51" s="130"/>
      <c r="P51" s="131"/>
      <c r="Q51" s="132">
        <f>M51/E51*100</f>
        <v>92.051267691260151</v>
      </c>
      <c r="R51" s="133">
        <f>N51/F51*100</f>
        <v>92.051267691260151</v>
      </c>
      <c r="S51" s="133"/>
      <c r="T51" s="135">
        <v>0</v>
      </c>
      <c r="U51" s="132">
        <f t="shared" ref="U51" si="59">M51/I51*100</f>
        <v>92.051267691260151</v>
      </c>
      <c r="V51" s="133">
        <f t="shared" ref="V51" si="60">N51/J51*100</f>
        <v>92.051267691260151</v>
      </c>
      <c r="W51" s="133"/>
      <c r="X51" s="135"/>
    </row>
    <row r="52" spans="1:24" s="250" customFormat="1" ht="37.5" customHeight="1" thickBot="1" x14ac:dyDescent="0.3">
      <c r="A52" s="267"/>
      <c r="B52" s="292" t="s">
        <v>163</v>
      </c>
      <c r="C52" s="293" t="s">
        <v>93</v>
      </c>
      <c r="D52" s="329"/>
      <c r="E52" s="126">
        <f t="shared" si="56"/>
        <v>0</v>
      </c>
      <c r="F52" s="294"/>
      <c r="G52" s="294"/>
      <c r="H52" s="276">
        <v>0</v>
      </c>
      <c r="I52" s="291">
        <f t="shared" si="57"/>
        <v>816350</v>
      </c>
      <c r="J52" s="295"/>
      <c r="K52" s="295"/>
      <c r="L52" s="276">
        <v>816350</v>
      </c>
      <c r="M52" s="126">
        <f t="shared" si="58"/>
        <v>423386</v>
      </c>
      <c r="N52" s="296"/>
      <c r="O52" s="295"/>
      <c r="P52" s="295">
        <v>423386</v>
      </c>
      <c r="Q52" s="277">
        <v>0</v>
      </c>
      <c r="R52" s="278"/>
      <c r="S52" s="278"/>
      <c r="T52" s="279">
        <v>0</v>
      </c>
      <c r="U52" s="264">
        <f>M52/I52*100</f>
        <v>51.863293930299506</v>
      </c>
      <c r="V52" s="265"/>
      <c r="W52" s="265"/>
      <c r="X52" s="266">
        <f>P52/L52*100</f>
        <v>51.863293930299506</v>
      </c>
    </row>
    <row r="53" spans="1:24" s="38" customFormat="1" ht="37.5" x14ac:dyDescent="0.3">
      <c r="A53" s="78" t="s">
        <v>28</v>
      </c>
      <c r="B53" s="79"/>
      <c r="C53" s="80" t="s">
        <v>79</v>
      </c>
      <c r="D53" s="114" t="s">
        <v>92</v>
      </c>
      <c r="E53" s="187">
        <f t="shared" ref="E53:P53" si="61">E54</f>
        <v>35032191</v>
      </c>
      <c r="F53" s="84">
        <f t="shared" si="61"/>
        <v>24774704</v>
      </c>
      <c r="G53" s="84"/>
      <c r="H53" s="103">
        <f t="shared" si="61"/>
        <v>10257487</v>
      </c>
      <c r="I53" s="115">
        <f t="shared" si="61"/>
        <v>39633742</v>
      </c>
      <c r="J53" s="84">
        <f t="shared" si="61"/>
        <v>28262153</v>
      </c>
      <c r="K53" s="84"/>
      <c r="L53" s="103">
        <f t="shared" si="61"/>
        <v>11371589</v>
      </c>
      <c r="M53" s="115">
        <f t="shared" si="61"/>
        <v>39169049.270000003</v>
      </c>
      <c r="N53" s="84">
        <f t="shared" si="61"/>
        <v>28259465.949999999</v>
      </c>
      <c r="O53" s="84"/>
      <c r="P53" s="103">
        <f t="shared" si="61"/>
        <v>10909583.32</v>
      </c>
      <c r="Q53" s="85">
        <f t="shared" si="7"/>
        <v>111.8087340583408</v>
      </c>
      <c r="R53" s="86">
        <f t="shared" si="7"/>
        <v>114.06580659853695</v>
      </c>
      <c r="S53" s="86"/>
      <c r="T53" s="87">
        <f t="shared" ref="T53:T54" si="62">P53/H53*100</f>
        <v>106.35727171772189</v>
      </c>
      <c r="U53" s="96">
        <f t="shared" si="3"/>
        <v>98.8275325352827</v>
      </c>
      <c r="V53" s="94">
        <f t="shared" si="3"/>
        <v>99.990492408699367</v>
      </c>
      <c r="W53" s="94"/>
      <c r="X53" s="95">
        <f t="shared" si="3"/>
        <v>95.937193298139775</v>
      </c>
    </row>
    <row r="54" spans="1:24" s="159" customFormat="1" ht="39" x14ac:dyDescent="0.35">
      <c r="A54" s="204" t="s">
        <v>190</v>
      </c>
      <c r="B54" s="192"/>
      <c r="C54" s="193" t="s">
        <v>96</v>
      </c>
      <c r="D54" s="205"/>
      <c r="E54" s="206">
        <f>E57+E55+E56+E58</f>
        <v>35032191</v>
      </c>
      <c r="F54" s="203">
        <f>F57+F55+F56+F58</f>
        <v>24774704</v>
      </c>
      <c r="G54" s="203"/>
      <c r="H54" s="202">
        <f>H57+H55+H56+H58</f>
        <v>10257487</v>
      </c>
      <c r="I54" s="207">
        <f>I57+I55+I56+I58</f>
        <v>39633742</v>
      </c>
      <c r="J54" s="203">
        <f>J57+J55+J56+J58</f>
        <v>28262153</v>
      </c>
      <c r="K54" s="203"/>
      <c r="L54" s="202">
        <f>L57+L55+L56+L58</f>
        <v>11371589</v>
      </c>
      <c r="M54" s="207">
        <f>M57+M55+M56+M58</f>
        <v>39169049.270000003</v>
      </c>
      <c r="N54" s="203">
        <f>N57+N55+N56+N58</f>
        <v>28259465.949999999</v>
      </c>
      <c r="O54" s="203"/>
      <c r="P54" s="202">
        <f>P57+P55+P56+P58</f>
        <v>10909583.32</v>
      </c>
      <c r="Q54" s="155">
        <f t="shared" ref="Q54:Q55" si="63">M54/E54*100</f>
        <v>111.8087340583408</v>
      </c>
      <c r="R54" s="156">
        <f t="shared" ref="R54" si="64">N54/F54*100</f>
        <v>114.06580659853695</v>
      </c>
      <c r="S54" s="156"/>
      <c r="T54" s="208">
        <f t="shared" si="62"/>
        <v>106.35727171772189</v>
      </c>
      <c r="U54" s="197">
        <f t="shared" ref="U54" si="65">M54/I54*100</f>
        <v>98.8275325352827</v>
      </c>
      <c r="V54" s="195">
        <f t="shared" ref="V54" si="66">N54/J54*100</f>
        <v>99.990492408699367</v>
      </c>
      <c r="W54" s="195"/>
      <c r="X54" s="196">
        <f t="shared" ref="X54" si="67">P54/L54*100</f>
        <v>95.937193298139775</v>
      </c>
    </row>
    <row r="55" spans="1:24" s="239" customFormat="1" ht="43.5" customHeight="1" x14ac:dyDescent="0.25">
      <c r="A55" s="297"/>
      <c r="B55" s="287" t="s">
        <v>117</v>
      </c>
      <c r="C55" s="160" t="s">
        <v>89</v>
      </c>
      <c r="D55" s="205"/>
      <c r="E55" s="298">
        <f t="shared" ref="E55:E56" si="68">SUM(F55:H55)</f>
        <v>6365788</v>
      </c>
      <c r="F55" s="127">
        <v>0</v>
      </c>
      <c r="G55" s="127"/>
      <c r="H55" s="128">
        <v>6365788</v>
      </c>
      <c r="I55" s="129">
        <f t="shared" ref="I55:I56" si="69">SUM(J55:L55)</f>
        <v>6724238</v>
      </c>
      <c r="J55" s="130">
        <v>0</v>
      </c>
      <c r="K55" s="130"/>
      <c r="L55" s="188">
        <v>6724238</v>
      </c>
      <c r="M55" s="129">
        <f>SUM(N55:P55)</f>
        <v>6263117.5</v>
      </c>
      <c r="N55" s="130">
        <v>0</v>
      </c>
      <c r="O55" s="130"/>
      <c r="P55" s="188">
        <v>6263117.5</v>
      </c>
      <c r="Q55" s="132">
        <f t="shared" si="63"/>
        <v>98.387151755603554</v>
      </c>
      <c r="R55" s="133"/>
      <c r="S55" s="133"/>
      <c r="T55" s="279">
        <f t="shared" ref="T55" si="70">P55/H55*100</f>
        <v>98.387151755603554</v>
      </c>
      <c r="U55" s="299">
        <f t="shared" si="3"/>
        <v>93.142412567788341</v>
      </c>
      <c r="V55" s="133"/>
      <c r="W55" s="133"/>
      <c r="X55" s="135">
        <f t="shared" si="3"/>
        <v>93.142412567788341</v>
      </c>
    </row>
    <row r="56" spans="1:24" s="149" customFormat="1" ht="92.25" customHeight="1" x14ac:dyDescent="0.3">
      <c r="A56" s="297"/>
      <c r="B56" s="300" t="s">
        <v>118</v>
      </c>
      <c r="C56" s="301" t="s">
        <v>90</v>
      </c>
      <c r="D56" s="205"/>
      <c r="E56" s="298">
        <f t="shared" si="68"/>
        <v>11466104</v>
      </c>
      <c r="F56" s="209">
        <v>11466104</v>
      </c>
      <c r="G56" s="209"/>
      <c r="H56" s="302">
        <v>0</v>
      </c>
      <c r="I56" s="129">
        <f t="shared" si="69"/>
        <v>13942053</v>
      </c>
      <c r="J56" s="210">
        <v>13942053</v>
      </c>
      <c r="K56" s="210"/>
      <c r="L56" s="303">
        <v>0</v>
      </c>
      <c r="M56" s="129">
        <f>SUM(N56:P56)</f>
        <v>13939400.43</v>
      </c>
      <c r="N56" s="210">
        <v>13939400.43</v>
      </c>
      <c r="O56" s="210"/>
      <c r="P56" s="303">
        <v>0</v>
      </c>
      <c r="Q56" s="132">
        <f t="shared" ref="Q56:R58" si="71">M56/E56*100</f>
        <v>121.57050407008343</v>
      </c>
      <c r="R56" s="133">
        <f t="shared" si="71"/>
        <v>121.57050407008343</v>
      </c>
      <c r="S56" s="133"/>
      <c r="T56" s="135"/>
      <c r="U56" s="304">
        <f>M56/I56*100</f>
        <v>99.980974322791624</v>
      </c>
      <c r="V56" s="189">
        <f t="shared" si="3"/>
        <v>99.980974322791624</v>
      </c>
      <c r="W56" s="189"/>
      <c r="X56" s="190"/>
    </row>
    <row r="57" spans="1:24" s="149" customFormat="1" ht="63.75" customHeight="1" x14ac:dyDescent="0.3">
      <c r="A57" s="297"/>
      <c r="B57" s="288" t="s">
        <v>119</v>
      </c>
      <c r="C57" s="124" t="s">
        <v>151</v>
      </c>
      <c r="D57" s="205"/>
      <c r="E57" s="298">
        <f>SUM(F57:H57)</f>
        <v>13308600</v>
      </c>
      <c r="F57" s="127">
        <v>13308600</v>
      </c>
      <c r="G57" s="127"/>
      <c r="H57" s="128">
        <v>0</v>
      </c>
      <c r="I57" s="129">
        <f>SUM(J57:L57)</f>
        <v>14320100</v>
      </c>
      <c r="J57" s="130">
        <v>14320100</v>
      </c>
      <c r="K57" s="130"/>
      <c r="L57" s="188">
        <v>0</v>
      </c>
      <c r="M57" s="129">
        <f>SUM(N57:P57)</f>
        <v>14320065.52</v>
      </c>
      <c r="N57" s="130">
        <v>14320065.52</v>
      </c>
      <c r="O57" s="130"/>
      <c r="P57" s="188">
        <v>0</v>
      </c>
      <c r="Q57" s="132">
        <f t="shared" si="71"/>
        <v>107.6000895661452</v>
      </c>
      <c r="R57" s="133">
        <f t="shared" si="71"/>
        <v>107.6000895661452</v>
      </c>
      <c r="S57" s="133"/>
      <c r="T57" s="135"/>
      <c r="U57" s="299">
        <f>M57/I57*100</f>
        <v>99.999759219558513</v>
      </c>
      <c r="V57" s="133">
        <f>N57/J57*100</f>
        <v>99.999759219558513</v>
      </c>
      <c r="W57" s="133"/>
      <c r="X57" s="135"/>
    </row>
    <row r="58" spans="1:24" s="149" customFormat="1" ht="46.5" customHeight="1" thickBot="1" x14ac:dyDescent="0.35">
      <c r="A58" s="267"/>
      <c r="B58" s="258" t="s">
        <v>120</v>
      </c>
      <c r="C58" s="259" t="s">
        <v>91</v>
      </c>
      <c r="D58" s="305"/>
      <c r="E58" s="306">
        <f>SUM(F58:H58)</f>
        <v>3891699</v>
      </c>
      <c r="F58" s="272"/>
      <c r="G58" s="272"/>
      <c r="H58" s="273">
        <v>3891699</v>
      </c>
      <c r="I58" s="307">
        <f>SUM(J58:L58)</f>
        <v>4647351</v>
      </c>
      <c r="J58" s="275"/>
      <c r="K58" s="275"/>
      <c r="L58" s="276">
        <v>4647351</v>
      </c>
      <c r="M58" s="326">
        <f>SUM(N58:P58)</f>
        <v>4646465.82</v>
      </c>
      <c r="N58" s="316"/>
      <c r="O58" s="316"/>
      <c r="P58" s="314">
        <v>4646465.82</v>
      </c>
      <c r="Q58" s="237">
        <f t="shared" si="71"/>
        <v>119.39427535377223</v>
      </c>
      <c r="R58" s="228"/>
      <c r="S58" s="228"/>
      <c r="T58" s="238">
        <f t="shared" ref="T58" si="72">P58/H58*100</f>
        <v>119.39427535377223</v>
      </c>
      <c r="U58" s="304">
        <f>M58/I58*100</f>
        <v>99.98095302033353</v>
      </c>
      <c r="V58" s="278"/>
      <c r="W58" s="278"/>
      <c r="X58" s="279">
        <f t="shared" si="3"/>
        <v>99.98095302033353</v>
      </c>
    </row>
    <row r="59" spans="1:24" s="38" customFormat="1" x14ac:dyDescent="0.3">
      <c r="A59" s="78" t="s">
        <v>30</v>
      </c>
      <c r="B59" s="116"/>
      <c r="C59" s="80" t="s">
        <v>23</v>
      </c>
      <c r="D59" s="81"/>
      <c r="E59" s="115">
        <f>E60+E66</f>
        <v>56526310</v>
      </c>
      <c r="F59" s="84">
        <f>F60+F66</f>
        <v>3990151</v>
      </c>
      <c r="G59" s="84"/>
      <c r="H59" s="103">
        <f>H60+H66</f>
        <v>52536159</v>
      </c>
      <c r="I59" s="115">
        <f>I60+I66</f>
        <v>67394183</v>
      </c>
      <c r="J59" s="84">
        <f>J60+J66</f>
        <v>4623400</v>
      </c>
      <c r="K59" s="84"/>
      <c r="L59" s="103">
        <f>L60+L66</f>
        <v>62770783</v>
      </c>
      <c r="M59" s="115">
        <f>M60+M66</f>
        <v>55710388.43</v>
      </c>
      <c r="N59" s="84">
        <f>N60+N66</f>
        <v>4592374.96</v>
      </c>
      <c r="O59" s="84"/>
      <c r="P59" s="103">
        <f>P60+P66</f>
        <v>51118013.469999999</v>
      </c>
      <c r="Q59" s="85">
        <f t="shared" ref="Q59" si="73">M59/E59*100</f>
        <v>98.556563182702007</v>
      </c>
      <c r="R59" s="86">
        <f t="shared" ref="R59" si="74">N59/F59*100</f>
        <v>115.0927611511444</v>
      </c>
      <c r="S59" s="86"/>
      <c r="T59" s="87">
        <f t="shared" ref="T59" si="75">P59/H59*100</f>
        <v>97.300629591135504</v>
      </c>
      <c r="U59" s="97">
        <f>M59/I59*100</f>
        <v>82.663496981631184</v>
      </c>
      <c r="V59" s="86">
        <f>N59/J59*100</f>
        <v>99.328956179435039</v>
      </c>
      <c r="W59" s="86"/>
      <c r="X59" s="87">
        <f>P59/L59*100</f>
        <v>81.435997811274703</v>
      </c>
    </row>
    <row r="60" spans="1:24" s="159" customFormat="1" ht="39" x14ac:dyDescent="0.35">
      <c r="A60" s="191" t="s">
        <v>191</v>
      </c>
      <c r="B60" s="212"/>
      <c r="C60" s="193" t="s">
        <v>96</v>
      </c>
      <c r="D60" s="240" t="s">
        <v>3</v>
      </c>
      <c r="E60" s="199">
        <f>F60+G60+H60</f>
        <v>56492310</v>
      </c>
      <c r="F60" s="200">
        <f>F61+F65+F64+F63+F62</f>
        <v>3990151</v>
      </c>
      <c r="G60" s="200"/>
      <c r="H60" s="200">
        <f>H61+H65+H64+H63+H62</f>
        <v>52502159</v>
      </c>
      <c r="I60" s="199">
        <f>J60+K60+L60</f>
        <v>67326183</v>
      </c>
      <c r="J60" s="200">
        <f>J61+J65+J64+J63+J62</f>
        <v>4623400</v>
      </c>
      <c r="K60" s="200"/>
      <c r="L60" s="200">
        <f>L61+L65+L64+L63+L62</f>
        <v>62702783</v>
      </c>
      <c r="M60" s="199">
        <f>N60+O60+P60</f>
        <v>55654388.43</v>
      </c>
      <c r="N60" s="200">
        <f>N61+N65+N64+N63+N62</f>
        <v>4592374.96</v>
      </c>
      <c r="O60" s="200"/>
      <c r="P60" s="200">
        <f>P61+P65+P64+P63+P62</f>
        <v>51062013.469999999</v>
      </c>
      <c r="Q60" s="194">
        <f t="shared" si="7"/>
        <v>98.516751094086956</v>
      </c>
      <c r="R60" s="195">
        <f t="shared" si="7"/>
        <v>115.0927611511444</v>
      </c>
      <c r="S60" s="195"/>
      <c r="T60" s="196">
        <f t="shared" si="32"/>
        <v>97.256978460638152</v>
      </c>
      <c r="U60" s="194">
        <f>M60/I60*100</f>
        <v>82.66381064555523</v>
      </c>
      <c r="V60" s="195">
        <f t="shared" ref="V60:X60" si="76">N60/J60*100</f>
        <v>99.328956179435039</v>
      </c>
      <c r="W60" s="195"/>
      <c r="X60" s="196">
        <f t="shared" si="76"/>
        <v>81.435003403277975</v>
      </c>
    </row>
    <row r="61" spans="1:24" s="149" customFormat="1" ht="38.25" customHeight="1" x14ac:dyDescent="0.3">
      <c r="A61" s="233"/>
      <c r="B61" s="308" t="s">
        <v>121</v>
      </c>
      <c r="C61" s="309" t="s">
        <v>19</v>
      </c>
      <c r="D61" s="327"/>
      <c r="E61" s="126">
        <f t="shared" ref="E61:E63" si="77">F61+G61+H61</f>
        <v>34658870</v>
      </c>
      <c r="F61" s="127">
        <v>0</v>
      </c>
      <c r="G61" s="127"/>
      <c r="H61" s="188">
        <v>34658870</v>
      </c>
      <c r="I61" s="310">
        <f>SUM(J61:L61)</f>
        <v>46510142</v>
      </c>
      <c r="J61" s="229">
        <v>0</v>
      </c>
      <c r="K61" s="229"/>
      <c r="L61" s="134">
        <v>46510142</v>
      </c>
      <c r="M61" s="126">
        <f t="shared" ref="M61:M63" si="78">N61+O61+P61</f>
        <v>35535189.439999998</v>
      </c>
      <c r="N61" s="310">
        <v>0</v>
      </c>
      <c r="O61" s="229"/>
      <c r="P61" s="311">
        <v>35535189.439999998</v>
      </c>
      <c r="Q61" s="132">
        <f t="shared" ref="Q61:Q64" si="79">M61/E61*100</f>
        <v>102.52841318831226</v>
      </c>
      <c r="R61" s="133"/>
      <c r="S61" s="133"/>
      <c r="T61" s="135">
        <f t="shared" ref="T61:T67" si="80">P61/H61*100</f>
        <v>102.52841318831226</v>
      </c>
      <c r="U61" s="132">
        <f t="shared" ref="U61:U67" si="81">M61/I61*100</f>
        <v>76.403098145776454</v>
      </c>
      <c r="V61" s="133"/>
      <c r="W61" s="133"/>
      <c r="X61" s="135">
        <f t="shared" ref="X61:X67" si="82">P61/L61*100</f>
        <v>76.403098145776454</v>
      </c>
    </row>
    <row r="62" spans="1:24" s="239" customFormat="1" ht="37.5" customHeight="1" x14ac:dyDescent="0.25">
      <c r="A62" s="122"/>
      <c r="B62" s="122" t="s">
        <v>125</v>
      </c>
      <c r="C62" s="312" t="s">
        <v>95</v>
      </c>
      <c r="D62" s="328"/>
      <c r="E62" s="126">
        <f>F62+G62+H62</f>
        <v>16164330</v>
      </c>
      <c r="F62" s="127">
        <v>0</v>
      </c>
      <c r="G62" s="127"/>
      <c r="H62" s="188">
        <v>16164330</v>
      </c>
      <c r="I62" s="291">
        <f>SUM(J62:L62)</f>
        <v>14483682</v>
      </c>
      <c r="J62" s="130">
        <v>0</v>
      </c>
      <c r="K62" s="130"/>
      <c r="L62" s="134">
        <v>14483682</v>
      </c>
      <c r="M62" s="126">
        <f>N62+O62+P62</f>
        <v>14070515.07</v>
      </c>
      <c r="N62" s="291">
        <v>0</v>
      </c>
      <c r="O62" s="130"/>
      <c r="P62" s="131">
        <v>14070515.07</v>
      </c>
      <c r="Q62" s="132">
        <f>M62/E62*100</f>
        <v>87.046695223371458</v>
      </c>
      <c r="R62" s="133"/>
      <c r="S62" s="133"/>
      <c r="T62" s="135">
        <f>P62/H62*100</f>
        <v>87.046695223371458</v>
      </c>
      <c r="U62" s="132">
        <f>M62/I62*100</f>
        <v>97.147362597438971</v>
      </c>
      <c r="V62" s="133"/>
      <c r="W62" s="133"/>
      <c r="X62" s="135">
        <f>P62/L62*100</f>
        <v>97.147362597438971</v>
      </c>
    </row>
    <row r="63" spans="1:24" s="239" customFormat="1" ht="40.5" customHeight="1" x14ac:dyDescent="0.25">
      <c r="A63" s="233"/>
      <c r="B63" s="233" t="s">
        <v>123</v>
      </c>
      <c r="C63" s="312" t="s">
        <v>152</v>
      </c>
      <c r="D63" s="327"/>
      <c r="E63" s="126">
        <f t="shared" si="77"/>
        <v>3853151</v>
      </c>
      <c r="F63" s="130">
        <v>3853151</v>
      </c>
      <c r="G63" s="127"/>
      <c r="H63" s="188">
        <v>0</v>
      </c>
      <c r="I63" s="129">
        <f t="shared" ref="I63" si="83">SUM(J63:L63)</f>
        <v>4486400</v>
      </c>
      <c r="J63" s="133">
        <v>4486400</v>
      </c>
      <c r="K63" s="130"/>
      <c r="L63" s="134">
        <v>0</v>
      </c>
      <c r="M63" s="126">
        <f t="shared" si="78"/>
        <v>4455374.96</v>
      </c>
      <c r="N63" s="130">
        <v>4455374.96</v>
      </c>
      <c r="O63" s="130"/>
      <c r="P63" s="188"/>
      <c r="Q63" s="132">
        <f t="shared" si="79"/>
        <v>115.62938903769928</v>
      </c>
      <c r="R63" s="133">
        <f t="shared" ref="R63:R64" si="84">N63/F63*100</f>
        <v>115.62938903769928</v>
      </c>
      <c r="S63" s="133"/>
      <c r="T63" s="135"/>
      <c r="U63" s="132">
        <f t="shared" si="81"/>
        <v>99.308464693295292</v>
      </c>
      <c r="V63" s="133">
        <f t="shared" ref="V63" si="85">N63/J63*100</f>
        <v>99.308464693295292</v>
      </c>
      <c r="W63" s="133"/>
      <c r="X63" s="135"/>
    </row>
    <row r="64" spans="1:24" s="149" customFormat="1" ht="64.5" customHeight="1" x14ac:dyDescent="0.3">
      <c r="A64" s="233"/>
      <c r="B64" s="308" t="s">
        <v>124</v>
      </c>
      <c r="C64" s="309" t="s">
        <v>94</v>
      </c>
      <c r="D64" s="327"/>
      <c r="E64" s="126">
        <f>F64+G64+H64</f>
        <v>137000</v>
      </c>
      <c r="F64" s="130">
        <v>137000</v>
      </c>
      <c r="G64" s="127"/>
      <c r="H64" s="188">
        <v>0</v>
      </c>
      <c r="I64" s="310">
        <f>SUM(J64:L64)</f>
        <v>137000</v>
      </c>
      <c r="J64" s="133">
        <v>137000</v>
      </c>
      <c r="K64" s="229"/>
      <c r="L64" s="134">
        <v>0</v>
      </c>
      <c r="M64" s="126">
        <f>N64+O64+P64</f>
        <v>137000</v>
      </c>
      <c r="N64" s="310">
        <v>137000</v>
      </c>
      <c r="O64" s="229"/>
      <c r="P64" s="311"/>
      <c r="Q64" s="132">
        <f t="shared" si="79"/>
        <v>100</v>
      </c>
      <c r="R64" s="133">
        <f t="shared" si="84"/>
        <v>100</v>
      </c>
      <c r="S64" s="133"/>
      <c r="T64" s="135"/>
      <c r="U64" s="132">
        <f>M64/I64*100</f>
        <v>100</v>
      </c>
      <c r="V64" s="133">
        <f>N64/J64*100</f>
        <v>100</v>
      </c>
      <c r="W64" s="133"/>
      <c r="X64" s="135"/>
    </row>
    <row r="65" spans="1:24" s="239" customFormat="1" ht="36" customHeight="1" x14ac:dyDescent="0.25">
      <c r="A65" s="287"/>
      <c r="B65" s="287" t="s">
        <v>122</v>
      </c>
      <c r="C65" s="312" t="s">
        <v>93</v>
      </c>
      <c r="D65" s="290"/>
      <c r="E65" s="126">
        <f>F65+G65+H65</f>
        <v>1678959</v>
      </c>
      <c r="F65" s="127">
        <v>0</v>
      </c>
      <c r="G65" s="127"/>
      <c r="H65" s="188">
        <v>1678959</v>
      </c>
      <c r="I65" s="129">
        <f>SUM(J65:L65)</f>
        <v>1708959</v>
      </c>
      <c r="J65" s="130">
        <v>0</v>
      </c>
      <c r="K65" s="130"/>
      <c r="L65" s="134">
        <v>1708959</v>
      </c>
      <c r="M65" s="126">
        <f>N65+O65+P65</f>
        <v>1456308.96</v>
      </c>
      <c r="N65" s="130">
        <v>0</v>
      </c>
      <c r="O65" s="130"/>
      <c r="P65" s="188">
        <v>1456308.96</v>
      </c>
      <c r="Q65" s="132">
        <f>M65/E65*100</f>
        <v>86.738804223331243</v>
      </c>
      <c r="R65" s="133"/>
      <c r="S65" s="133"/>
      <c r="T65" s="135">
        <f>P65/H65*100</f>
        <v>86.738804223331243</v>
      </c>
      <c r="U65" s="132">
        <f>M65/I65*100</f>
        <v>85.21614386301836</v>
      </c>
      <c r="V65" s="133"/>
      <c r="W65" s="133"/>
      <c r="X65" s="135">
        <f>P65/L65*100</f>
        <v>85.21614386301836</v>
      </c>
    </row>
    <row r="66" spans="1:24" s="159" customFormat="1" ht="78" customHeight="1" x14ac:dyDescent="0.35">
      <c r="A66" s="191" t="s">
        <v>192</v>
      </c>
      <c r="B66" s="212"/>
      <c r="C66" s="193" t="s">
        <v>85</v>
      </c>
      <c r="D66" s="240" t="s">
        <v>3</v>
      </c>
      <c r="E66" s="199">
        <f>E67</f>
        <v>34000</v>
      </c>
      <c r="F66" s="200"/>
      <c r="G66" s="200"/>
      <c r="H66" s="201">
        <f>H67</f>
        <v>34000</v>
      </c>
      <c r="I66" s="199">
        <f>I67</f>
        <v>68000</v>
      </c>
      <c r="J66" s="200"/>
      <c r="K66" s="200"/>
      <c r="L66" s="213">
        <f>L67</f>
        <v>68000</v>
      </c>
      <c r="M66" s="199">
        <f>M67</f>
        <v>56000</v>
      </c>
      <c r="N66" s="200"/>
      <c r="O66" s="200"/>
      <c r="P66" s="201">
        <f>P67</f>
        <v>56000</v>
      </c>
      <c r="Q66" s="194">
        <f>M66/E66*100</f>
        <v>164.70588235294116</v>
      </c>
      <c r="R66" s="195"/>
      <c r="S66" s="195"/>
      <c r="T66" s="158">
        <f>P66/H66*100</f>
        <v>164.70588235294116</v>
      </c>
      <c r="U66" s="197">
        <f>M66/I66*100</f>
        <v>82.35294117647058</v>
      </c>
      <c r="V66" s="195"/>
      <c r="W66" s="195"/>
      <c r="X66" s="196">
        <f>P66/L66*100</f>
        <v>82.35294117647058</v>
      </c>
    </row>
    <row r="67" spans="1:24" s="239" customFormat="1" ht="35.25" customHeight="1" thickBot="1" x14ac:dyDescent="0.3">
      <c r="A67" s="257"/>
      <c r="B67" s="257" t="s">
        <v>129</v>
      </c>
      <c r="C67" s="313" t="s">
        <v>93</v>
      </c>
      <c r="D67" s="329"/>
      <c r="E67" s="167">
        <f t="shared" ref="E67" si="86">F67+G67+H67</f>
        <v>34000</v>
      </c>
      <c r="F67" s="262"/>
      <c r="G67" s="262"/>
      <c r="H67" s="314">
        <v>34000</v>
      </c>
      <c r="I67" s="315">
        <f t="shared" ref="I67" si="87">SUM(J67:L67)</f>
        <v>68000</v>
      </c>
      <c r="J67" s="316"/>
      <c r="K67" s="316"/>
      <c r="L67" s="317">
        <v>68000</v>
      </c>
      <c r="M67" s="198">
        <f t="shared" ref="M67" si="88">SUM(N67:P67)</f>
        <v>56000</v>
      </c>
      <c r="N67" s="316"/>
      <c r="O67" s="316"/>
      <c r="P67" s="266">
        <v>56000</v>
      </c>
      <c r="Q67" s="172">
        <f t="shared" ref="Q67" si="89">M67/E67*100</f>
        <v>164.70588235294116</v>
      </c>
      <c r="R67" s="173"/>
      <c r="S67" s="173"/>
      <c r="T67" s="135">
        <f t="shared" si="80"/>
        <v>164.70588235294116</v>
      </c>
      <c r="U67" s="304">
        <f t="shared" si="81"/>
        <v>82.35294117647058</v>
      </c>
      <c r="V67" s="189"/>
      <c r="W67" s="189"/>
      <c r="X67" s="190">
        <f t="shared" si="82"/>
        <v>82.35294117647058</v>
      </c>
    </row>
    <row r="68" spans="1:24" s="38" customFormat="1" ht="37.5" x14ac:dyDescent="0.3">
      <c r="A68" s="78" t="s">
        <v>16</v>
      </c>
      <c r="B68" s="116"/>
      <c r="C68" s="80" t="s">
        <v>80</v>
      </c>
      <c r="D68" s="117"/>
      <c r="E68" s="82">
        <f>E69+E71</f>
        <v>103373663</v>
      </c>
      <c r="F68" s="83"/>
      <c r="G68" s="83"/>
      <c r="H68" s="103">
        <f t="shared" ref="H68:L68" si="90">H69+H71</f>
        <v>103373663</v>
      </c>
      <c r="I68" s="82">
        <f t="shared" si="90"/>
        <v>132105215</v>
      </c>
      <c r="J68" s="83"/>
      <c r="K68" s="83"/>
      <c r="L68" s="103">
        <f t="shared" si="90"/>
        <v>132105215</v>
      </c>
      <c r="M68" s="82">
        <f>M69+M71</f>
        <v>109782043.09</v>
      </c>
      <c r="N68" s="83"/>
      <c r="O68" s="83"/>
      <c r="P68" s="103">
        <f t="shared" ref="P68" si="91">P69+P71</f>
        <v>109782043.09</v>
      </c>
      <c r="Q68" s="85">
        <f t="shared" si="7"/>
        <v>106.19923866875067</v>
      </c>
      <c r="R68" s="86"/>
      <c r="S68" s="86"/>
      <c r="T68" s="87">
        <f t="shared" si="32"/>
        <v>106.19923866875067</v>
      </c>
      <c r="U68" s="85">
        <f t="shared" si="3"/>
        <v>83.101975262672255</v>
      </c>
      <c r="V68" s="86"/>
      <c r="W68" s="86"/>
      <c r="X68" s="87">
        <f t="shared" si="3"/>
        <v>83.101975262672255</v>
      </c>
    </row>
    <row r="69" spans="1:24" s="159" customFormat="1" ht="58.5" x14ac:dyDescent="0.35">
      <c r="A69" s="150" t="s">
        <v>193</v>
      </c>
      <c r="B69" s="318"/>
      <c r="C69" s="282" t="s">
        <v>99</v>
      </c>
      <c r="D69" s="152" t="s">
        <v>3</v>
      </c>
      <c r="E69" s="153">
        <f>SUM(F69:H69)</f>
        <v>45503183</v>
      </c>
      <c r="F69" s="154"/>
      <c r="G69" s="154"/>
      <c r="H69" s="284">
        <f>H70</f>
        <v>45503183</v>
      </c>
      <c r="I69" s="285">
        <f>SUM(J69:L69)</f>
        <v>59579950</v>
      </c>
      <c r="J69" s="286"/>
      <c r="K69" s="286"/>
      <c r="L69" s="202">
        <f>L70</f>
        <v>59579950</v>
      </c>
      <c r="M69" s="285">
        <f>N69+P69</f>
        <v>49579392.340000004</v>
      </c>
      <c r="N69" s="286"/>
      <c r="O69" s="286"/>
      <c r="P69" s="202">
        <f>P70</f>
        <v>49579392.340000004</v>
      </c>
      <c r="Q69" s="155">
        <f t="shared" si="7"/>
        <v>108.95807517465317</v>
      </c>
      <c r="R69" s="156"/>
      <c r="S69" s="156"/>
      <c r="T69" s="158">
        <f t="shared" si="32"/>
        <v>108.95807517465317</v>
      </c>
      <c r="U69" s="155">
        <f t="shared" si="3"/>
        <v>83.214894171613111</v>
      </c>
      <c r="V69" s="156"/>
      <c r="W69" s="156"/>
      <c r="X69" s="158">
        <f t="shared" si="3"/>
        <v>83.214894171613111</v>
      </c>
    </row>
    <row r="70" spans="1:24" s="136" customFormat="1" ht="41.25" customHeight="1" x14ac:dyDescent="0.3">
      <c r="A70" s="233"/>
      <c r="B70" s="308" t="s">
        <v>126</v>
      </c>
      <c r="C70" s="319" t="s">
        <v>22</v>
      </c>
      <c r="D70" s="235"/>
      <c r="E70" s="126">
        <f>SUM(F70:H70)</f>
        <v>45503183</v>
      </c>
      <c r="F70" s="127"/>
      <c r="G70" s="127"/>
      <c r="H70" s="128">
        <v>45503183</v>
      </c>
      <c r="I70" s="129">
        <f>SUM(J70:L70)</f>
        <v>59579950</v>
      </c>
      <c r="J70" s="130"/>
      <c r="K70" s="130"/>
      <c r="L70" s="188">
        <v>59579950</v>
      </c>
      <c r="M70" s="129">
        <f>N70+P70</f>
        <v>49579392.340000004</v>
      </c>
      <c r="N70" s="130"/>
      <c r="O70" s="130"/>
      <c r="P70" s="188">
        <v>49579392.340000004</v>
      </c>
      <c r="Q70" s="132">
        <f t="shared" ref="Q70" si="92">M70/E70*100</f>
        <v>108.95807517465317</v>
      </c>
      <c r="R70" s="133"/>
      <c r="S70" s="133"/>
      <c r="T70" s="135">
        <f t="shared" ref="T70" si="93">P70/H70*100</f>
        <v>108.95807517465317</v>
      </c>
      <c r="U70" s="132">
        <f t="shared" ref="U70:U72" si="94">M70/I70*100</f>
        <v>83.214894171613111</v>
      </c>
      <c r="V70" s="133"/>
      <c r="W70" s="133"/>
      <c r="X70" s="135">
        <f t="shared" ref="X70:X72" si="95">P70/L70*100</f>
        <v>83.214894171613111</v>
      </c>
    </row>
    <row r="71" spans="1:24" s="159" customFormat="1" ht="39" x14ac:dyDescent="0.35">
      <c r="A71" s="150" t="s">
        <v>194</v>
      </c>
      <c r="B71" s="318"/>
      <c r="C71" s="282" t="s">
        <v>100</v>
      </c>
      <c r="D71" s="152" t="s">
        <v>3</v>
      </c>
      <c r="E71" s="153">
        <f>SUM(F71:H71)</f>
        <v>57870480</v>
      </c>
      <c r="F71" s="154"/>
      <c r="G71" s="154"/>
      <c r="H71" s="284">
        <f>H72</f>
        <v>57870480</v>
      </c>
      <c r="I71" s="285">
        <f>SUM(J71:L71)</f>
        <v>72525265</v>
      </c>
      <c r="J71" s="286"/>
      <c r="K71" s="286"/>
      <c r="L71" s="202">
        <f>L72</f>
        <v>72525265</v>
      </c>
      <c r="M71" s="285">
        <f>M72</f>
        <v>60202650.75</v>
      </c>
      <c r="N71" s="286"/>
      <c r="O71" s="286"/>
      <c r="P71" s="202">
        <f>P72</f>
        <v>60202650.75</v>
      </c>
      <c r="Q71" s="155">
        <f t="shared" si="7"/>
        <v>104.02998342159941</v>
      </c>
      <c r="R71" s="156"/>
      <c r="S71" s="156"/>
      <c r="T71" s="158">
        <f t="shared" si="32"/>
        <v>104.02998342159941</v>
      </c>
      <c r="U71" s="155">
        <f t="shared" si="94"/>
        <v>83.009211686437823</v>
      </c>
      <c r="V71" s="156"/>
      <c r="W71" s="156"/>
      <c r="X71" s="158">
        <f t="shared" si="95"/>
        <v>83.009211686437823</v>
      </c>
    </row>
    <row r="72" spans="1:24" s="136" customFormat="1" ht="39" customHeight="1" thickBot="1" x14ac:dyDescent="0.35">
      <c r="A72" s="257"/>
      <c r="B72" s="320" t="s">
        <v>127</v>
      </c>
      <c r="C72" s="259" t="s">
        <v>19</v>
      </c>
      <c r="D72" s="321"/>
      <c r="E72" s="167">
        <f>SUM(F72:H72)</f>
        <v>57870480</v>
      </c>
      <c r="F72" s="168"/>
      <c r="G72" s="168"/>
      <c r="H72" s="247">
        <v>57870480</v>
      </c>
      <c r="I72" s="198">
        <f>SUM(J72:L72)</f>
        <v>72525265</v>
      </c>
      <c r="J72" s="170"/>
      <c r="K72" s="170"/>
      <c r="L72" s="248">
        <v>72525265</v>
      </c>
      <c r="M72" s="198">
        <f>N72+P72</f>
        <v>60202650.75</v>
      </c>
      <c r="N72" s="170"/>
      <c r="O72" s="170"/>
      <c r="P72" s="248">
        <v>60202650.75</v>
      </c>
      <c r="Q72" s="172">
        <f t="shared" ref="Q72" si="96">M72/E72*100</f>
        <v>104.02998342159941</v>
      </c>
      <c r="R72" s="173"/>
      <c r="S72" s="173"/>
      <c r="T72" s="175">
        <f t="shared" ref="T72" si="97">P72/H72*100</f>
        <v>104.02998342159941</v>
      </c>
      <c r="U72" s="172">
        <f t="shared" si="94"/>
        <v>83.009211686437823</v>
      </c>
      <c r="V72" s="173"/>
      <c r="W72" s="173"/>
      <c r="X72" s="175">
        <f t="shared" si="95"/>
        <v>83.009211686437823</v>
      </c>
    </row>
    <row r="73" spans="1:24" s="38" customFormat="1" ht="37.5" x14ac:dyDescent="0.3">
      <c r="A73" s="88" t="s">
        <v>31</v>
      </c>
      <c r="B73" s="118"/>
      <c r="C73" s="119" t="s">
        <v>82</v>
      </c>
      <c r="D73" s="89"/>
      <c r="E73" s="90">
        <f t="shared" ref="E73:P73" si="98">E74</f>
        <v>71431</v>
      </c>
      <c r="F73" s="91"/>
      <c r="G73" s="91"/>
      <c r="H73" s="92">
        <f t="shared" si="98"/>
        <v>71431</v>
      </c>
      <c r="I73" s="90">
        <f t="shared" si="98"/>
        <v>71431</v>
      </c>
      <c r="J73" s="91"/>
      <c r="K73" s="91"/>
      <c r="L73" s="92">
        <f t="shared" si="98"/>
        <v>71431</v>
      </c>
      <c r="M73" s="90">
        <f t="shared" si="98"/>
        <v>66902.3</v>
      </c>
      <c r="N73" s="91"/>
      <c r="O73" s="91"/>
      <c r="P73" s="92">
        <f t="shared" si="98"/>
        <v>66902.3</v>
      </c>
      <c r="Q73" s="93">
        <f t="shared" ref="Q73" si="99">M73/E73*100</f>
        <v>93.660035558791009</v>
      </c>
      <c r="R73" s="94"/>
      <c r="S73" s="94"/>
      <c r="T73" s="95">
        <f t="shared" ref="T73" si="100">P73/H73*100</f>
        <v>93.660035558791009</v>
      </c>
      <c r="U73" s="93">
        <f t="shared" si="3"/>
        <v>93.660035558791009</v>
      </c>
      <c r="V73" s="94"/>
      <c r="W73" s="94"/>
      <c r="X73" s="95">
        <f t="shared" si="3"/>
        <v>93.660035558791009</v>
      </c>
    </row>
    <row r="74" spans="1:24" s="159" customFormat="1" ht="57.75" customHeight="1" x14ac:dyDescent="0.35">
      <c r="A74" s="150" t="s">
        <v>195</v>
      </c>
      <c r="B74" s="318"/>
      <c r="C74" s="322" t="s">
        <v>83</v>
      </c>
      <c r="D74" s="283" t="s">
        <v>3</v>
      </c>
      <c r="E74" s="153">
        <f t="shared" ref="E74:P74" si="101">E75</f>
        <v>71431</v>
      </c>
      <c r="F74" s="154"/>
      <c r="G74" s="154"/>
      <c r="H74" s="284">
        <f t="shared" si="101"/>
        <v>71431</v>
      </c>
      <c r="I74" s="153">
        <f t="shared" si="101"/>
        <v>71431</v>
      </c>
      <c r="J74" s="154"/>
      <c r="K74" s="154"/>
      <c r="L74" s="284">
        <f t="shared" si="101"/>
        <v>71431</v>
      </c>
      <c r="M74" s="153">
        <f t="shared" si="101"/>
        <v>66902.3</v>
      </c>
      <c r="N74" s="154"/>
      <c r="O74" s="154"/>
      <c r="P74" s="284">
        <f t="shared" si="101"/>
        <v>66902.3</v>
      </c>
      <c r="Q74" s="155">
        <f t="shared" ref="Q74:Q75" si="102">M74/E74*100</f>
        <v>93.660035558791009</v>
      </c>
      <c r="R74" s="156"/>
      <c r="S74" s="156"/>
      <c r="T74" s="158">
        <f t="shared" ref="T74:T75" si="103">P74/H74*100</f>
        <v>93.660035558791009</v>
      </c>
      <c r="U74" s="155">
        <f t="shared" si="3"/>
        <v>93.660035558791009</v>
      </c>
      <c r="V74" s="156"/>
      <c r="W74" s="156"/>
      <c r="X74" s="158">
        <f t="shared" si="3"/>
        <v>93.660035558791009</v>
      </c>
    </row>
    <row r="75" spans="1:24" s="325" customFormat="1" ht="38.25" customHeight="1" thickBot="1" x14ac:dyDescent="0.3">
      <c r="A75" s="163"/>
      <c r="B75" s="163" t="s">
        <v>128</v>
      </c>
      <c r="C75" s="323" t="s">
        <v>50</v>
      </c>
      <c r="D75" s="324"/>
      <c r="E75" s="167">
        <f>SUM(F75:H75)</f>
        <v>71431</v>
      </c>
      <c r="F75" s="168"/>
      <c r="G75" s="168"/>
      <c r="H75" s="247">
        <v>71431</v>
      </c>
      <c r="I75" s="198">
        <f>SUM(J75:L75)</f>
        <v>71431</v>
      </c>
      <c r="J75" s="170"/>
      <c r="K75" s="170"/>
      <c r="L75" s="248">
        <v>71431</v>
      </c>
      <c r="M75" s="198">
        <f>SUM(N75:P75)</f>
        <v>66902.3</v>
      </c>
      <c r="N75" s="170"/>
      <c r="O75" s="170"/>
      <c r="P75" s="248">
        <v>66902.3</v>
      </c>
      <c r="Q75" s="172">
        <f t="shared" si="102"/>
        <v>93.660035558791009</v>
      </c>
      <c r="R75" s="173"/>
      <c r="S75" s="173"/>
      <c r="T75" s="175">
        <f t="shared" si="103"/>
        <v>93.660035558791009</v>
      </c>
      <c r="U75" s="172">
        <f t="shared" ref="U75" si="104">M75/I75*100</f>
        <v>93.660035558791009</v>
      </c>
      <c r="V75" s="173"/>
      <c r="W75" s="173"/>
      <c r="X75" s="175">
        <f t="shared" ref="X75" si="105">P75/L75*100</f>
        <v>93.660035558791009</v>
      </c>
    </row>
    <row r="77" spans="1:24" hidden="1" x14ac:dyDescent="0.3"/>
    <row r="78" spans="1:24" hidden="1" x14ac:dyDescent="0.3">
      <c r="E78" s="42">
        <f t="shared" ref="E78:P78" si="106">E8+E43+E45+E47+E49+E53+E59+E68+E73</f>
        <v>3738156256</v>
      </c>
      <c r="F78" s="42">
        <f t="shared" si="106"/>
        <v>2851412794</v>
      </c>
      <c r="G78" s="42">
        <f t="shared" si="106"/>
        <v>107753000</v>
      </c>
      <c r="H78" s="42">
        <f t="shared" si="106"/>
        <v>778990462</v>
      </c>
      <c r="I78" s="42">
        <f t="shared" si="106"/>
        <v>4795783036</v>
      </c>
      <c r="J78" s="42">
        <f t="shared" si="106"/>
        <v>3678470953</v>
      </c>
      <c r="K78" s="42">
        <f t="shared" si="106"/>
        <v>132410600</v>
      </c>
      <c r="L78" s="42">
        <f t="shared" si="106"/>
        <v>984901483</v>
      </c>
      <c r="M78" s="42">
        <f t="shared" si="106"/>
        <v>3967833396.96</v>
      </c>
      <c r="N78" s="42">
        <f t="shared" si="106"/>
        <v>3032961521.8399997</v>
      </c>
      <c r="O78" s="42">
        <f t="shared" si="106"/>
        <v>110859713.27</v>
      </c>
      <c r="P78" s="42">
        <f t="shared" si="106"/>
        <v>824012161.85000002</v>
      </c>
    </row>
    <row r="79" spans="1:24" hidden="1" x14ac:dyDescent="0.3">
      <c r="E79" s="42" t="b">
        <f>E78=F78+G78+H78</f>
        <v>1</v>
      </c>
      <c r="I79" s="42" t="b">
        <f>I78=J78+K78+L78</f>
        <v>1</v>
      </c>
      <c r="J79" s="42"/>
      <c r="K79" s="42"/>
      <c r="L79" s="42"/>
      <c r="M79" s="42" t="b">
        <f>M78=N78+O78+P78</f>
        <v>1</v>
      </c>
      <c r="N79" s="42"/>
      <c r="O79" s="42"/>
      <c r="P79" s="42"/>
    </row>
    <row r="80" spans="1:24" hidden="1" x14ac:dyDescent="0.3"/>
  </sheetData>
  <mergeCells count="10">
    <mergeCell ref="A1:X1"/>
    <mergeCell ref="A5:X5"/>
    <mergeCell ref="C6:D6"/>
    <mergeCell ref="A2:A3"/>
    <mergeCell ref="D2:D3"/>
    <mergeCell ref="E2:H2"/>
    <mergeCell ref="I2:L2"/>
    <mergeCell ref="M2:P2"/>
    <mergeCell ref="Q2:T2"/>
    <mergeCell ref="U2:X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rowBreaks count="3" manualBreakCount="3">
    <brk id="18" max="23" man="1"/>
    <brk id="35" max="23" man="1"/>
    <brk id="5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30.11.2022</vt:lpstr>
      <vt:lpstr>'30.11.2022'!Заголовки_для_печати</vt:lpstr>
      <vt:lpstr>'30.11.2022'!Область_печати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Кристина Чурилова</cp:lastModifiedBy>
  <cp:lastPrinted>2022-12-07T10:22:23Z</cp:lastPrinted>
  <dcterms:created xsi:type="dcterms:W3CDTF">2012-05-22T08:33:39Z</dcterms:created>
  <dcterms:modified xsi:type="dcterms:W3CDTF">2022-12-07T10:23:07Z</dcterms:modified>
</cp:coreProperties>
</file>