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Таблица " sheetId="13" r:id="rId1"/>
  </sheets>
  <definedNames>
    <definedName name="_xlnm.Print_Area" localSheetId="0">'Таблица '!$A$1:$AE$106</definedName>
  </definedNames>
  <calcPr calcId="145621"/>
</workbook>
</file>

<file path=xl/calcChain.xml><?xml version="1.0" encoding="utf-8"?>
<calcChain xmlns="http://schemas.openxmlformats.org/spreadsheetml/2006/main">
  <c r="H92" i="13" l="1"/>
  <c r="I92" i="13"/>
  <c r="J92" i="13"/>
  <c r="K92" i="13"/>
  <c r="L92" i="13"/>
  <c r="M92" i="13"/>
  <c r="N92" i="13"/>
  <c r="O92" i="13"/>
  <c r="P92" i="13"/>
  <c r="U92" i="13" l="1"/>
  <c r="T92" i="13"/>
  <c r="S92" i="13"/>
  <c r="R92" i="13"/>
  <c r="Q92" i="13"/>
  <c r="G92" i="13"/>
  <c r="AE27" i="13" l="1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40" i="13"/>
  <c r="AE41" i="13"/>
  <c r="AE42" i="13"/>
  <c r="AE43" i="13"/>
  <c r="AE44" i="13"/>
  <c r="AE45" i="13"/>
  <c r="AE46" i="13"/>
  <c r="AE47" i="13"/>
  <c r="AE48" i="13"/>
  <c r="AE49" i="13"/>
  <c r="AE50" i="13"/>
  <c r="AE51" i="13"/>
  <c r="AE52" i="13"/>
  <c r="AE26" i="13"/>
  <c r="V27" i="13"/>
  <c r="V28" i="13"/>
  <c r="Z29" i="13"/>
  <c r="V29" i="13" s="1"/>
  <c r="Z30" i="13"/>
  <c r="V30" i="13" s="1"/>
  <c r="Z31" i="13"/>
  <c r="V31" i="13" s="1"/>
  <c r="Z32" i="13"/>
  <c r="V32" i="13" s="1"/>
  <c r="Z33" i="13"/>
  <c r="V33" i="13" s="1"/>
  <c r="Z34" i="13"/>
  <c r="V34" i="13" s="1"/>
  <c r="Z35" i="13"/>
  <c r="V35" i="13" s="1"/>
  <c r="Z36" i="13"/>
  <c r="V36" i="13" s="1"/>
  <c r="Z37" i="13"/>
  <c r="V37" i="13" s="1"/>
  <c r="Z38" i="13"/>
  <c r="V38" i="13" s="1"/>
  <c r="Z39" i="13"/>
  <c r="V39" i="13" s="1"/>
  <c r="Z40" i="13"/>
  <c r="V40" i="13" s="1"/>
  <c r="Z41" i="13"/>
  <c r="V41" i="13" s="1"/>
  <c r="Z42" i="13"/>
  <c r="V42" i="13" s="1"/>
  <c r="Z43" i="13"/>
  <c r="V43" i="13" s="1"/>
  <c r="Z44" i="13"/>
  <c r="V44" i="13" s="1"/>
  <c r="Z45" i="13"/>
  <c r="V45" i="13" s="1"/>
  <c r="Z46" i="13"/>
  <c r="V46" i="13" s="1"/>
  <c r="Z47" i="13"/>
  <c r="V47" i="13" s="1"/>
  <c r="Z48" i="13"/>
  <c r="V48" i="13" s="1"/>
  <c r="V49" i="13"/>
  <c r="V50" i="13"/>
  <c r="Z51" i="13"/>
  <c r="V51" i="13" s="1"/>
  <c r="Z52" i="13"/>
  <c r="V52" i="13" s="1"/>
  <c r="Z26" i="13"/>
  <c r="V26" i="13"/>
  <c r="G46" i="13"/>
  <c r="G47" i="13"/>
  <c r="G48" i="13"/>
  <c r="G49" i="13"/>
  <c r="G50" i="13"/>
  <c r="G51" i="13"/>
  <c r="G52" i="13"/>
  <c r="P25" i="13"/>
  <c r="Z25" i="13" s="1"/>
  <c r="V25" i="13" s="1"/>
  <c r="L46" i="13"/>
  <c r="L47" i="13"/>
  <c r="L48" i="13"/>
  <c r="L49" i="13"/>
  <c r="L50" i="13"/>
  <c r="L51" i="13"/>
  <c r="L52" i="13"/>
  <c r="Q47" i="13"/>
  <c r="Q48" i="13"/>
  <c r="AA48" i="13" s="1"/>
  <c r="Q49" i="13"/>
  <c r="AA49" i="13" s="1"/>
  <c r="Q50" i="13"/>
  <c r="Q51" i="13"/>
  <c r="Q52" i="13"/>
  <c r="AA52" i="13" s="1"/>
  <c r="Q46" i="13"/>
  <c r="AA46" i="13" s="1"/>
  <c r="AA51" i="13" l="1"/>
  <c r="AA47" i="13"/>
  <c r="AA50" i="13"/>
  <c r="M9" i="13"/>
  <c r="H9" i="13"/>
  <c r="R9" i="13"/>
  <c r="Z90" i="13" l="1"/>
  <c r="V90" i="13" s="1"/>
  <c r="V91" i="13" s="1"/>
  <c r="Z86" i="13"/>
  <c r="W79" i="13"/>
  <c r="W80" i="13"/>
  <c r="Z81" i="13"/>
  <c r="Z77" i="13"/>
  <c r="Z73" i="13"/>
  <c r="V73" i="13" s="1"/>
  <c r="Z72" i="13"/>
  <c r="V72" i="13" s="1"/>
  <c r="W71" i="13"/>
  <c r="W70" i="13"/>
  <c r="W66" i="13"/>
  <c r="W65" i="13"/>
  <c r="Z57" i="13"/>
  <c r="V57" i="13" s="1"/>
  <c r="V24" i="13"/>
  <c r="V22" i="13"/>
  <c r="X53" i="13"/>
  <c r="X55" i="13"/>
  <c r="X54" i="13" s="1"/>
  <c r="V54" i="13" s="1"/>
  <c r="V58" i="13"/>
  <c r="Z16" i="13"/>
  <c r="V16" i="13" s="1"/>
  <c r="Z18" i="13"/>
  <c r="Z19" i="13"/>
  <c r="W12" i="13"/>
  <c r="V12" i="13" s="1"/>
  <c r="W17" i="13"/>
  <c r="V17" i="13" s="1"/>
  <c r="W18" i="13"/>
  <c r="W19" i="13"/>
  <c r="W20" i="13"/>
  <c r="V20" i="13" s="1"/>
  <c r="Z14" i="13"/>
  <c r="V14" i="13" s="1"/>
  <c r="Z13" i="13"/>
  <c r="V13" i="13" s="1"/>
  <c r="W9" i="13"/>
  <c r="V9" i="13" s="1"/>
  <c r="W10" i="13"/>
  <c r="V10" i="13" s="1"/>
  <c r="W11" i="13"/>
  <c r="V11" i="13" s="1"/>
  <c r="Y19" i="13"/>
  <c r="X19" i="13"/>
  <c r="Y18" i="13"/>
  <c r="X18" i="13"/>
  <c r="V19" i="13" l="1"/>
  <c r="V18" i="13"/>
  <c r="V55" i="13"/>
  <c r="V53" i="13"/>
  <c r="AE90" i="13"/>
  <c r="AB80" i="13"/>
  <c r="U61" i="13" l="1"/>
  <c r="T61" i="13"/>
  <c r="S61" i="13"/>
  <c r="R61" i="13"/>
  <c r="P61" i="13"/>
  <c r="O61" i="13"/>
  <c r="N61" i="13"/>
  <c r="M61" i="13"/>
  <c r="H61" i="13"/>
  <c r="I61" i="13"/>
  <c r="J61" i="13"/>
  <c r="K61" i="13"/>
  <c r="G15" i="13"/>
  <c r="Q15" i="13"/>
  <c r="O15" i="13"/>
  <c r="H83" i="13"/>
  <c r="I83" i="13"/>
  <c r="M83" i="13"/>
  <c r="N83" i="13"/>
  <c r="R83" i="13"/>
  <c r="S83" i="13"/>
  <c r="T83" i="13"/>
  <c r="U83" i="13"/>
  <c r="U67" i="13"/>
  <c r="T67" i="13"/>
  <c r="S67" i="13"/>
  <c r="R67" i="13"/>
  <c r="P67" i="13"/>
  <c r="O67" i="13"/>
  <c r="N67" i="13"/>
  <c r="M67" i="13"/>
  <c r="H67" i="13"/>
  <c r="I67" i="13"/>
  <c r="J67" i="13"/>
  <c r="K67" i="13"/>
  <c r="I21" i="13"/>
  <c r="K21" i="13"/>
  <c r="N21" i="13"/>
  <c r="P21" i="13"/>
  <c r="S21" i="13"/>
  <c r="T21" i="13"/>
  <c r="U21" i="13"/>
  <c r="H91" i="13"/>
  <c r="I91" i="13"/>
  <c r="J91" i="13"/>
  <c r="K91" i="13"/>
  <c r="M91" i="13"/>
  <c r="N91" i="13"/>
  <c r="O91" i="13"/>
  <c r="P91" i="13"/>
  <c r="R91" i="13"/>
  <c r="S91" i="13"/>
  <c r="T91" i="13"/>
  <c r="U91" i="13"/>
  <c r="Q22" i="13"/>
  <c r="L22" i="13"/>
  <c r="G22" i="13"/>
  <c r="U23" i="13"/>
  <c r="Q82" i="13"/>
  <c r="Q55" i="13"/>
  <c r="L55" i="13"/>
  <c r="L53" i="13" s="1"/>
  <c r="L24" i="13" s="1"/>
  <c r="M53" i="13"/>
  <c r="M24" i="13" s="1"/>
  <c r="N53" i="13"/>
  <c r="N24" i="13" s="1"/>
  <c r="O53" i="13"/>
  <c r="O24" i="13" s="1"/>
  <c r="P53" i="13"/>
  <c r="P24" i="13" s="1"/>
  <c r="R53" i="13"/>
  <c r="R24" i="13" s="1"/>
  <c r="S53" i="13"/>
  <c r="S24" i="13" s="1"/>
  <c r="T53" i="13"/>
  <c r="T24" i="13" s="1"/>
  <c r="U53" i="13"/>
  <c r="U24" i="13" s="1"/>
  <c r="H53" i="13"/>
  <c r="H24" i="13" s="1"/>
  <c r="I53" i="13"/>
  <c r="I24" i="13" s="1"/>
  <c r="J53" i="13"/>
  <c r="J24" i="13" s="1"/>
  <c r="K53" i="13"/>
  <c r="K24" i="13" s="1"/>
  <c r="AB67" i="13" l="1"/>
  <c r="Z91" i="13"/>
  <c r="AE91" i="13"/>
  <c r="Z61" i="13"/>
  <c r="V61" i="13" s="1"/>
  <c r="W67" i="13"/>
  <c r="L15" i="13"/>
  <c r="Y15" i="13"/>
  <c r="V15" i="13" s="1"/>
  <c r="W83" i="13"/>
  <c r="AB83" i="13"/>
  <c r="AE61" i="13"/>
  <c r="O21" i="13"/>
  <c r="AD21" i="13" s="1"/>
  <c r="AE24" i="13"/>
  <c r="AE21" i="13"/>
  <c r="U56" i="13"/>
  <c r="U62" i="13" l="1"/>
  <c r="T88" i="13"/>
  <c r="S88" i="13"/>
  <c r="R88" i="13"/>
  <c r="O88" i="13"/>
  <c r="N88" i="13"/>
  <c r="M88" i="13"/>
  <c r="H88" i="13"/>
  <c r="I88" i="13"/>
  <c r="J88" i="13"/>
  <c r="U74" i="13"/>
  <c r="T74" i="13"/>
  <c r="S74" i="13"/>
  <c r="R74" i="13"/>
  <c r="P74" i="13"/>
  <c r="O74" i="13"/>
  <c r="N74" i="13"/>
  <c r="M74" i="13"/>
  <c r="H74" i="13"/>
  <c r="I74" i="13"/>
  <c r="J74" i="13"/>
  <c r="K74" i="13"/>
  <c r="L90" i="13"/>
  <c r="L91" i="13" s="1"/>
  <c r="G90" i="13"/>
  <c r="G91" i="13" s="1"/>
  <c r="Q90" i="13"/>
  <c r="AE86" i="13"/>
  <c r="Q86" i="13"/>
  <c r="U85" i="13"/>
  <c r="P85" i="13"/>
  <c r="L85" i="13" s="1"/>
  <c r="K85" i="13"/>
  <c r="G85" i="13" s="1"/>
  <c r="L59" i="13"/>
  <c r="G58" i="13"/>
  <c r="Q58" i="13"/>
  <c r="Q57" i="13"/>
  <c r="Q61" i="13" s="1"/>
  <c r="L57" i="13"/>
  <c r="L61" i="13" s="1"/>
  <c r="AE74" i="13" l="1"/>
  <c r="W74" i="13"/>
  <c r="Q91" i="13"/>
  <c r="AA91" i="13" s="1"/>
  <c r="AA90" i="13"/>
  <c r="Q85" i="13"/>
  <c r="V85" i="13" s="1"/>
  <c r="Z85" i="13"/>
  <c r="AB74" i="13"/>
  <c r="Z74" i="13"/>
  <c r="U88" i="13"/>
  <c r="K88" i="13"/>
  <c r="P88" i="13"/>
  <c r="L86" i="13"/>
  <c r="L88" i="13" s="1"/>
  <c r="G86" i="13"/>
  <c r="AA86" i="13" s="1"/>
  <c r="Q59" i="13"/>
  <c r="G59" i="13"/>
  <c r="L58" i="13"/>
  <c r="V86" i="13" l="1"/>
  <c r="Q88" i="13"/>
  <c r="Z88" i="13"/>
  <c r="AE88" i="13"/>
  <c r="G88" i="13"/>
  <c r="AA88" i="13" l="1"/>
  <c r="V88" i="13"/>
  <c r="R8" i="13"/>
  <c r="M8" i="13"/>
  <c r="M21" i="13" s="1"/>
  <c r="W8" i="13" l="1"/>
  <c r="V8" i="13" s="1"/>
  <c r="R21" i="13"/>
  <c r="W21" i="13" s="1"/>
  <c r="V21" i="13" s="1"/>
  <c r="AE57" i="13"/>
  <c r="G57" i="13"/>
  <c r="G61" i="13" s="1"/>
  <c r="AA61" i="13" s="1"/>
  <c r="AB10" i="13"/>
  <c r="AB11" i="13"/>
  <c r="AB12" i="13"/>
  <c r="AE13" i="13"/>
  <c r="AE14" i="13"/>
  <c r="AA15" i="13"/>
  <c r="AE16" i="13"/>
  <c r="AB17" i="13"/>
  <c r="AC17" i="13"/>
  <c r="AB18" i="13"/>
  <c r="AC18" i="13"/>
  <c r="AD18" i="13"/>
  <c r="AE18" i="13"/>
  <c r="AB19" i="13"/>
  <c r="AC19" i="13"/>
  <c r="AD19" i="13"/>
  <c r="AE19" i="13"/>
  <c r="AB20" i="13"/>
  <c r="L82" i="13"/>
  <c r="V82" i="13" s="1"/>
  <c r="G82" i="13"/>
  <c r="O82" i="13"/>
  <c r="J82" i="13"/>
  <c r="J83" i="13" s="1"/>
  <c r="AE82" i="13" l="1"/>
  <c r="O83" i="13"/>
  <c r="AD83" i="13" s="1"/>
  <c r="AD82" i="13"/>
  <c r="AA82" i="13" s="1"/>
  <c r="P78" i="13"/>
  <c r="K78" i="13"/>
  <c r="K83" i="13" s="1"/>
  <c r="AE83" i="13" s="1"/>
  <c r="AB71" i="13"/>
  <c r="AB70" i="13"/>
  <c r="AE72" i="13"/>
  <c r="AE73" i="13"/>
  <c r="AC73" i="13"/>
  <c r="P83" i="13" l="1"/>
  <c r="Z83" i="13" s="1"/>
  <c r="Z78" i="13"/>
  <c r="Q36" i="13" l="1"/>
  <c r="AE85" i="13" l="1"/>
  <c r="Q54" i="13" l="1"/>
  <c r="Q53" i="13" s="1"/>
  <c r="Q24" i="13" s="1"/>
  <c r="G65" i="13" l="1"/>
  <c r="L65" i="13"/>
  <c r="Q65" i="13"/>
  <c r="AB65" i="13"/>
  <c r="G66" i="13"/>
  <c r="L66" i="13"/>
  <c r="Q66" i="13"/>
  <c r="AB66" i="13"/>
  <c r="AC66" i="13"/>
  <c r="AC65" i="13" s="1"/>
  <c r="V66" i="13" l="1"/>
  <c r="V65" i="13"/>
  <c r="Q67" i="13"/>
  <c r="L67" i="13"/>
  <c r="G67" i="13"/>
  <c r="AA66" i="13"/>
  <c r="AA65" i="13"/>
  <c r="V67" i="13" l="1"/>
  <c r="AA67" i="13"/>
  <c r="K25" i="13"/>
  <c r="Q18" i="13"/>
  <c r="Q19" i="13"/>
  <c r="Q20" i="13"/>
  <c r="L18" i="13"/>
  <c r="L19" i="13"/>
  <c r="L20" i="13"/>
  <c r="G18" i="13"/>
  <c r="G19" i="13"/>
  <c r="G20" i="13"/>
  <c r="K23" i="13" l="1"/>
  <c r="AE23" i="13" s="1"/>
  <c r="AE25" i="13"/>
  <c r="K56" i="13"/>
  <c r="AE56" i="13" s="1"/>
  <c r="AA19" i="13"/>
  <c r="AA18" i="13"/>
  <c r="AA20" i="13"/>
  <c r="K62" i="13" l="1"/>
  <c r="AE62" i="13" s="1"/>
  <c r="Q45" i="13" l="1"/>
  <c r="Q44" i="13"/>
  <c r="Q43" i="13"/>
  <c r="Q42" i="13"/>
  <c r="Q41" i="13"/>
  <c r="Q40" i="13"/>
  <c r="Q39" i="13"/>
  <c r="Q38" i="13"/>
  <c r="Q37" i="13"/>
  <c r="Q35" i="13"/>
  <c r="Q34" i="13"/>
  <c r="Q33" i="13"/>
  <c r="Q32" i="13"/>
  <c r="Q31" i="13"/>
  <c r="Q30" i="13"/>
  <c r="Q29" i="13"/>
  <c r="Q28" i="13"/>
  <c r="Q27" i="13"/>
  <c r="Q2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H8" i="13" l="1"/>
  <c r="AB8" i="13" l="1"/>
  <c r="L60" i="13" l="1"/>
  <c r="Q60" i="13" l="1"/>
  <c r="G60" i="13"/>
  <c r="Q77" i="13" l="1"/>
  <c r="H96" i="13"/>
  <c r="I96" i="13"/>
  <c r="J96" i="13"/>
  <c r="M96" i="13"/>
  <c r="N96" i="13"/>
  <c r="O96" i="13"/>
  <c r="P96" i="13"/>
  <c r="R96" i="13"/>
  <c r="S96" i="13"/>
  <c r="T96" i="13"/>
  <c r="H25" i="13"/>
  <c r="I25" i="13"/>
  <c r="I23" i="13" s="1"/>
  <c r="I56" i="13" s="1"/>
  <c r="I62" i="13" s="1"/>
  <c r="J25" i="13"/>
  <c r="J23" i="13" s="1"/>
  <c r="J56" i="13" s="1"/>
  <c r="M25" i="13"/>
  <c r="N25" i="13"/>
  <c r="N23" i="13" s="1"/>
  <c r="N56" i="13" s="1"/>
  <c r="N62" i="13" s="1"/>
  <c r="O25" i="13"/>
  <c r="P23" i="13"/>
  <c r="Z23" i="13" s="1"/>
  <c r="V23" i="13" s="1"/>
  <c r="R25" i="13"/>
  <c r="S25" i="13"/>
  <c r="T25" i="13"/>
  <c r="G27" i="13"/>
  <c r="AA27" i="13" s="1"/>
  <c r="G28" i="13"/>
  <c r="AA28" i="13" s="1"/>
  <c r="G29" i="13"/>
  <c r="AA29" i="13" s="1"/>
  <c r="G30" i="13"/>
  <c r="AA30" i="13" s="1"/>
  <c r="G31" i="13"/>
  <c r="AA31" i="13" s="1"/>
  <c r="G32" i="13"/>
  <c r="AA32" i="13" s="1"/>
  <c r="G33" i="13"/>
  <c r="AA33" i="13" s="1"/>
  <c r="G34" i="13"/>
  <c r="AA34" i="13" s="1"/>
  <c r="G35" i="13"/>
  <c r="AA35" i="13" s="1"/>
  <c r="G36" i="13"/>
  <c r="AA36" i="13" s="1"/>
  <c r="G37" i="13"/>
  <c r="AA37" i="13" s="1"/>
  <c r="G38" i="13"/>
  <c r="AA38" i="13" s="1"/>
  <c r="G39" i="13"/>
  <c r="AA39" i="13" s="1"/>
  <c r="G40" i="13"/>
  <c r="AA40" i="13" s="1"/>
  <c r="G41" i="13"/>
  <c r="AA41" i="13" s="1"/>
  <c r="G42" i="13"/>
  <c r="AA42" i="13" s="1"/>
  <c r="G43" i="13"/>
  <c r="AA43" i="13" s="1"/>
  <c r="G44" i="13"/>
  <c r="AA44" i="13" s="1"/>
  <c r="G45" i="13"/>
  <c r="AA45" i="13" s="1"/>
  <c r="G26" i="13"/>
  <c r="AA26" i="13" s="1"/>
  <c r="G55" i="13"/>
  <c r="G54" i="13"/>
  <c r="P56" i="13" l="1"/>
  <c r="M23" i="13"/>
  <c r="M56" i="13" s="1"/>
  <c r="M62" i="13" s="1"/>
  <c r="L25" i="13"/>
  <c r="R23" i="13"/>
  <c r="R56" i="13" s="1"/>
  <c r="R62" i="13" s="1"/>
  <c r="Q25" i="13"/>
  <c r="T23" i="13"/>
  <c r="T56" i="13" s="1"/>
  <c r="T62" i="13" s="1"/>
  <c r="O23" i="13"/>
  <c r="O56" i="13" s="1"/>
  <c r="O62" i="13" s="1"/>
  <c r="H23" i="13"/>
  <c r="H56" i="13" s="1"/>
  <c r="S23" i="13"/>
  <c r="S56" i="13" s="1"/>
  <c r="S62" i="13" s="1"/>
  <c r="G53" i="13"/>
  <c r="G24" i="13" s="1"/>
  <c r="AA24" i="13" s="1"/>
  <c r="U96" i="13"/>
  <c r="J94" i="13"/>
  <c r="I94" i="13"/>
  <c r="I97" i="13" s="1"/>
  <c r="G25" i="13"/>
  <c r="G23" i="13" s="1"/>
  <c r="G56" i="13" s="1"/>
  <c r="N94" i="13"/>
  <c r="N97" i="13" s="1"/>
  <c r="K96" i="13"/>
  <c r="P94" i="13"/>
  <c r="Q23" i="13" l="1"/>
  <c r="AA25" i="13"/>
  <c r="M94" i="13"/>
  <c r="L23" i="13"/>
  <c r="L56" i="13" s="1"/>
  <c r="Y62" i="13"/>
  <c r="W62" i="13"/>
  <c r="P62" i="13"/>
  <c r="Z62" i="13" s="1"/>
  <c r="Z56" i="13"/>
  <c r="V56" i="13"/>
  <c r="AE96" i="13"/>
  <c r="AD62" i="13"/>
  <c r="S94" i="13"/>
  <c r="S97" i="13" s="1"/>
  <c r="O94" i="13"/>
  <c r="H94" i="13"/>
  <c r="U94" i="13"/>
  <c r="Z94" i="13" s="1"/>
  <c r="R94" i="13"/>
  <c r="R97" i="13" s="1"/>
  <c r="T94" i="13"/>
  <c r="T97" i="13" s="1"/>
  <c r="K94" i="13"/>
  <c r="Q56" i="13" l="1"/>
  <c r="AA56" i="13" s="1"/>
  <c r="AA23" i="13"/>
  <c r="U97" i="13"/>
  <c r="AE94" i="13"/>
  <c r="AB79" i="13"/>
  <c r="AE78" i="13"/>
  <c r="AE77" i="13"/>
  <c r="Q79" i="13"/>
  <c r="L79" i="13"/>
  <c r="G79" i="13"/>
  <c r="G10" i="13"/>
  <c r="G11" i="13"/>
  <c r="G12" i="13"/>
  <c r="G13" i="13"/>
  <c r="G14" i="13"/>
  <c r="G16" i="13"/>
  <c r="G17" i="13"/>
  <c r="V79" i="13" l="1"/>
  <c r="AA79" i="13"/>
  <c r="G96" i="13"/>
  <c r="AE81" i="13"/>
  <c r="L81" i="13"/>
  <c r="L80" i="13"/>
  <c r="L78" i="13"/>
  <c r="L77" i="13"/>
  <c r="V77" i="13" s="1"/>
  <c r="L73" i="13"/>
  <c r="L72" i="13"/>
  <c r="L71" i="13"/>
  <c r="L70" i="13"/>
  <c r="P97" i="13"/>
  <c r="L17" i="13"/>
  <c r="L16" i="13"/>
  <c r="L14" i="13"/>
  <c r="L13" i="13"/>
  <c r="L12" i="13"/>
  <c r="L11" i="13"/>
  <c r="L10" i="13"/>
  <c r="L9" i="13"/>
  <c r="M97" i="13" l="1"/>
  <c r="W97" i="13" s="1"/>
  <c r="W92" i="13"/>
  <c r="O97" i="13"/>
  <c r="AD92" i="13"/>
  <c r="L83" i="13"/>
  <c r="L74" i="13"/>
  <c r="G94" i="13"/>
  <c r="L94" i="13"/>
  <c r="L8" i="13"/>
  <c r="AC77" i="13"/>
  <c r="AA77" i="13" s="1"/>
  <c r="AD97" i="13" l="1"/>
  <c r="J21" i="13"/>
  <c r="J62" i="13" s="1"/>
  <c r="H21" i="13"/>
  <c r="L21" i="13"/>
  <c r="L62" i="13" s="1"/>
  <c r="AB9" i="13"/>
  <c r="AD15" i="13"/>
  <c r="L96" i="13"/>
  <c r="G8" i="13"/>
  <c r="G9" i="13"/>
  <c r="AA81" i="13"/>
  <c r="Q81" i="13"/>
  <c r="V81" i="13" s="1"/>
  <c r="Q80" i="13"/>
  <c r="Q78" i="13"/>
  <c r="V78" i="13" s="1"/>
  <c r="Q73" i="13"/>
  <c r="Q72" i="13"/>
  <c r="Q71" i="13"/>
  <c r="V71" i="13" s="1"/>
  <c r="Q70" i="13"/>
  <c r="V70" i="13" s="1"/>
  <c r="Q17" i="13"/>
  <c r="AA17" i="13" s="1"/>
  <c r="Q16" i="13"/>
  <c r="Q14" i="13"/>
  <c r="AA14" i="13" s="1"/>
  <c r="Q13" i="13"/>
  <c r="AA13" i="13" s="1"/>
  <c r="Q12" i="13"/>
  <c r="AA12" i="13" s="1"/>
  <c r="Q11" i="13"/>
  <c r="AA11" i="13" s="1"/>
  <c r="Q10" i="13"/>
  <c r="AA10" i="13" s="1"/>
  <c r="Q9" i="13"/>
  <c r="Q8" i="13"/>
  <c r="G77" i="13"/>
  <c r="G78" i="13"/>
  <c r="G80" i="13"/>
  <c r="G81" i="13"/>
  <c r="G72" i="13"/>
  <c r="G73" i="13"/>
  <c r="G70" i="13"/>
  <c r="G71" i="13"/>
  <c r="V80" i="13" l="1"/>
  <c r="AA80" i="13"/>
  <c r="K97" i="13"/>
  <c r="AE97" i="13" s="1"/>
  <c r="AE92" i="13"/>
  <c r="L97" i="13"/>
  <c r="G83" i="13"/>
  <c r="Q83" i="13"/>
  <c r="AB21" i="13"/>
  <c r="H62" i="13"/>
  <c r="AB62" i="13" s="1"/>
  <c r="G21" i="13"/>
  <c r="G62" i="13" s="1"/>
  <c r="Q21" i="13"/>
  <c r="Q62" i="13" s="1"/>
  <c r="V62" i="13" s="1"/>
  <c r="Q74" i="13"/>
  <c r="G74" i="13"/>
  <c r="AA85" i="13"/>
  <c r="AA8" i="13"/>
  <c r="AA9" i="13"/>
  <c r="AA16" i="13"/>
  <c r="AA73" i="13"/>
  <c r="AA72" i="13"/>
  <c r="AA71" i="13"/>
  <c r="AA70" i="13"/>
  <c r="AA78" i="13"/>
  <c r="AC71" i="13"/>
  <c r="V74" i="13" l="1"/>
  <c r="AA74" i="13"/>
  <c r="J97" i="13"/>
  <c r="Y97" i="13" s="1"/>
  <c r="Y92" i="13"/>
  <c r="V83" i="13"/>
  <c r="AA83" i="13"/>
  <c r="AA62" i="13"/>
  <c r="H97" i="13"/>
  <c r="AB97" i="13" s="1"/>
  <c r="AB92" i="13"/>
  <c r="AA21" i="13"/>
  <c r="V92" i="13"/>
  <c r="Q94" i="13"/>
  <c r="Q96" i="13"/>
  <c r="AA96" i="13" s="1"/>
  <c r="AC70" i="13"/>
  <c r="G97" i="13"/>
  <c r="AA94" i="13" l="1"/>
  <c r="V94" i="13"/>
  <c r="AA92" i="13"/>
  <c r="Q97" i="13"/>
  <c r="AA97" i="13" l="1"/>
  <c r="V97" i="13"/>
  <c r="AA58" i="13"/>
  <c r="AA57" i="13"/>
  <c r="AC55" i="13" l="1"/>
  <c r="AC53" i="13"/>
  <c r="AA53" i="13" l="1"/>
  <c r="AC54" i="13"/>
  <c r="AA54" i="13" s="1"/>
  <c r="AA55" i="13"/>
</calcChain>
</file>

<file path=xl/sharedStrings.xml><?xml version="1.0" encoding="utf-8"?>
<sst xmlns="http://schemas.openxmlformats.org/spreadsheetml/2006/main" count="298" uniqueCount="152">
  <si>
    <t>Реализация мероприятий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</si>
  <si>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</si>
  <si>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</si>
  <si>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1.3.</t>
  </si>
  <si>
    <t>окружной бюджет</t>
  </si>
  <si>
    <t>федеральный бюджет</t>
  </si>
  <si>
    <t>местный бюджет</t>
  </si>
  <si>
    <t>Начальник отдела учета и отчетности</t>
  </si>
  <si>
    <t>М.Ф. Гришечкина</t>
  </si>
  <si>
    <t>ПЛАН  2019 год (рублей)</t>
  </si>
  <si>
    <t>Источники финансирования</t>
  </si>
  <si>
    <t>всего</t>
  </si>
  <si>
    <t>1.1.</t>
  </si>
  <si>
    <t>ДО и МП г.Нефтеюганска</t>
  </si>
  <si>
    <t>бюджет автономного округа</t>
  </si>
  <si>
    <t>иные внебюджетные источники</t>
  </si>
  <si>
    <t>Субвенция бюджетам муниципальных районов и городских округов 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</si>
  <si>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</si>
  <si>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Субвенция бюджетам муниципальных районов и городских округов на проведение государственной итоговой аттестации обучающихся, освоивших образовательные программы  основного общего образования и среднего общего образования </t>
  </si>
  <si>
    <t>Субвенция бюджетам муниципальных районов и городских округов на организацию проведения государственной итоговой аттестации обучающихся, освоивших образовательные программы  основного общего образования и среднего общего образования</t>
  </si>
  <si>
    <t>1.2.</t>
  </si>
  <si>
    <t>Развитие материально-технической базы образовательных организаций (показатель № 6)</t>
  </si>
  <si>
    <t xml:space="preserve"> ДГ и ЗО</t>
  </si>
  <si>
    <t xml:space="preserve">ДЖКХ </t>
  </si>
  <si>
    <t>ДГ и ЗО</t>
  </si>
  <si>
    <t>Итого по подпрограмме 1</t>
  </si>
  <si>
    <t>2.1.</t>
  </si>
  <si>
    <t>Обеспечение организации и проведения государственной итоговой аттестации (показатель № 3,4)</t>
  </si>
  <si>
    <t>Итого по подпрограмме 2</t>
  </si>
  <si>
    <t>3.1.</t>
  </si>
  <si>
    <t>Обеспечение отдыха и оздоровления детей в каникулярное время (показатель № 10)</t>
  </si>
  <si>
    <t>Итого по подпрограмме 3</t>
  </si>
  <si>
    <t>4.1.</t>
  </si>
  <si>
    <t>Итого по подпрограмме 4</t>
  </si>
  <si>
    <t>5.1.</t>
  </si>
  <si>
    <t>Обеспечение выполнения функции управления и контроля в сфере образования и молодёжной политики (показатель №№ 14,15,16,17,18)</t>
  </si>
  <si>
    <t>5.2.</t>
  </si>
  <si>
    <t>Обеспечение функционирования казённого учреждения (показатель №№ 14,15,16,17,18)</t>
  </si>
  <si>
    <t>Итого по подпрограмме 5</t>
  </si>
  <si>
    <t>6.1.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</si>
  <si>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</si>
  <si>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Итого по подпрограмме 6</t>
  </si>
  <si>
    <t>Ответственный исполнитель</t>
  </si>
  <si>
    <t>внебюджет</t>
  </si>
  <si>
    <t>ИТОГО 2019</t>
  </si>
  <si>
    <t>Внебюджетные источники</t>
  </si>
  <si>
    <t xml:space="preserve"> "Развитие образования и молодёжной политики в городе Нефтеюганске"</t>
  </si>
  <si>
    <t xml:space="preserve">Основные мероприятия </t>
  </si>
  <si>
    <t>№ п/п</t>
  </si>
  <si>
    <t>Исполнитель ГРБС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</si>
  <si>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</si>
  <si>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Ограждение по адресу: г. Нефтеюганск 14мкр., строение 20 (МБОУ "Средняя общеобразовательная школа №13")</t>
  </si>
  <si>
    <t>ПИР МБОУ «Средняя общеобразовательная кадетская школа №4» (устройство теплого перехода)</t>
  </si>
  <si>
    <t>«Нежилое здание», расположенное по адресу: г.Нефтеюганск, мкрн.16А, здание 65 (капитальный ремонт здания МБОУ «Начальная школа №15»)</t>
  </si>
  <si>
    <t>СМР по реконструкции объекта "Нежилого строения учебной лаборатории, г.Нефтеюганск 8мкр., строение №28/1 (МБУ ДО "Цент дополнительного образования")"</t>
  </si>
  <si>
    <t xml:space="preserve">Реализация мероприятий по содействию трудоустройства граждан </t>
  </si>
  <si>
    <t>1.4.</t>
  </si>
  <si>
    <t>1.5.</t>
  </si>
  <si>
    <t>Приобретение, создание объектов недвижимого имущества для размещения общеобразовательных организаций (показатель №6)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</si>
  <si>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</si>
  <si>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</si>
  <si>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ДГ и ЗО г.Нефтеюганска</t>
  </si>
  <si>
    <t>ПЛАН  9 месяцев 2019 год (рублей)</t>
  </si>
  <si>
    <t>Кассовый расход на 01.10.2019 год (рублей)</t>
  </si>
  <si>
    <t>КЦСР</t>
  </si>
  <si>
    <t>Обеспечение реализации молодёжной политики (показатель №№ 11,12,13)</t>
  </si>
  <si>
    <t>КФСР</t>
  </si>
  <si>
    <t>0401</t>
  </si>
  <si>
    <t>0240185060</t>
  </si>
  <si>
    <t>0210185060</t>
  </si>
  <si>
    <t>0702</t>
  </si>
  <si>
    <t>0210185160</t>
  </si>
  <si>
    <t>0220184306</t>
  </si>
  <si>
    <t>0701</t>
  </si>
  <si>
    <t>0210182470</t>
  </si>
  <si>
    <t>0240120610</t>
  </si>
  <si>
    <t>0707</t>
  </si>
  <si>
    <t>0240185160</t>
  </si>
  <si>
    <t>0240100590</t>
  </si>
  <si>
    <t>02301S2050</t>
  </si>
  <si>
    <t>0240199990</t>
  </si>
  <si>
    <t>цми</t>
  </si>
  <si>
    <t>0220184305</t>
  </si>
  <si>
    <t>0250200590</t>
  </si>
  <si>
    <t>0210184030</t>
  </si>
  <si>
    <t>0210100590</t>
  </si>
  <si>
    <t>0210184050</t>
  </si>
  <si>
    <t xml:space="preserve"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 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</si>
  <si>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</si>
  <si>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</si>
  <si>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Расходы на обеспечение деятельности (оказание услуг) муниципальных учреждений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</si>
  <si>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</si>
  <si>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Мероприятия по организации отдыха и оздоровления детей</t>
  </si>
  <si>
    <t>0230182050</t>
  </si>
  <si>
    <t>0230120010</t>
  </si>
  <si>
    <t>0230184080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</si>
  <si>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</si>
  <si>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На оплату стоимости питания детей школьного возраста в оздоровительных лагерях с дневным пребыванием детей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</si>
  <si>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</si>
  <si>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</si>
  <si>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0210199990</t>
  </si>
  <si>
    <t>0210184301, 0210184302</t>
  </si>
  <si>
    <t>0210184303, 0210184304</t>
  </si>
  <si>
    <t>0210399990</t>
  </si>
  <si>
    <t>0250102040, 0250102400</t>
  </si>
  <si>
    <t>0260199990</t>
  </si>
  <si>
    <t>Калиева Инкар Хайроловна 22 53 74</t>
  </si>
  <si>
    <t>3</t>
  </si>
  <si>
    <t>4</t>
  </si>
  <si>
    <t>Ирина Владимировна Безмолитвена, Елена Николаевна 24 43 36</t>
  </si>
  <si>
    <t>Елена Александровна 251597</t>
  </si>
  <si>
    <t>Итого 1.1</t>
  </si>
  <si>
    <t>Итого 1.2</t>
  </si>
  <si>
    <t xml:space="preserve">ВСЕГО по программе </t>
  </si>
  <si>
    <t>Суворова Ирина Петровна 205503</t>
  </si>
  <si>
    <t>Итого 1.3</t>
  </si>
  <si>
    <t>МБОУ "Начальная школа № 15</t>
  </si>
  <si>
    <t>тел. 8 (3463) 238 224</t>
  </si>
  <si>
    <t xml:space="preserve">отдела реализации целевых программ, </t>
  </si>
  <si>
    <t xml:space="preserve">Исполнитель: А.Ю. Труханова, </t>
  </si>
  <si>
    <t xml:space="preserve">главный специалист </t>
  </si>
  <si>
    <t>Подпрограмма 1. «Дошкольное, общее, дополнительное образование».</t>
  </si>
  <si>
    <t>Подпрограмма 2. «Оценка качества образования и информационная прозрачность системы образования».</t>
  </si>
  <si>
    <t>Подпрограмма 3. «Отдых и оздоровление детей в каникулярное время».</t>
  </si>
  <si>
    <t>Подпрограмма 5. «Управление и контроль в сфере образования и молодёжной политики».</t>
  </si>
  <si>
    <t>Подпрограмма 4. «Молодёжь Нефтеюганска».</t>
  </si>
  <si>
    <t>Подпрограмма 6. «Формирование законопослушного поведения участников дорожного движения».</t>
  </si>
  <si>
    <t>Исполняющий обязанности Директора Департамента</t>
  </si>
  <si>
    <t>А.С. Тычина</t>
  </si>
  <si>
    <t>Обеспечение персонифицированного финансирования дополнительного образования (показатель № 9)</t>
  </si>
  <si>
    <t>Обеспечение предоставления дошкольного, общего, дополнительного образования (показатель №№ 1,2,5,7,8)</t>
  </si>
  <si>
    <t>Субсидии  бюджетам муниципальных районов и городских округов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</si>
  <si>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Субвенция бюджетам муниципальных районов и городских округов  на социальную  поддержку отдельных категорий обучающихся в муниципальных  общеобразовательных организациях,частных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</t>
  </si>
  <si>
    <t>% исполнения к  плану 9 месяцев 2019 года</t>
  </si>
  <si>
    <t>% исполнения к годовому плану  2019 года</t>
  </si>
  <si>
    <t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01.10.2019 г.</t>
  </si>
  <si>
    <t>Детский сад на 320 мест в 5 микрорайоне г.Нефтеюганска</t>
  </si>
  <si>
    <t>ПИР "МАДОУ г.Нефтеюганска Детский сад №9 "Радуга""</t>
  </si>
  <si>
    <t>ПИР "Детский сад на 300 мест в 16 микрорайоне г.Нефтеюганска"</t>
  </si>
  <si>
    <t>Выполнение работ по капитальному ремонту спортивного зала объекта «Здание детского сада № 32», расположенного по адресу: ХМАО-Югра, г.Нефтеюганск, мкр-н 16, здание №13</t>
  </si>
  <si>
    <t>Выполнение работ по ремонту помещений МБДОУ «Детский сад №25 «Ромашка»</t>
  </si>
  <si>
    <t>Выполнение работ по ремонту помещений МАДОУ «Детский сад №20 «Золушка»</t>
  </si>
  <si>
    <t>Выполнение работ по капитальному ремонту объекта: "Здание МАДОУ "Детский сад №6 "Лукоморье", расположенный по адресу: 5 микрорайон, строение 15, г.Нефтеюганск, ХМАО-Югра, Тюменская область</t>
  </si>
  <si>
    <t>ПИР "Нежилое здание детского сада "Рябинка" (благоустройство территории)</t>
  </si>
  <si>
    <t>«Здание детского сада № 7» (благоустройство территории), расположенного по адресу г. Нефтеюганск, мкр-н 6, здание 64</t>
  </si>
  <si>
    <t>ПИР "Нежилое строение гаража" (здание мастерских МБОУ «СОШ №10»)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</si>
  <si>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</t>
  </si>
  <si>
    <t>Выполнение работ по капитальному ремонту групповых ячеек объекта «Часть нежилого здания школы № 5», расположенного по адресу: ХМАО-Югра, г. Нефтеюганск, мкр-н 2, здание № 29</t>
  </si>
  <si>
    <t>Выполнение работ по капитальному ремонту объекта: "Нежилое здание школы №1" (устройство вентилируемого фасада)</t>
  </si>
  <si>
    <t>ПИР «Нежилое здание средней школы №14», расположенное по адресу: 11б микрорайон, ул.Центральная, здание №18</t>
  </si>
  <si>
    <t>ПИР по объекту "Здание средней школы № 13" (устройство вентилируемого фасада)</t>
  </si>
  <si>
    <t>ПИР по объекту МБОУ "Лицей № 1" (обследование систем вентиляции)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</si>
</sst>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8"/>
      <color rgb="FFFF0000"/>
      <name val="Arial Cy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1" fillId="0" borderId="0"/>
    <xf numFmtId="164" fontId="14" fillId="0" borderId="0" applyFont="0" applyFill="0" applyBorder="0" applyAlignment="0" applyProtection="0"/>
    <xf numFmtId="0" fontId="15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</cellStyleXfs>
  <cellXfs count="678">
    <xf numFmtId="0" fontId="0" fillId="0" borderId="0" xfId="0"/>
    <xf numFmtId="49" fontId="12" fillId="2" borderId="0" xfId="5" applyNumberFormat="1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2" fillId="2" borderId="0" xfId="5" applyFont="1" applyFill="1" applyBorder="1" applyAlignment="1">
      <alignment horizontal="left"/>
    </xf>
    <xf numFmtId="49" fontId="12" fillId="2" borderId="0" xfId="5" applyNumberFormat="1" applyFont="1" applyFill="1" applyBorder="1" applyAlignment="1">
      <alignment horizontal="center" vertical="center"/>
    </xf>
    <xf numFmtId="0" fontId="12" fillId="2" borderId="0" xfId="5" applyFont="1" applyFill="1" applyBorder="1" applyAlignment="1">
      <alignment horizontal="center" vertical="center"/>
    </xf>
    <xf numFmtId="0" fontId="13" fillId="2" borderId="0" xfId="5" applyFont="1" applyFill="1" applyAlignment="1">
      <alignment horizontal="center"/>
    </xf>
    <xf numFmtId="0" fontId="13" fillId="2" borderId="0" xfId="5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4" fontId="19" fillId="3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center"/>
    </xf>
    <xf numFmtId="4" fontId="19" fillId="0" borderId="0" xfId="0" applyNumberFormat="1" applyFont="1" applyAlignment="1">
      <alignment horizontal="center"/>
    </xf>
    <xf numFmtId="0" fontId="0" fillId="0" borderId="0" xfId="0" applyBorder="1"/>
    <xf numFmtId="0" fontId="17" fillId="0" borderId="43" xfId="0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" fontId="29" fillId="0" borderId="37" xfId="0" applyNumberFormat="1" applyFont="1" applyFill="1" applyBorder="1" applyAlignment="1">
      <alignment horizontal="center" vertical="center"/>
    </xf>
    <xf numFmtId="4" fontId="29" fillId="0" borderId="22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center" vertical="center" wrapText="1"/>
    </xf>
    <xf numFmtId="4" fontId="29" fillId="0" borderId="52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24" fillId="0" borderId="8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22" fillId="3" borderId="20" xfId="0" applyNumberFormat="1" applyFont="1" applyFill="1" applyBorder="1" applyAlignment="1">
      <alignment horizontal="center" vertical="center"/>
    </xf>
    <xf numFmtId="4" fontId="22" fillId="3" borderId="43" xfId="0" applyNumberFormat="1" applyFont="1" applyFill="1" applyBorder="1" applyAlignment="1">
      <alignment horizontal="center" vertical="center"/>
    </xf>
    <xf numFmtId="4" fontId="22" fillId="3" borderId="21" xfId="0" applyNumberFormat="1" applyFont="1" applyFill="1" applyBorder="1" applyAlignment="1">
      <alignment horizontal="center" vertical="center"/>
    </xf>
    <xf numFmtId="4" fontId="18" fillId="2" borderId="17" xfId="0" applyNumberFormat="1" applyFont="1" applyFill="1" applyBorder="1" applyAlignment="1">
      <alignment horizontal="center" vertical="center"/>
    </xf>
    <xf numFmtId="4" fontId="18" fillId="2" borderId="47" xfId="0" applyNumberFormat="1" applyFont="1" applyFill="1" applyBorder="1" applyAlignment="1">
      <alignment horizontal="center" vertical="center"/>
    </xf>
    <xf numFmtId="4" fontId="18" fillId="2" borderId="30" xfId="0" applyNumberFormat="1" applyFont="1" applyFill="1" applyBorder="1" applyAlignment="1">
      <alignment horizontal="center" vertical="center"/>
    </xf>
    <xf numFmtId="4" fontId="18" fillId="2" borderId="61" xfId="0" applyNumberFormat="1" applyFont="1" applyFill="1" applyBorder="1" applyAlignment="1">
      <alignment horizontal="center" vertical="center"/>
    </xf>
    <xf numFmtId="4" fontId="18" fillId="2" borderId="14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8" xfId="0" applyNumberFormat="1" applyFont="1" applyFill="1" applyBorder="1" applyAlignment="1">
      <alignment horizontal="center" vertical="center"/>
    </xf>
    <xf numFmtId="3" fontId="18" fillId="2" borderId="14" xfId="0" applyNumberFormat="1" applyFont="1" applyFill="1" applyBorder="1" applyAlignment="1">
      <alignment horizontal="center" vertical="center"/>
    </xf>
    <xf numFmtId="3" fontId="18" fillId="2" borderId="30" xfId="0" applyNumberFormat="1" applyFont="1" applyFill="1" applyBorder="1" applyAlignment="1">
      <alignment horizontal="center" vertical="center"/>
    </xf>
    <xf numFmtId="4" fontId="18" fillId="2" borderId="22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37" xfId="0" applyNumberFormat="1" applyFont="1" applyFill="1" applyBorder="1" applyAlignment="1">
      <alignment horizontal="center" vertical="center"/>
    </xf>
    <xf numFmtId="4" fontId="28" fillId="2" borderId="22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/>
    </xf>
    <xf numFmtId="4" fontId="18" fillId="2" borderId="3" xfId="0" applyNumberFormat="1" applyFont="1" applyFill="1" applyBorder="1" applyAlignment="1">
      <alignment horizontal="left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/>
    </xf>
    <xf numFmtId="4" fontId="18" fillId="2" borderId="49" xfId="0" applyNumberFormat="1" applyFont="1" applyFill="1" applyBorder="1" applyAlignment="1">
      <alignment horizontal="center" vertical="center"/>
    </xf>
    <xf numFmtId="165" fontId="18" fillId="2" borderId="3" xfId="0" applyNumberFormat="1" applyFont="1" applyFill="1" applyBorder="1" applyAlignment="1">
      <alignment horizontal="center" vertical="center"/>
    </xf>
    <xf numFmtId="3" fontId="18" fillId="2" borderId="3" xfId="0" applyNumberFormat="1" applyFont="1" applyFill="1" applyBorder="1" applyAlignment="1">
      <alignment horizontal="center" vertical="center"/>
    </xf>
    <xf numFmtId="4" fontId="18" fillId="2" borderId="17" xfId="0" applyNumberFormat="1" applyFont="1" applyFill="1" applyBorder="1" applyAlignment="1">
      <alignment horizontal="center" vertical="center" wrapText="1"/>
    </xf>
    <xf numFmtId="4" fontId="28" fillId="2" borderId="17" xfId="0" applyNumberFormat="1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 wrapText="1"/>
    </xf>
    <xf numFmtId="4" fontId="18" fillId="2" borderId="48" xfId="0" applyNumberFormat="1" applyFont="1" applyFill="1" applyBorder="1" applyAlignment="1">
      <alignment horizontal="center" vertical="center" wrapText="1"/>
    </xf>
    <xf numFmtId="4" fontId="18" fillId="2" borderId="37" xfId="0" applyNumberFormat="1" applyFont="1" applyFill="1" applyBorder="1" applyAlignment="1">
      <alignment horizontal="center" vertical="center" wrapText="1"/>
    </xf>
    <xf numFmtId="4" fontId="18" fillId="2" borderId="16" xfId="0" applyNumberFormat="1" applyFont="1" applyFill="1" applyBorder="1" applyAlignment="1">
      <alignment horizontal="center" vertical="center" wrapText="1"/>
    </xf>
    <xf numFmtId="4" fontId="18" fillId="2" borderId="38" xfId="0" applyNumberFormat="1" applyFont="1" applyFill="1" applyBorder="1" applyAlignment="1">
      <alignment horizontal="center" vertical="center" wrapText="1"/>
    </xf>
    <xf numFmtId="165" fontId="18" fillId="2" borderId="14" xfId="0" applyNumberFormat="1" applyFont="1" applyFill="1" applyBorder="1" applyAlignment="1">
      <alignment horizontal="center" vertical="center" wrapText="1"/>
    </xf>
    <xf numFmtId="165" fontId="28" fillId="2" borderId="1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4" fontId="28" fillId="2" borderId="1" xfId="0" applyNumberFormat="1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 wrapText="1"/>
    </xf>
    <xf numFmtId="4" fontId="28" fillId="2" borderId="37" xfId="0" applyNumberFormat="1" applyFont="1" applyFill="1" applyBorder="1" applyAlignment="1">
      <alignment horizontal="center" vertical="center" wrapText="1"/>
    </xf>
    <xf numFmtId="4" fontId="28" fillId="2" borderId="14" xfId="0" applyNumberFormat="1" applyFont="1" applyFill="1" applyBorder="1" applyAlignment="1">
      <alignment horizontal="center" vertical="center" wrapText="1"/>
    </xf>
    <xf numFmtId="4" fontId="18" fillId="2" borderId="14" xfId="0" applyNumberFormat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4" fontId="18" fillId="2" borderId="22" xfId="0" applyNumberFormat="1" applyFont="1" applyFill="1" applyBorder="1" applyAlignment="1">
      <alignment horizontal="center" vertical="center"/>
    </xf>
    <xf numFmtId="4" fontId="18" fillId="2" borderId="23" xfId="0" applyNumberFormat="1" applyFont="1" applyFill="1" applyBorder="1" applyAlignment="1">
      <alignment horizontal="center" vertical="center"/>
    </xf>
    <xf numFmtId="4" fontId="29" fillId="2" borderId="61" xfId="0" applyNumberFormat="1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left" vertical="center" wrapText="1"/>
    </xf>
    <xf numFmtId="3" fontId="18" fillId="2" borderId="4" xfId="0" applyNumberFormat="1" applyFont="1" applyFill="1" applyBorder="1" applyAlignment="1">
      <alignment horizontal="center" vertical="center" wrapText="1"/>
    </xf>
    <xf numFmtId="3" fontId="18" fillId="2" borderId="48" xfId="0" applyNumberFormat="1" applyFont="1" applyFill="1" applyBorder="1" applyAlignment="1">
      <alignment horizontal="center" vertical="center" wrapText="1"/>
    </xf>
    <xf numFmtId="4" fontId="28" fillId="2" borderId="32" xfId="0" applyNumberFormat="1" applyFont="1" applyFill="1" applyBorder="1" applyAlignment="1">
      <alignment horizontal="center" vertical="center" wrapText="1"/>
    </xf>
    <xf numFmtId="4" fontId="18" fillId="2" borderId="8" xfId="0" applyNumberFormat="1" applyFont="1" applyFill="1" applyBorder="1" applyAlignment="1">
      <alignment horizontal="center" vertical="center" wrapText="1"/>
    </xf>
    <xf numFmtId="3" fontId="28" fillId="2" borderId="4" xfId="0" applyNumberFormat="1" applyFont="1" applyFill="1" applyBorder="1" applyAlignment="1">
      <alignment horizontal="center" vertical="center" wrapText="1"/>
    </xf>
    <xf numFmtId="3" fontId="28" fillId="2" borderId="31" xfId="0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3" fontId="28" fillId="2" borderId="37" xfId="0" applyNumberFormat="1" applyFont="1" applyFill="1" applyBorder="1" applyAlignment="1">
      <alignment horizontal="center" vertical="center" wrapText="1"/>
    </xf>
    <xf numFmtId="3" fontId="28" fillId="2" borderId="14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0" fontId="28" fillId="2" borderId="37" xfId="0" applyFont="1" applyFill="1" applyBorder="1" applyAlignment="1">
      <alignment horizontal="center" vertical="center" wrapText="1"/>
    </xf>
    <xf numFmtId="4" fontId="28" fillId="2" borderId="3" xfId="0" applyNumberFormat="1" applyFont="1" applyFill="1" applyBorder="1" applyAlignment="1">
      <alignment horizontal="left" vertical="center" wrapText="1"/>
    </xf>
    <xf numFmtId="49" fontId="28" fillId="2" borderId="3" xfId="0" applyNumberFormat="1" applyFont="1" applyFill="1" applyBorder="1" applyAlignment="1">
      <alignment horizontal="center" vertical="center" wrapText="1"/>
    </xf>
    <xf numFmtId="3" fontId="28" fillId="2" borderId="3" xfId="0" applyNumberFormat="1" applyFont="1" applyFill="1" applyBorder="1" applyAlignment="1">
      <alignment horizontal="center" vertical="center" wrapText="1"/>
    </xf>
    <xf numFmtId="4" fontId="28" fillId="2" borderId="49" xfId="0" applyNumberFormat="1" applyFont="1" applyFill="1" applyBorder="1" applyAlignment="1">
      <alignment horizontal="center" vertical="center" wrapText="1"/>
    </xf>
    <xf numFmtId="4" fontId="28" fillId="2" borderId="18" xfId="0" applyNumberFormat="1" applyFont="1" applyFill="1" applyBorder="1" applyAlignment="1">
      <alignment horizontal="center" vertical="center" wrapText="1"/>
    </xf>
    <xf numFmtId="4" fontId="18" fillId="2" borderId="13" xfId="0" applyNumberFormat="1" applyFont="1" applyFill="1" applyBorder="1" applyAlignment="1">
      <alignment horizontal="center" vertical="center"/>
    </xf>
    <xf numFmtId="4" fontId="18" fillId="2" borderId="39" xfId="0" applyNumberFormat="1" applyFont="1" applyFill="1" applyBorder="1" applyAlignment="1">
      <alignment horizontal="center" vertical="center"/>
    </xf>
    <xf numFmtId="3" fontId="18" fillId="2" borderId="37" xfId="0" applyNumberFormat="1" applyFont="1" applyFill="1" applyBorder="1" applyAlignment="1">
      <alignment horizontal="center" vertical="center"/>
    </xf>
    <xf numFmtId="3" fontId="22" fillId="3" borderId="20" xfId="0" applyNumberFormat="1" applyFont="1" applyFill="1" applyBorder="1" applyAlignment="1">
      <alignment horizontal="center" vertical="center"/>
    </xf>
    <xf numFmtId="3" fontId="28" fillId="2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1" fillId="2" borderId="0" xfId="0" applyFont="1" applyFill="1" applyAlignment="1">
      <alignment horizontal="center"/>
    </xf>
    <xf numFmtId="0" fontId="31" fillId="2" borderId="0" xfId="0" applyFont="1" applyFill="1" applyBorder="1" applyAlignment="1">
      <alignment horizontal="center"/>
    </xf>
    <xf numFmtId="4" fontId="18" fillId="2" borderId="4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" fontId="20" fillId="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" borderId="0" xfId="5" applyFont="1" applyFill="1" applyAlignment="1">
      <alignment horizontal="center" vertical="center"/>
    </xf>
    <xf numFmtId="0" fontId="12" fillId="2" borderId="0" xfId="5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3" fillId="2" borderId="0" xfId="3" applyFont="1" applyFill="1" applyAlignment="1">
      <alignment horizontal="center"/>
    </xf>
    <xf numFmtId="0" fontId="13" fillId="2" borderId="0" xfId="3" applyFont="1" applyFill="1" applyBorder="1" applyAlignment="1">
      <alignment horizontal="center"/>
    </xf>
    <xf numFmtId="4" fontId="28" fillId="2" borderId="52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18" fillId="2" borderId="0" xfId="5" applyNumberFormat="1" applyFont="1" applyFill="1" applyBorder="1" applyAlignment="1">
      <alignment horizontal="center"/>
    </xf>
    <xf numFmtId="49" fontId="18" fillId="2" borderId="0" xfId="5" applyNumberFormat="1" applyFont="1" applyFill="1" applyAlignment="1">
      <alignment horizontal="center" vertical="top"/>
    </xf>
    <xf numFmtId="49" fontId="31" fillId="0" borderId="0" xfId="0" applyNumberFormat="1" applyFont="1" applyAlignment="1">
      <alignment horizontal="center"/>
    </xf>
    <xf numFmtId="49" fontId="18" fillId="2" borderId="0" xfId="5" applyNumberFormat="1" applyFont="1" applyFill="1" applyBorder="1" applyAlignment="1">
      <alignment horizontal="center" vertical="top"/>
    </xf>
    <xf numFmtId="3" fontId="22" fillId="3" borderId="21" xfId="0" applyNumberFormat="1" applyFont="1" applyFill="1" applyBorder="1" applyAlignment="1">
      <alignment horizontal="center" vertical="center"/>
    </xf>
    <xf numFmtId="3" fontId="22" fillId="3" borderId="43" xfId="0" applyNumberFormat="1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 wrapText="1"/>
    </xf>
    <xf numFmtId="4" fontId="29" fillId="0" borderId="18" xfId="0" applyNumberFormat="1" applyFont="1" applyFill="1" applyBorder="1" applyAlignment="1">
      <alignment horizontal="center" vertical="center" wrapText="1"/>
    </xf>
    <xf numFmtId="0" fontId="13" fillId="2" borderId="0" xfId="5" applyFont="1" applyFill="1" applyAlignment="1">
      <alignment horizontal="left" vertical="top"/>
    </xf>
    <xf numFmtId="0" fontId="0" fillId="0" borderId="0" xfId="0" applyAlignment="1">
      <alignment horizontal="left"/>
    </xf>
    <xf numFmtId="3" fontId="18" fillId="2" borderId="49" xfId="0" applyNumberFormat="1" applyFont="1" applyFill="1" applyBorder="1" applyAlignment="1">
      <alignment horizontal="center" vertical="center"/>
    </xf>
    <xf numFmtId="4" fontId="18" fillId="2" borderId="58" xfId="0" applyNumberFormat="1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4" fontId="18" fillId="2" borderId="17" xfId="0" applyNumberFormat="1" applyFont="1" applyFill="1" applyBorder="1" applyAlignment="1">
      <alignment horizontal="left" vertical="center" wrapText="1"/>
    </xf>
    <xf numFmtId="49" fontId="18" fillId="2" borderId="17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/>
    </xf>
    <xf numFmtId="165" fontId="18" fillId="2" borderId="41" xfId="0" applyNumberFormat="1" applyFont="1" applyFill="1" applyBorder="1" applyAlignment="1">
      <alignment horizontal="center" vertical="center" wrapText="1"/>
    </xf>
    <xf numFmtId="3" fontId="18" fillId="2" borderId="27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3" fontId="29" fillId="0" borderId="37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49" fontId="18" fillId="2" borderId="0" xfId="5" applyNumberFormat="1" applyFont="1" applyFill="1" applyBorder="1" applyAlignment="1">
      <alignment horizontal="center" vertical="center"/>
    </xf>
    <xf numFmtId="0" fontId="18" fillId="2" borderId="0" xfId="5" applyFont="1" applyFill="1" applyBorder="1" applyAlignment="1">
      <alignment horizontal="center" vertical="center"/>
    </xf>
    <xf numFmtId="0" fontId="18" fillId="2" borderId="0" xfId="5" applyFont="1" applyFill="1" applyAlignment="1">
      <alignment horizontal="center"/>
    </xf>
    <xf numFmtId="0" fontId="18" fillId="2" borderId="0" xfId="5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4" fontId="37" fillId="0" borderId="5" xfId="0" applyNumberFormat="1" applyFont="1" applyFill="1" applyBorder="1" applyAlignment="1">
      <alignment horizontal="left" vertical="center" wrapText="1"/>
    </xf>
    <xf numFmtId="49" fontId="38" fillId="0" borderId="5" xfId="0" applyNumberFormat="1" applyFont="1" applyFill="1" applyBorder="1" applyAlignment="1">
      <alignment horizontal="center" vertical="center" wrapText="1"/>
    </xf>
    <xf numFmtId="3" fontId="38" fillId="0" borderId="4" xfId="0" applyNumberFormat="1" applyFont="1" applyFill="1" applyBorder="1" applyAlignment="1">
      <alignment horizontal="center" vertical="center"/>
    </xf>
    <xf numFmtId="3" fontId="38" fillId="0" borderId="24" xfId="0" applyNumberFormat="1" applyFont="1" applyFill="1" applyBorder="1" applyAlignment="1">
      <alignment horizontal="center" vertical="center" wrapText="1"/>
    </xf>
    <xf numFmtId="3" fontId="38" fillId="0" borderId="31" xfId="0" applyNumberFormat="1" applyFont="1" applyFill="1" applyBorder="1" applyAlignment="1">
      <alignment horizontal="center" vertical="center"/>
    </xf>
    <xf numFmtId="3" fontId="38" fillId="0" borderId="58" xfId="0" applyNumberFormat="1" applyFont="1" applyFill="1" applyBorder="1" applyAlignment="1">
      <alignment horizontal="center" vertical="center" wrapText="1"/>
    </xf>
    <xf numFmtId="3" fontId="38" fillId="0" borderId="4" xfId="0" applyNumberFormat="1" applyFont="1" applyFill="1" applyBorder="1" applyAlignment="1">
      <alignment horizontal="center" vertical="center" wrapText="1"/>
    </xf>
    <xf numFmtId="3" fontId="38" fillId="0" borderId="31" xfId="0" applyNumberFormat="1" applyFont="1" applyFill="1" applyBorder="1" applyAlignment="1">
      <alignment horizontal="center" vertical="center" wrapText="1"/>
    </xf>
    <xf numFmtId="4" fontId="37" fillId="0" borderId="3" xfId="0" applyNumberFormat="1" applyFont="1" applyFill="1" applyBorder="1" applyAlignment="1">
      <alignment horizontal="left" vertical="center" wrapText="1"/>
    </xf>
    <xf numFmtId="49" fontId="38" fillId="0" borderId="3" xfId="0" applyNumberFormat="1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>
      <alignment horizontal="center" vertical="center"/>
    </xf>
    <xf numFmtId="3" fontId="39" fillId="2" borderId="26" xfId="0" applyNumberFormat="1" applyFont="1" applyFill="1" applyBorder="1" applyAlignment="1">
      <alignment horizontal="center" vertical="center" wrapText="1"/>
    </xf>
    <xf numFmtId="3" fontId="39" fillId="2" borderId="42" xfId="0" applyNumberFormat="1" applyFont="1" applyFill="1" applyBorder="1" applyAlignment="1">
      <alignment horizontal="center" vertical="center" wrapText="1"/>
    </xf>
    <xf numFmtId="3" fontId="39" fillId="2" borderId="36" xfId="0" applyNumberFormat="1" applyFont="1" applyFill="1" applyBorder="1" applyAlignment="1">
      <alignment horizontal="center" vertical="center" wrapText="1"/>
    </xf>
    <xf numFmtId="3" fontId="39" fillId="2" borderId="17" xfId="0" applyNumberFormat="1" applyFont="1" applyFill="1" applyBorder="1" applyAlignment="1">
      <alignment horizontal="center" vertical="center" wrapText="1"/>
    </xf>
    <xf numFmtId="3" fontId="38" fillId="0" borderId="58" xfId="0" applyNumberFormat="1" applyFont="1" applyFill="1" applyBorder="1" applyAlignment="1">
      <alignment horizontal="center" vertical="center"/>
    </xf>
    <xf numFmtId="3" fontId="38" fillId="0" borderId="8" xfId="0" applyNumberFormat="1" applyFont="1" applyFill="1" applyBorder="1" applyAlignment="1">
      <alignment horizontal="center" vertical="center"/>
    </xf>
    <xf numFmtId="3" fontId="38" fillId="0" borderId="48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4" fontId="18" fillId="2" borderId="4" xfId="0" applyNumberFormat="1" applyFont="1" applyFill="1" applyBorder="1" applyAlignment="1">
      <alignment horizontal="left" wrapText="1"/>
    </xf>
    <xf numFmtId="3" fontId="18" fillId="2" borderId="3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3" fontId="18" fillId="2" borderId="49" xfId="0" applyNumberFormat="1" applyFont="1" applyFill="1" applyBorder="1" applyAlignment="1">
      <alignment horizontal="center" vertical="center" wrapText="1"/>
    </xf>
    <xf numFmtId="165" fontId="28" fillId="2" borderId="5" xfId="0" applyNumberFormat="1" applyFont="1" applyFill="1" applyBorder="1" applyAlignment="1">
      <alignment horizontal="center" vertical="center" wrapText="1"/>
    </xf>
    <xf numFmtId="3" fontId="28" fillId="2" borderId="27" xfId="0" applyNumberFormat="1" applyFont="1" applyFill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center" vertical="center" wrapText="1"/>
    </xf>
    <xf numFmtId="3" fontId="29" fillId="0" borderId="3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center" vertical="center" wrapText="1"/>
    </xf>
    <xf numFmtId="3" fontId="28" fillId="2" borderId="8" xfId="0" applyNumberFormat="1" applyFont="1" applyFill="1" applyBorder="1" applyAlignment="1">
      <alignment horizontal="center" vertical="center" wrapText="1"/>
    </xf>
    <xf numFmtId="4" fontId="28" fillId="2" borderId="30" xfId="0" applyNumberFormat="1" applyFont="1" applyFill="1" applyBorder="1" applyAlignment="1">
      <alignment horizontal="center" vertical="center" wrapText="1"/>
    </xf>
    <xf numFmtId="165" fontId="28" fillId="2" borderId="30" xfId="0" applyNumberFormat="1" applyFont="1" applyFill="1" applyBorder="1" applyAlignment="1">
      <alignment horizontal="center" vertical="center" wrapText="1"/>
    </xf>
    <xf numFmtId="4" fontId="18" fillId="2" borderId="52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0" fontId="33" fillId="2" borderId="0" xfId="0" applyFont="1" applyFill="1" applyBorder="1" applyAlignment="1">
      <alignment horizontal="center"/>
    </xf>
    <xf numFmtId="4" fontId="18" fillId="2" borderId="33" xfId="0" applyNumberFormat="1" applyFont="1" applyFill="1" applyBorder="1" applyAlignment="1">
      <alignment horizontal="center" vertical="center" wrapText="1"/>
    </xf>
    <xf numFmtId="3" fontId="18" fillId="2" borderId="16" xfId="0" applyNumberFormat="1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center" vertical="center" wrapText="1"/>
    </xf>
    <xf numFmtId="4" fontId="28" fillId="2" borderId="35" xfId="0" applyNumberFormat="1" applyFont="1" applyFill="1" applyBorder="1" applyAlignment="1">
      <alignment horizontal="center" vertical="center" wrapText="1"/>
    </xf>
    <xf numFmtId="4" fontId="18" fillId="2" borderId="32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49" fontId="28" fillId="2" borderId="37" xfId="0" applyNumberFormat="1" applyFont="1" applyFill="1" applyBorder="1" applyAlignment="1">
      <alignment horizontal="center" vertical="center" wrapText="1"/>
    </xf>
    <xf numFmtId="4" fontId="18" fillId="2" borderId="33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4" fontId="18" fillId="2" borderId="18" xfId="0" applyNumberFormat="1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left" vertical="center" wrapText="1"/>
    </xf>
    <xf numFmtId="49" fontId="35" fillId="2" borderId="43" xfId="0" applyNumberFormat="1" applyFont="1" applyFill="1" applyBorder="1" applyAlignment="1">
      <alignment horizontal="center" vertical="center" wrapText="1"/>
    </xf>
    <xf numFmtId="4" fontId="35" fillId="2" borderId="21" xfId="0" applyNumberFormat="1" applyFont="1" applyFill="1" applyBorder="1" applyAlignment="1">
      <alignment horizontal="center" vertical="center" wrapText="1"/>
    </xf>
    <xf numFmtId="4" fontId="35" fillId="2" borderId="62" xfId="0" applyNumberFormat="1" applyFont="1" applyFill="1" applyBorder="1" applyAlignment="1">
      <alignment horizontal="center" vertical="center" wrapText="1"/>
    </xf>
    <xf numFmtId="165" fontId="35" fillId="2" borderId="2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" fontId="28" fillId="2" borderId="8" xfId="0" applyNumberFormat="1" applyFont="1" applyFill="1" applyBorder="1" applyAlignment="1">
      <alignment horizontal="center" vertical="center" wrapText="1"/>
    </xf>
    <xf numFmtId="1" fontId="28" fillId="2" borderId="3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3" fontId="28" fillId="2" borderId="16" xfId="0" applyNumberFormat="1" applyFont="1" applyFill="1" applyBorder="1" applyAlignment="1">
      <alignment horizontal="center" vertical="center" wrapText="1"/>
    </xf>
    <xf numFmtId="3" fontId="28" fillId="2" borderId="18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horizontal="left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4" fontId="18" fillId="2" borderId="16" xfId="0" applyNumberFormat="1" applyFont="1" applyFill="1" applyBorder="1" applyAlignment="1">
      <alignment horizontal="left" vertical="center" wrapText="1"/>
    </xf>
    <xf numFmtId="49" fontId="18" fillId="2" borderId="16" xfId="0" applyNumberFormat="1" applyFont="1" applyFill="1" applyBorder="1" applyAlignment="1">
      <alignment horizontal="center" vertical="center" wrapText="1"/>
    </xf>
    <xf numFmtId="3" fontId="28" fillId="2" borderId="44" xfId="0" applyNumberFormat="1" applyFont="1" applyFill="1" applyBorder="1" applyAlignment="1">
      <alignment horizontal="center" vertical="center" wrapText="1"/>
    </xf>
    <xf numFmtId="3" fontId="28" fillId="2" borderId="33" xfId="0" applyNumberFormat="1" applyFont="1" applyFill="1" applyBorder="1" applyAlignment="1">
      <alignment horizontal="center" vertical="center" wrapText="1"/>
    </xf>
    <xf numFmtId="165" fontId="18" fillId="2" borderId="30" xfId="0" applyNumberFormat="1" applyFont="1" applyFill="1" applyBorder="1" applyAlignment="1">
      <alignment horizontal="center" vertical="center"/>
    </xf>
    <xf numFmtId="4" fontId="28" fillId="2" borderId="8" xfId="0" applyNumberFormat="1" applyFont="1" applyFill="1" applyBorder="1" applyAlignment="1">
      <alignment horizontal="left" vertical="center" wrapText="1"/>
    </xf>
    <xf numFmtId="49" fontId="28" fillId="2" borderId="8" xfId="0" applyNumberFormat="1" applyFont="1" applyFill="1" applyBorder="1" applyAlignment="1">
      <alignment horizontal="center" vertical="center" wrapText="1"/>
    </xf>
    <xf numFmtId="3" fontId="28" fillId="2" borderId="23" xfId="0" applyNumberFormat="1" applyFont="1" applyFill="1" applyBorder="1" applyAlignment="1">
      <alignment horizontal="center" vertical="center" wrapText="1"/>
    </xf>
    <xf numFmtId="49" fontId="38" fillId="0" borderId="41" xfId="0" applyNumberFormat="1" applyFont="1" applyFill="1" applyBorder="1" applyAlignment="1">
      <alignment horizontal="center" vertical="center" wrapText="1"/>
    </xf>
    <xf numFmtId="49" fontId="38" fillId="0" borderId="49" xfId="0" applyNumberFormat="1" applyFont="1" applyFill="1" applyBorder="1" applyAlignment="1">
      <alignment horizontal="center" vertical="center" wrapText="1"/>
    </xf>
    <xf numFmtId="4" fontId="37" fillId="0" borderId="2" xfId="0" applyNumberFormat="1" applyFont="1" applyFill="1" applyBorder="1" applyAlignment="1">
      <alignment horizontal="center" vertical="center" wrapText="1"/>
    </xf>
    <xf numFmtId="4" fontId="37" fillId="0" borderId="52" xfId="0" applyNumberFormat="1" applyFont="1" applyFill="1" applyBorder="1" applyAlignment="1">
      <alignment horizontal="center" vertical="center" wrapText="1"/>
    </xf>
    <xf numFmtId="4" fontId="38" fillId="0" borderId="68" xfId="0" applyNumberFormat="1" applyFont="1" applyFill="1" applyBorder="1" applyAlignment="1">
      <alignment horizontal="center" vertical="center" wrapText="1"/>
    </xf>
    <xf numFmtId="4" fontId="38" fillId="0" borderId="71" xfId="0" applyNumberFormat="1" applyFont="1" applyFill="1" applyBorder="1" applyAlignment="1">
      <alignment horizontal="center" vertical="center" wrapText="1"/>
    </xf>
    <xf numFmtId="4" fontId="29" fillId="0" borderId="54" xfId="0" applyNumberFormat="1" applyFont="1" applyFill="1" applyBorder="1" applyAlignment="1">
      <alignment horizontal="center" vertical="center" wrapText="1"/>
    </xf>
    <xf numFmtId="3" fontId="18" fillId="2" borderId="37" xfId="0" applyNumberFormat="1" applyFont="1" applyFill="1" applyBorder="1" applyAlignment="1">
      <alignment horizontal="center" vertical="center" wrapText="1"/>
    </xf>
    <xf numFmtId="3" fontId="18" fillId="2" borderId="31" xfId="0" applyNumberFormat="1" applyFont="1" applyFill="1" applyBorder="1" applyAlignment="1">
      <alignment horizontal="center" vertical="center"/>
    </xf>
    <xf numFmtId="165" fontId="18" fillId="2" borderId="37" xfId="0" applyNumberFormat="1" applyFont="1" applyFill="1" applyBorder="1" applyAlignment="1">
      <alignment horizontal="center" vertical="center"/>
    </xf>
    <xf numFmtId="3" fontId="18" fillId="2" borderId="22" xfId="0" applyNumberFormat="1" applyFont="1" applyFill="1" applyBorder="1" applyAlignment="1">
      <alignment horizontal="center" vertical="center"/>
    </xf>
    <xf numFmtId="4" fontId="28" fillId="2" borderId="25" xfId="0" applyNumberFormat="1" applyFont="1" applyFill="1" applyBorder="1" applyAlignment="1">
      <alignment horizontal="center" vertical="center" wrapText="1"/>
    </xf>
    <xf numFmtId="4" fontId="28" fillId="2" borderId="5" xfId="0" applyNumberFormat="1" applyFont="1" applyFill="1" applyBorder="1" applyAlignment="1">
      <alignment horizontal="center" vertical="center" wrapText="1"/>
    </xf>
    <xf numFmtId="3" fontId="18" fillId="2" borderId="41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 wrapText="1"/>
    </xf>
    <xf numFmtId="4" fontId="18" fillId="2" borderId="53" xfId="0" applyNumberFormat="1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left" vertical="top" wrapText="1"/>
    </xf>
    <xf numFmtId="49" fontId="18" fillId="2" borderId="8" xfId="0" applyNumberFormat="1" applyFont="1" applyFill="1" applyBorder="1" applyAlignment="1">
      <alignment horizontal="center" vertical="top" wrapText="1"/>
    </xf>
    <xf numFmtId="0" fontId="28" fillId="2" borderId="30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left" wrapText="1"/>
    </xf>
    <xf numFmtId="0" fontId="28" fillId="2" borderId="14" xfId="0" applyFont="1" applyFill="1" applyBorder="1" applyAlignment="1">
      <alignment horizontal="center" vertical="center" wrapText="1"/>
    </xf>
    <xf numFmtId="4" fontId="18" fillId="2" borderId="22" xfId="0" applyNumberFormat="1" applyFont="1" applyFill="1" applyBorder="1" applyAlignment="1">
      <alignment horizontal="left" vertical="center" wrapText="1"/>
    </xf>
    <xf numFmtId="4" fontId="18" fillId="2" borderId="23" xfId="0" applyNumberFormat="1" applyFont="1" applyFill="1" applyBorder="1" applyAlignment="1">
      <alignment horizontal="left" vertical="center" wrapText="1"/>
    </xf>
    <xf numFmtId="4" fontId="18" fillId="2" borderId="33" xfId="0" applyNumberFormat="1" applyFont="1" applyFill="1" applyBorder="1" applyAlignment="1">
      <alignment horizontal="left" vertical="center" wrapText="1"/>
    </xf>
    <xf numFmtId="0" fontId="28" fillId="2" borderId="18" xfId="0" applyFont="1" applyFill="1" applyBorder="1" applyAlignment="1">
      <alignment horizontal="center" vertical="center" wrapText="1"/>
    </xf>
    <xf numFmtId="3" fontId="39" fillId="2" borderId="57" xfId="0" applyNumberFormat="1" applyFont="1" applyFill="1" applyBorder="1" applyAlignment="1">
      <alignment horizontal="center" vertical="center" wrapText="1"/>
    </xf>
    <xf numFmtId="49" fontId="29" fillId="2" borderId="8" xfId="0" applyNumberFormat="1" applyFont="1" applyFill="1" applyBorder="1" applyAlignment="1">
      <alignment horizontal="center" vertical="center" wrapText="1"/>
    </xf>
    <xf numFmtId="4" fontId="29" fillId="0" borderId="70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4" fontId="29" fillId="0" borderId="32" xfId="0" applyNumberFormat="1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" fontId="29" fillId="0" borderId="60" xfId="0" applyNumberFormat="1" applyFont="1" applyFill="1" applyBorder="1" applyAlignment="1">
      <alignment horizontal="center" vertical="center" wrapText="1"/>
    </xf>
    <xf numFmtId="4" fontId="29" fillId="0" borderId="33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4" fontId="28" fillId="3" borderId="8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4" fontId="35" fillId="0" borderId="16" xfId="0" applyNumberFormat="1" applyFont="1" applyBorder="1" applyAlignment="1">
      <alignment horizontal="center" vertical="center" wrapText="1"/>
    </xf>
    <xf numFmtId="3" fontId="28" fillId="2" borderId="61" xfId="0" applyNumberFormat="1" applyFont="1" applyFill="1" applyBorder="1" applyAlignment="1">
      <alignment horizontal="center" vertical="center" wrapText="1"/>
    </xf>
    <xf numFmtId="3" fontId="28" fillId="2" borderId="67" xfId="0" applyNumberFormat="1" applyFont="1" applyFill="1" applyBorder="1" applyAlignment="1">
      <alignment horizontal="center" vertical="center" wrapText="1"/>
    </xf>
    <xf numFmtId="3" fontId="28" fillId="2" borderId="5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16" fillId="0" borderId="57" xfId="0" applyFont="1" applyBorder="1" applyAlignment="1">
      <alignment vertical="center" wrapText="1"/>
    </xf>
    <xf numFmtId="4" fontId="22" fillId="3" borderId="65" xfId="0" applyNumberFormat="1" applyFont="1" applyFill="1" applyBorder="1" applyAlignment="1">
      <alignment horizontal="center" vertical="center"/>
    </xf>
    <xf numFmtId="4" fontId="20" fillId="3" borderId="43" xfId="0" applyNumberFormat="1" applyFont="1" applyFill="1" applyBorder="1" applyAlignment="1">
      <alignment horizontal="center" vertical="center" wrapText="1"/>
    </xf>
    <xf numFmtId="4" fontId="22" fillId="3" borderId="10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4" fontId="22" fillId="3" borderId="37" xfId="0" applyNumberFormat="1" applyFont="1" applyFill="1" applyBorder="1" applyAlignment="1">
      <alignment horizontal="center" vertical="center"/>
    </xf>
    <xf numFmtId="4" fontId="22" fillId="0" borderId="37" xfId="0" applyNumberFormat="1" applyFont="1" applyFill="1" applyBorder="1" applyAlignment="1">
      <alignment horizontal="center" vertical="center"/>
    </xf>
    <xf numFmtId="4" fontId="26" fillId="0" borderId="38" xfId="0" applyNumberFormat="1" applyFont="1" applyBorder="1" applyAlignment="1">
      <alignment horizontal="center" vertical="center" wrapText="1"/>
    </xf>
    <xf numFmtId="165" fontId="17" fillId="0" borderId="22" xfId="0" applyNumberFormat="1" applyFont="1" applyFill="1" applyBorder="1" applyAlignment="1">
      <alignment horizontal="center" vertical="center" wrapText="1"/>
    </xf>
    <xf numFmtId="4" fontId="22" fillId="0" borderId="22" xfId="0" applyNumberFormat="1" applyFont="1" applyFill="1" applyBorder="1" applyAlignment="1">
      <alignment horizontal="center" vertical="center"/>
    </xf>
    <xf numFmtId="0" fontId="36" fillId="2" borderId="0" xfId="5" applyFont="1" applyFill="1" applyBorder="1" applyAlignment="1">
      <alignment horizontal="left" vertical="top"/>
    </xf>
    <xf numFmtId="0" fontId="35" fillId="0" borderId="0" xfId="0" applyFont="1" applyAlignment="1">
      <alignment horizontal="left" vertical="top"/>
    </xf>
    <xf numFmtId="49" fontId="18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left" vertical="center" wrapText="1"/>
    </xf>
    <xf numFmtId="4" fontId="39" fillId="2" borderId="5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26" fillId="3" borderId="32" xfId="0" applyNumberFormat="1" applyFont="1" applyFill="1" applyBorder="1" applyAlignment="1">
      <alignment horizontal="center" vertical="center" wrapText="1"/>
    </xf>
    <xf numFmtId="0" fontId="26" fillId="3" borderId="6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5" fontId="27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4" fontId="26" fillId="3" borderId="10" xfId="0" applyNumberFormat="1" applyFont="1" applyFill="1" applyBorder="1" applyAlignment="1">
      <alignment horizontal="center" vertical="center" wrapText="1"/>
    </xf>
    <xf numFmtId="4" fontId="25" fillId="3" borderId="19" xfId="0" applyNumberFormat="1" applyFont="1" applyFill="1" applyBorder="1" applyAlignment="1">
      <alignment horizontal="center" vertical="center"/>
    </xf>
    <xf numFmtId="4" fontId="25" fillId="3" borderId="20" xfId="0" applyNumberFormat="1" applyFont="1" applyFill="1" applyBorder="1" applyAlignment="1">
      <alignment horizontal="center" vertical="center"/>
    </xf>
    <xf numFmtId="3" fontId="25" fillId="3" borderId="20" xfId="0" applyNumberFormat="1" applyFont="1" applyFill="1" applyBorder="1" applyAlignment="1">
      <alignment horizontal="center" vertical="center"/>
    </xf>
    <xf numFmtId="4" fontId="25" fillId="3" borderId="43" xfId="0" applyNumberFormat="1" applyFont="1" applyFill="1" applyBorder="1" applyAlignment="1">
      <alignment horizontal="center" vertical="center"/>
    </xf>
    <xf numFmtId="4" fontId="25" fillId="3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26" fillId="3" borderId="40" xfId="0" applyNumberFormat="1" applyFont="1" applyFill="1" applyBorder="1" applyAlignment="1">
      <alignment horizontal="center" vertical="center" wrapText="1"/>
    </xf>
    <xf numFmtId="4" fontId="25" fillId="3" borderId="7" xfId="0" applyNumberFormat="1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/>
    </xf>
    <xf numFmtId="4" fontId="25" fillId="3" borderId="35" xfId="0" applyNumberFormat="1" applyFont="1" applyFill="1" applyBorder="1" applyAlignment="1">
      <alignment horizontal="center" vertical="center"/>
    </xf>
    <xf numFmtId="4" fontId="26" fillId="3" borderId="56" xfId="0" applyNumberFormat="1" applyFont="1" applyFill="1" applyBorder="1" applyAlignment="1">
      <alignment horizontal="center" vertical="center" wrapText="1"/>
    </xf>
    <xf numFmtId="4" fontId="25" fillId="3" borderId="65" xfId="0" applyNumberFormat="1" applyFont="1" applyFill="1" applyBorder="1" applyAlignment="1">
      <alignment horizontal="center" vertical="center"/>
    </xf>
    <xf numFmtId="4" fontId="26" fillId="3" borderId="48" xfId="0" applyNumberFormat="1" applyFont="1" applyFill="1" applyBorder="1" applyAlignment="1">
      <alignment horizontal="center" vertical="center" wrapText="1"/>
    </xf>
    <xf numFmtId="0" fontId="26" fillId="3" borderId="65" xfId="0" applyFont="1" applyFill="1" applyBorder="1" applyAlignment="1">
      <alignment horizontal="center" vertical="center" wrapText="1"/>
    </xf>
    <xf numFmtId="4" fontId="25" fillId="3" borderId="62" xfId="0" applyNumberFormat="1" applyFont="1" applyFill="1" applyBorder="1" applyAlignment="1">
      <alignment vertical="center" wrapText="1"/>
    </xf>
    <xf numFmtId="4" fontId="25" fillId="3" borderId="59" xfId="0" applyNumberFormat="1" applyFont="1" applyFill="1" applyBorder="1" applyAlignment="1">
      <alignment vertical="center" wrapText="1"/>
    </xf>
    <xf numFmtId="3" fontId="25" fillId="3" borderId="21" xfId="0" applyNumberFormat="1" applyFont="1" applyFill="1" applyBorder="1" applyAlignment="1">
      <alignment horizontal="center" vertical="center"/>
    </xf>
    <xf numFmtId="3" fontId="25" fillId="3" borderId="8" xfId="0" applyNumberFormat="1" applyFont="1" applyFill="1" applyBorder="1" applyAlignment="1">
      <alignment horizontal="center" vertical="center"/>
    </xf>
    <xf numFmtId="3" fontId="25" fillId="3" borderId="3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26" fillId="3" borderId="62" xfId="0" applyNumberFormat="1" applyFont="1" applyFill="1" applyBorder="1" applyAlignment="1">
      <alignment vertical="center" wrapText="1"/>
    </xf>
    <xf numFmtId="4" fontId="26" fillId="3" borderId="59" xfId="0" applyNumberFormat="1" applyFont="1" applyFill="1" applyBorder="1" applyAlignment="1">
      <alignment vertical="center" wrapText="1"/>
    </xf>
    <xf numFmtId="4" fontId="26" fillId="3" borderId="43" xfId="0" applyNumberFormat="1" applyFont="1" applyFill="1" applyBorder="1" applyAlignment="1">
      <alignment horizontal="center" vertical="center" wrapText="1"/>
    </xf>
    <xf numFmtId="4" fontId="26" fillId="3" borderId="11" xfId="0" applyNumberFormat="1" applyFont="1" applyFill="1" applyBorder="1" applyAlignment="1">
      <alignment horizontal="center" vertical="center" wrapText="1"/>
    </xf>
    <xf numFmtId="49" fontId="18" fillId="2" borderId="56" xfId="0" applyNumberFormat="1" applyFont="1" applyFill="1" applyBorder="1" applyAlignment="1">
      <alignment horizontal="center" vertical="center" wrapText="1"/>
    </xf>
    <xf numFmtId="4" fontId="36" fillId="2" borderId="11" xfId="0" applyNumberFormat="1" applyFont="1" applyFill="1" applyBorder="1" applyAlignment="1">
      <alignment horizontal="center" vertical="center" wrapText="1"/>
    </xf>
    <xf numFmtId="3" fontId="35" fillId="2" borderId="24" xfId="0" applyNumberFormat="1" applyFont="1" applyFill="1" applyBorder="1" applyAlignment="1">
      <alignment horizontal="center" vertical="center" wrapText="1"/>
    </xf>
    <xf numFmtId="3" fontId="36" fillId="2" borderId="4" xfId="0" applyNumberFormat="1" applyFont="1" applyFill="1" applyBorder="1" applyAlignment="1">
      <alignment horizontal="center" vertical="center" wrapText="1"/>
    </xf>
    <xf numFmtId="3" fontId="36" fillId="2" borderId="31" xfId="0" applyNumberFormat="1" applyFont="1" applyFill="1" applyBorder="1" applyAlignment="1">
      <alignment horizontal="center" vertical="center" wrapText="1"/>
    </xf>
    <xf numFmtId="3" fontId="18" fillId="2" borderId="58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18" fillId="2" borderId="0" xfId="0" applyNumberFormat="1" applyFont="1" applyFill="1" applyBorder="1" applyAlignment="1">
      <alignment horizontal="center" vertical="center" wrapText="1"/>
    </xf>
    <xf numFmtId="4" fontId="36" fillId="2" borderId="52" xfId="0" applyNumberFormat="1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4" fontId="36" fillId="2" borderId="2" xfId="0" applyNumberFormat="1" applyFont="1" applyFill="1" applyBorder="1" applyAlignment="1">
      <alignment horizontal="center" vertical="center" wrapText="1"/>
    </xf>
    <xf numFmtId="3" fontId="35" fillId="2" borderId="38" xfId="0" applyNumberFormat="1" applyFont="1" applyFill="1" applyBorder="1" applyAlignment="1">
      <alignment horizontal="center" vertical="center" wrapText="1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26" xfId="0" applyNumberFormat="1" applyFont="1" applyFill="1" applyBorder="1" applyAlignment="1">
      <alignment horizontal="center" vertical="center" wrapText="1"/>
    </xf>
    <xf numFmtId="3" fontId="35" fillId="2" borderId="18" xfId="0" applyNumberFormat="1" applyFont="1" applyFill="1" applyBorder="1" applyAlignment="1">
      <alignment horizontal="center" vertical="center" wrapText="1"/>
    </xf>
    <xf numFmtId="4" fontId="18" fillId="2" borderId="30" xfId="0" applyNumberFormat="1" applyFont="1" applyFill="1" applyBorder="1" applyAlignment="1">
      <alignment horizontal="center" vertical="center" wrapText="1"/>
    </xf>
    <xf numFmtId="4" fontId="18" fillId="2" borderId="36" xfId="0" applyNumberFormat="1" applyFont="1" applyFill="1" applyBorder="1" applyAlignment="1">
      <alignment horizontal="center" vertical="center" wrapText="1"/>
    </xf>
    <xf numFmtId="3" fontId="18" fillId="2" borderId="18" xfId="0" applyNumberFormat="1" applyFont="1" applyFill="1" applyBorder="1" applyAlignment="1">
      <alignment horizontal="center" vertical="center" wrapText="1"/>
    </xf>
    <xf numFmtId="165" fontId="22" fillId="3" borderId="20" xfId="0" applyNumberFormat="1" applyFont="1" applyFill="1" applyBorder="1" applyAlignment="1">
      <alignment horizontal="center" vertical="center"/>
    </xf>
    <xf numFmtId="165" fontId="22" fillId="3" borderId="21" xfId="0" applyNumberFormat="1" applyFont="1" applyFill="1" applyBorder="1" applyAlignment="1">
      <alignment horizontal="center" vertical="center"/>
    </xf>
    <xf numFmtId="165" fontId="28" fillId="2" borderId="32" xfId="0" applyNumberFormat="1" applyFont="1" applyFill="1" applyBorder="1" applyAlignment="1">
      <alignment horizontal="center" vertical="center" wrapText="1"/>
    </xf>
    <xf numFmtId="165" fontId="18" fillId="2" borderId="22" xfId="0" applyNumberFormat="1" applyFont="1" applyFill="1" applyBorder="1" applyAlignment="1">
      <alignment horizontal="center" vertical="center" wrapText="1"/>
    </xf>
    <xf numFmtId="165" fontId="28" fillId="2" borderId="22" xfId="0" applyNumberFormat="1" applyFont="1" applyFill="1" applyBorder="1" applyAlignment="1">
      <alignment horizontal="center" vertical="center" wrapText="1"/>
    </xf>
    <xf numFmtId="165" fontId="18" fillId="2" borderId="13" xfId="0" applyNumberFormat="1" applyFont="1" applyFill="1" applyBorder="1" applyAlignment="1">
      <alignment horizontal="center" vertical="center" wrapText="1"/>
    </xf>
    <xf numFmtId="165" fontId="22" fillId="3" borderId="19" xfId="0" applyNumberFormat="1" applyFont="1" applyFill="1" applyBorder="1" applyAlignment="1">
      <alignment horizontal="center" vertical="center"/>
    </xf>
    <xf numFmtId="165" fontId="28" fillId="2" borderId="1" xfId="0" applyNumberFormat="1" applyFont="1" applyFill="1" applyBorder="1" applyAlignment="1">
      <alignment horizontal="center" vertical="center" wrapText="1"/>
    </xf>
    <xf numFmtId="165" fontId="18" fillId="2" borderId="25" xfId="0" applyNumberFormat="1" applyFont="1" applyFill="1" applyBorder="1" applyAlignment="1">
      <alignment horizontal="center" vertical="center" wrapText="1"/>
    </xf>
    <xf numFmtId="165" fontId="18" fillId="2" borderId="32" xfId="0" applyNumberFormat="1" applyFont="1" applyFill="1" applyBorder="1" applyAlignment="1">
      <alignment horizontal="center" vertical="center"/>
    </xf>
    <xf numFmtId="165" fontId="18" fillId="2" borderId="33" xfId="0" applyNumberFormat="1" applyFont="1" applyFill="1" applyBorder="1" applyAlignment="1">
      <alignment horizontal="center" vertical="center"/>
    </xf>
    <xf numFmtId="165" fontId="22" fillId="3" borderId="47" xfId="0" applyNumberFormat="1" applyFont="1" applyFill="1" applyBorder="1" applyAlignment="1">
      <alignment horizontal="center" vertical="center"/>
    </xf>
    <xf numFmtId="165" fontId="18" fillId="2" borderId="18" xfId="0" applyNumberFormat="1" applyFont="1" applyFill="1" applyBorder="1" applyAlignment="1">
      <alignment horizontal="center" vertical="center"/>
    </xf>
    <xf numFmtId="165" fontId="18" fillId="2" borderId="22" xfId="0" applyNumberFormat="1" applyFont="1" applyFill="1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/>
    </xf>
    <xf numFmtId="165" fontId="18" fillId="2" borderId="14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4" fontId="25" fillId="2" borderId="19" xfId="0" applyNumberFormat="1" applyFont="1" applyFill="1" applyBorder="1" applyAlignment="1">
      <alignment horizontal="center" vertical="center"/>
    </xf>
    <xf numFmtId="3" fontId="25" fillId="2" borderId="20" xfId="0" applyNumberFormat="1" applyFont="1" applyFill="1" applyBorder="1" applyAlignment="1">
      <alignment horizontal="center" vertical="center"/>
    </xf>
    <xf numFmtId="4" fontId="25" fillId="2" borderId="21" xfId="0" applyNumberFormat="1" applyFont="1" applyFill="1" applyBorder="1" applyAlignment="1">
      <alignment horizontal="center" vertical="center"/>
    </xf>
    <xf numFmtId="3" fontId="35" fillId="2" borderId="20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3" fontId="22" fillId="0" borderId="1" xfId="0" applyNumberFormat="1" applyFont="1" applyFill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 wrapText="1"/>
    </xf>
    <xf numFmtId="3" fontId="22" fillId="3" borderId="22" xfId="0" applyNumberFormat="1" applyFont="1" applyFill="1" applyBorder="1" applyAlignment="1">
      <alignment horizontal="center" vertical="center"/>
    </xf>
    <xf numFmtId="3" fontId="22" fillId="3" borderId="37" xfId="0" applyNumberFormat="1" applyFont="1" applyFill="1" applyBorder="1" applyAlignment="1">
      <alignment horizontal="center" vertical="center"/>
    </xf>
    <xf numFmtId="165" fontId="28" fillId="2" borderId="24" xfId="0" applyNumberFormat="1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5" fontId="28" fillId="2" borderId="25" xfId="0" applyNumberFormat="1" applyFont="1" applyFill="1" applyBorder="1" applyAlignment="1">
      <alignment horizontal="center" vertical="center" wrapText="1"/>
    </xf>
    <xf numFmtId="165" fontId="25" fillId="3" borderId="19" xfId="0" applyNumberFormat="1" applyFont="1" applyFill="1" applyBorder="1" applyAlignment="1">
      <alignment horizontal="center" vertical="center"/>
    </xf>
    <xf numFmtId="165" fontId="25" fillId="3" borderId="20" xfId="0" applyNumberFormat="1" applyFont="1" applyFill="1" applyBorder="1" applyAlignment="1">
      <alignment horizontal="center" vertical="center"/>
    </xf>
    <xf numFmtId="165" fontId="25" fillId="3" borderId="43" xfId="0" applyNumberFormat="1" applyFont="1" applyFill="1" applyBorder="1" applyAlignment="1">
      <alignment horizontal="center" vertical="center"/>
    </xf>
    <xf numFmtId="165" fontId="35" fillId="2" borderId="14" xfId="0" applyNumberFormat="1" applyFont="1" applyFill="1" applyBorder="1" applyAlignment="1">
      <alignment horizontal="center" vertical="center" wrapText="1"/>
    </xf>
    <xf numFmtId="165" fontId="35" fillId="2" borderId="18" xfId="0" applyNumberFormat="1" applyFont="1" applyFill="1" applyBorder="1" applyAlignment="1">
      <alignment horizontal="center" vertical="center" wrapText="1"/>
    </xf>
    <xf numFmtId="165" fontId="39" fillId="2" borderId="36" xfId="0" applyNumberFormat="1" applyFont="1" applyFill="1" applyBorder="1" applyAlignment="1">
      <alignment horizontal="center" vertical="center" wrapText="1"/>
    </xf>
    <xf numFmtId="165" fontId="38" fillId="0" borderId="48" xfId="0" applyNumberFormat="1" applyFont="1" applyFill="1" applyBorder="1" applyAlignment="1">
      <alignment horizontal="center" vertical="center"/>
    </xf>
    <xf numFmtId="165" fontId="38" fillId="0" borderId="37" xfId="0" applyNumberFormat="1" applyFont="1" applyFill="1" applyBorder="1" applyAlignment="1">
      <alignment horizontal="center" vertical="center"/>
    </xf>
    <xf numFmtId="165" fontId="25" fillId="3" borderId="21" xfId="0" applyNumberFormat="1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65" fontId="25" fillId="3" borderId="36" xfId="0" applyNumberFormat="1" applyFont="1" applyFill="1" applyBorder="1" applyAlignment="1">
      <alignment horizontal="center" vertical="center"/>
    </xf>
    <xf numFmtId="165" fontId="25" fillId="3" borderId="17" xfId="0" applyNumberFormat="1" applyFont="1" applyFill="1" applyBorder="1" applyAlignment="1">
      <alignment horizontal="center" vertical="center"/>
    </xf>
    <xf numFmtId="165" fontId="35" fillId="2" borderId="22" xfId="0" applyNumberFormat="1" applyFont="1" applyFill="1" applyBorder="1" applyAlignment="1">
      <alignment horizontal="center" vertical="center" wrapText="1"/>
    </xf>
    <xf numFmtId="165" fontId="25" fillId="3" borderId="35" xfId="0" applyNumberFormat="1" applyFont="1" applyFill="1" applyBorder="1" applyAlignment="1">
      <alignment horizontal="center" vertical="center"/>
    </xf>
    <xf numFmtId="165" fontId="28" fillId="2" borderId="27" xfId="0" applyNumberFormat="1" applyFont="1" applyFill="1" applyBorder="1" applyAlignment="1">
      <alignment horizontal="center" vertical="center" wrapText="1"/>
    </xf>
    <xf numFmtId="165" fontId="25" fillId="3" borderId="7" xfId="0" applyNumberFormat="1" applyFont="1" applyFill="1" applyBorder="1" applyAlignment="1">
      <alignment horizontal="center" vertical="center"/>
    </xf>
    <xf numFmtId="165" fontId="28" fillId="2" borderId="12" xfId="0" applyNumberFormat="1" applyFont="1" applyFill="1" applyBorder="1" applyAlignment="1">
      <alignment horizontal="center" vertical="center" wrapText="1"/>
    </xf>
    <xf numFmtId="165" fontId="25" fillId="3" borderId="65" xfId="0" applyNumberFormat="1" applyFont="1" applyFill="1" applyBorder="1" applyAlignment="1">
      <alignment horizontal="center" vertical="center"/>
    </xf>
    <xf numFmtId="165" fontId="35" fillId="2" borderId="26" xfId="0" applyNumberFormat="1" applyFont="1" applyFill="1" applyBorder="1" applyAlignment="1">
      <alignment horizontal="center" vertical="center" wrapText="1"/>
    </xf>
    <xf numFmtId="165" fontId="29" fillId="0" borderId="32" xfId="0" applyNumberFormat="1" applyFont="1" applyFill="1" applyBorder="1" applyAlignment="1">
      <alignment horizontal="center" vertical="center" wrapText="1"/>
    </xf>
    <xf numFmtId="165" fontId="29" fillId="0" borderId="22" xfId="0" applyNumberFormat="1" applyFont="1" applyFill="1" applyBorder="1" applyAlignment="1">
      <alignment horizontal="center" vertical="center" wrapText="1"/>
    </xf>
    <xf numFmtId="165" fontId="29" fillId="0" borderId="33" xfId="0" applyNumberFormat="1" applyFont="1" applyFill="1" applyBorder="1" applyAlignment="1">
      <alignment horizontal="center" vertical="center" wrapText="1"/>
    </xf>
    <xf numFmtId="165" fontId="39" fillId="2" borderId="26" xfId="0" applyNumberFormat="1" applyFont="1" applyFill="1" applyBorder="1" applyAlignment="1">
      <alignment horizontal="center" vertical="center" wrapText="1"/>
    </xf>
    <xf numFmtId="165" fontId="38" fillId="0" borderId="24" xfId="0" applyNumberFormat="1" applyFont="1" applyFill="1" applyBorder="1" applyAlignment="1">
      <alignment horizontal="center" vertical="center" wrapText="1"/>
    </xf>
    <xf numFmtId="165" fontId="28" fillId="2" borderId="58" xfId="0" applyNumberFormat="1" applyFont="1" applyFill="1" applyBorder="1" applyAlignment="1">
      <alignment horizontal="center" vertical="center" wrapText="1"/>
    </xf>
    <xf numFmtId="165" fontId="25" fillId="3" borderId="15" xfId="0" applyNumberFormat="1" applyFont="1" applyFill="1" applyBorder="1" applyAlignment="1">
      <alignment horizontal="center" vertical="center"/>
    </xf>
    <xf numFmtId="165" fontId="28" fillId="2" borderId="13" xfId="0" applyNumberFormat="1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165" fontId="28" fillId="2" borderId="23" xfId="0" applyNumberFormat="1" applyFont="1" applyFill="1" applyBorder="1" applyAlignment="1">
      <alignment horizontal="center" vertical="center" wrapText="1"/>
    </xf>
    <xf numFmtId="4" fontId="28" fillId="2" borderId="50" xfId="0" applyNumberFormat="1" applyFont="1" applyFill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4" fontId="28" fillId="2" borderId="51" xfId="0" applyNumberFormat="1" applyFont="1" applyFill="1" applyBorder="1" applyAlignment="1">
      <alignment horizontal="center" vertical="center" wrapText="1"/>
    </xf>
    <xf numFmtId="3" fontId="18" fillId="2" borderId="27" xfId="0" applyNumberFormat="1" applyFon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/>
    </xf>
    <xf numFmtId="165" fontId="22" fillId="3" borderId="14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center" vertical="center"/>
    </xf>
    <xf numFmtId="165" fontId="26" fillId="0" borderId="18" xfId="0" applyNumberFormat="1" applyFont="1" applyBorder="1" applyAlignment="1">
      <alignment horizontal="center" vertical="center" wrapText="1"/>
    </xf>
    <xf numFmtId="165" fontId="35" fillId="2" borderId="19" xfId="0" applyNumberFormat="1" applyFont="1" applyFill="1" applyBorder="1" applyAlignment="1">
      <alignment horizontal="center" vertical="center" wrapText="1"/>
    </xf>
    <xf numFmtId="165" fontId="22" fillId="3" borderId="46" xfId="0" applyNumberFormat="1" applyFont="1" applyFill="1" applyBorder="1" applyAlignment="1">
      <alignment horizontal="center" vertical="center"/>
    </xf>
    <xf numFmtId="165" fontId="22" fillId="3" borderId="22" xfId="0" applyNumberFormat="1" applyFont="1" applyFill="1" applyBorder="1" applyAlignment="1">
      <alignment horizontal="center" vertical="center"/>
    </xf>
    <xf numFmtId="165" fontId="22" fillId="0" borderId="22" xfId="0" applyNumberFormat="1" applyFont="1" applyFill="1" applyBorder="1" applyAlignment="1">
      <alignment horizontal="center" vertical="center"/>
    </xf>
    <xf numFmtId="165" fontId="26" fillId="0" borderId="33" xfId="0" applyNumberFormat="1" applyFont="1" applyBorder="1" applyAlignment="1">
      <alignment horizontal="center" vertical="center" wrapText="1"/>
    </xf>
    <xf numFmtId="165" fontId="26" fillId="0" borderId="16" xfId="0" applyNumberFormat="1" applyFont="1" applyBorder="1" applyAlignment="1">
      <alignment horizontal="center" vertical="center" wrapText="1"/>
    </xf>
    <xf numFmtId="165" fontId="35" fillId="2" borderId="43" xfId="0" applyNumberFormat="1" applyFont="1" applyFill="1" applyBorder="1" applyAlignment="1">
      <alignment horizontal="center" vertical="center" wrapText="1"/>
    </xf>
    <xf numFmtId="165" fontId="22" fillId="3" borderId="43" xfId="0" applyNumberFormat="1" applyFont="1" applyFill="1" applyBorder="1" applyAlignment="1">
      <alignment horizontal="center" vertical="center"/>
    </xf>
    <xf numFmtId="165" fontId="22" fillId="3" borderId="10" xfId="0" applyNumberFormat="1" applyFont="1" applyFill="1" applyBorder="1" applyAlignment="1">
      <alignment horizontal="center" vertical="center"/>
    </xf>
    <xf numFmtId="165" fontId="22" fillId="3" borderId="37" xfId="0" applyNumberFormat="1" applyFont="1" applyFill="1" applyBorder="1" applyAlignment="1">
      <alignment horizontal="center" vertical="center"/>
    </xf>
    <xf numFmtId="165" fontId="26" fillId="0" borderId="38" xfId="0" applyNumberFormat="1" applyFont="1" applyBorder="1" applyAlignment="1">
      <alignment horizontal="center" vertical="center" wrapText="1"/>
    </xf>
    <xf numFmtId="3" fontId="25" fillId="3" borderId="1" xfId="0" applyNumberFormat="1" applyFont="1" applyFill="1" applyBorder="1" applyAlignment="1">
      <alignment horizontal="center" vertical="center"/>
    </xf>
    <xf numFmtId="4" fontId="25" fillId="3" borderId="32" xfId="0" applyNumberFormat="1" applyFont="1" applyFill="1" applyBorder="1" applyAlignment="1">
      <alignment horizontal="center" vertical="center"/>
    </xf>
    <xf numFmtId="4" fontId="25" fillId="3" borderId="8" xfId="0" applyNumberFormat="1" applyFont="1" applyFill="1" applyBorder="1" applyAlignment="1">
      <alignment horizontal="center" vertical="center"/>
    </xf>
    <xf numFmtId="4" fontId="25" fillId="3" borderId="30" xfId="0" applyNumberFormat="1" applyFont="1" applyFill="1" applyBorder="1" applyAlignment="1">
      <alignment horizontal="center" vertical="center"/>
    </xf>
    <xf numFmtId="4" fontId="25" fillId="3" borderId="22" xfId="0" applyNumberFormat="1" applyFont="1" applyFill="1" applyBorder="1" applyAlignment="1">
      <alignment horizontal="center" vertical="center"/>
    </xf>
    <xf numFmtId="4" fontId="25" fillId="3" borderId="14" xfId="0" applyNumberFormat="1" applyFont="1" applyFill="1" applyBorder="1" applyAlignment="1">
      <alignment horizontal="center" vertical="center"/>
    </xf>
    <xf numFmtId="3" fontId="25" fillId="3" borderId="22" xfId="0" applyNumberFormat="1" applyFont="1" applyFill="1" applyBorder="1" applyAlignment="1">
      <alignment horizontal="center" vertical="center"/>
    </xf>
    <xf numFmtId="3" fontId="25" fillId="3" borderId="14" xfId="0" applyNumberFormat="1" applyFont="1" applyFill="1" applyBorder="1" applyAlignment="1">
      <alignment horizontal="center" vertical="center"/>
    </xf>
    <xf numFmtId="4" fontId="25" fillId="2" borderId="33" xfId="0" applyNumberFormat="1" applyFont="1" applyFill="1" applyBorder="1" applyAlignment="1">
      <alignment horizontal="center" vertical="center"/>
    </xf>
    <xf numFmtId="4" fontId="25" fillId="2" borderId="16" xfId="0" applyNumberFormat="1" applyFont="1" applyFill="1" applyBorder="1" applyAlignment="1">
      <alignment horizontal="center" vertical="center"/>
    </xf>
    <xf numFmtId="3" fontId="25" fillId="2" borderId="16" xfId="0" applyNumberFormat="1" applyFont="1" applyFill="1" applyBorder="1" applyAlignment="1">
      <alignment horizontal="center" vertical="center"/>
    </xf>
    <xf numFmtId="4" fontId="25" fillId="2" borderId="18" xfId="0" applyNumberFormat="1" applyFont="1" applyFill="1" applyBorder="1" applyAlignment="1">
      <alignment horizontal="center" vertical="center"/>
    </xf>
    <xf numFmtId="165" fontId="28" fillId="2" borderId="37" xfId="0" applyNumberFormat="1" applyFont="1" applyFill="1" applyBorder="1" applyAlignment="1">
      <alignment horizontal="center" vertical="center" wrapText="1"/>
    </xf>
    <xf numFmtId="165" fontId="28" fillId="2" borderId="49" xfId="0" applyNumberFormat="1" applyFont="1" applyFill="1" applyBorder="1" applyAlignment="1">
      <alignment horizontal="center" vertical="center" wrapText="1"/>
    </xf>
    <xf numFmtId="4" fontId="18" fillId="2" borderId="25" xfId="0" applyNumberFormat="1" applyFont="1" applyFill="1" applyBorder="1" applyAlignment="1">
      <alignment horizontal="center" vertical="center"/>
    </xf>
    <xf numFmtId="4" fontId="18" fillId="2" borderId="26" xfId="0" applyNumberFormat="1" applyFont="1" applyFill="1" applyBorder="1" applyAlignment="1">
      <alignment horizontal="center" vertical="center"/>
    </xf>
    <xf numFmtId="4" fontId="18" fillId="2" borderId="42" xfId="0" applyNumberFormat="1" applyFont="1" applyFill="1" applyBorder="1" applyAlignment="1">
      <alignment horizontal="center" vertical="center"/>
    </xf>
    <xf numFmtId="4" fontId="18" fillId="2" borderId="48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48" xfId="0" applyNumberFormat="1" applyFont="1" applyFill="1" applyBorder="1" applyAlignment="1">
      <alignment horizontal="center" vertical="center"/>
    </xf>
    <xf numFmtId="4" fontId="36" fillId="2" borderId="26" xfId="0" applyNumberFormat="1" applyFont="1" applyFill="1" applyBorder="1" applyAlignment="1">
      <alignment horizontal="center" vertical="center"/>
    </xf>
    <xf numFmtId="4" fontId="36" fillId="2" borderId="36" xfId="0" applyNumberFormat="1" applyFont="1" applyFill="1" applyBorder="1" applyAlignment="1">
      <alignment horizontal="center" vertical="center"/>
    </xf>
    <xf numFmtId="4" fontId="36" fillId="2" borderId="47" xfId="0" applyNumberFormat="1" applyFont="1" applyFill="1" applyBorder="1" applyAlignment="1">
      <alignment horizontal="center" vertical="center"/>
    </xf>
    <xf numFmtId="4" fontId="36" fillId="2" borderId="30" xfId="0" applyNumberFormat="1" applyFont="1" applyFill="1" applyBorder="1" applyAlignment="1">
      <alignment horizontal="center" vertical="center"/>
    </xf>
    <xf numFmtId="4" fontId="36" fillId="2" borderId="61" xfId="0" applyNumberFormat="1" applyFont="1" applyFill="1" applyBorder="1" applyAlignment="1">
      <alignment horizontal="center" vertical="center"/>
    </xf>
    <xf numFmtId="4" fontId="36" fillId="2" borderId="37" xfId="0" applyNumberFormat="1" applyFont="1" applyFill="1" applyBorder="1" applyAlignment="1">
      <alignment horizontal="center" vertical="center"/>
    </xf>
    <xf numFmtId="4" fontId="36" fillId="2" borderId="14" xfId="0" applyNumberFormat="1" applyFont="1" applyFill="1" applyBorder="1" applyAlignment="1">
      <alignment horizontal="center" vertical="center"/>
    </xf>
    <xf numFmtId="3" fontId="36" fillId="2" borderId="10" xfId="0" applyNumberFormat="1" applyFont="1" applyFill="1" applyBorder="1" applyAlignment="1">
      <alignment horizontal="center" vertical="center"/>
    </xf>
    <xf numFmtId="3" fontId="36" fillId="2" borderId="37" xfId="0" applyNumberFormat="1" applyFont="1" applyFill="1" applyBorder="1" applyAlignment="1">
      <alignment horizontal="center" vertical="center"/>
    </xf>
    <xf numFmtId="3" fontId="36" fillId="2" borderId="42" xfId="0" applyNumberFormat="1" applyFont="1" applyFill="1" applyBorder="1" applyAlignment="1">
      <alignment horizontal="center" vertical="center"/>
    </xf>
    <xf numFmtId="3" fontId="25" fillId="3" borderId="43" xfId="0" applyNumberFormat="1" applyFont="1" applyFill="1" applyBorder="1" applyAlignment="1">
      <alignment horizontal="center" vertical="center"/>
    </xf>
    <xf numFmtId="3" fontId="36" fillId="2" borderId="14" xfId="0" applyNumberFormat="1" applyFont="1" applyFill="1" applyBorder="1" applyAlignment="1">
      <alignment horizontal="center" vertical="center"/>
    </xf>
    <xf numFmtId="3" fontId="18" fillId="2" borderId="42" xfId="0" applyNumberFormat="1" applyFont="1" applyFill="1" applyBorder="1" applyAlignment="1">
      <alignment horizontal="center" vertical="center"/>
    </xf>
    <xf numFmtId="3" fontId="18" fillId="2" borderId="36" xfId="0" applyNumberFormat="1" applyFont="1" applyFill="1" applyBorder="1" applyAlignment="1">
      <alignment horizontal="center" vertical="center"/>
    </xf>
    <xf numFmtId="4" fontId="36" fillId="2" borderId="19" xfId="0" applyNumberFormat="1" applyFont="1" applyFill="1" applyBorder="1" applyAlignment="1">
      <alignment horizontal="center" vertical="center"/>
    </xf>
    <xf numFmtId="3" fontId="36" fillId="2" borderId="20" xfId="0" applyNumberFormat="1" applyFont="1" applyFill="1" applyBorder="1" applyAlignment="1">
      <alignment horizontal="center" vertical="center"/>
    </xf>
    <xf numFmtId="4" fontId="22" fillId="0" borderId="24" xfId="0" applyNumberFormat="1" applyFont="1" applyFill="1" applyBorder="1" applyAlignment="1">
      <alignment horizontal="center" vertical="center"/>
    </xf>
    <xf numFmtId="4" fontId="36" fillId="3" borderId="31" xfId="0" applyNumberFormat="1" applyFont="1" applyFill="1" applyBorder="1" applyAlignment="1">
      <alignment horizontal="center" vertical="center"/>
    </xf>
    <xf numFmtId="4" fontId="25" fillId="2" borderId="17" xfId="0" applyNumberFormat="1" applyFont="1" applyFill="1" applyBorder="1" applyAlignment="1">
      <alignment horizontal="center" vertical="center"/>
    </xf>
    <xf numFmtId="3" fontId="36" fillId="3" borderId="31" xfId="0" applyNumberFormat="1" applyFont="1" applyFill="1" applyBorder="1" applyAlignment="1">
      <alignment horizontal="center" vertical="center"/>
    </xf>
    <xf numFmtId="3" fontId="25" fillId="2" borderId="18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4" fontId="25" fillId="3" borderId="36" xfId="0" applyNumberFormat="1" applyFont="1" applyFill="1" applyBorder="1" applyAlignment="1">
      <alignment horizontal="center" vertical="center"/>
    </xf>
    <xf numFmtId="4" fontId="22" fillId="3" borderId="33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 wrapText="1"/>
    </xf>
    <xf numFmtId="3" fontId="25" fillId="3" borderId="17" xfId="0" applyNumberFormat="1" applyFont="1" applyFill="1" applyBorder="1" applyAlignment="1">
      <alignment horizontal="center" vertical="center"/>
    </xf>
    <xf numFmtId="4" fontId="29" fillId="2" borderId="58" xfId="0" applyNumberFormat="1" applyFont="1" applyFill="1" applyBorder="1" applyAlignment="1">
      <alignment horizontal="center" vertical="center"/>
    </xf>
    <xf numFmtId="4" fontId="29" fillId="2" borderId="14" xfId="0" applyNumberFormat="1" applyFont="1" applyFill="1" applyBorder="1" applyAlignment="1">
      <alignment horizontal="center" vertical="center"/>
    </xf>
    <xf numFmtId="3" fontId="18" fillId="2" borderId="47" xfId="0" applyNumberFormat="1" applyFont="1" applyFill="1" applyBorder="1" applyAlignment="1">
      <alignment horizontal="center" vertical="center"/>
    </xf>
    <xf numFmtId="0" fontId="26" fillId="0" borderId="57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25" fillId="2" borderId="58" xfId="0" applyFont="1" applyFill="1" applyBorder="1" applyAlignment="1">
      <alignment horizontal="center" vertical="center" wrapText="1"/>
    </xf>
    <xf numFmtId="0" fontId="25" fillId="2" borderId="61" xfId="0" applyFont="1" applyFill="1" applyBorder="1" applyAlignment="1">
      <alignment horizontal="center" vertical="center" wrapText="1"/>
    </xf>
    <xf numFmtId="4" fontId="25" fillId="2" borderId="61" xfId="0" applyNumberFormat="1" applyFont="1" applyFill="1" applyBorder="1" applyAlignment="1">
      <alignment horizontal="center" vertical="center" wrapText="1"/>
    </xf>
    <xf numFmtId="4" fontId="25" fillId="2" borderId="67" xfId="0" applyNumberFormat="1" applyFont="1" applyFill="1" applyBorder="1" applyAlignment="1">
      <alignment horizontal="center" vertical="center" wrapText="1"/>
    </xf>
    <xf numFmtId="4" fontId="25" fillId="2" borderId="25" xfId="0" applyNumberFormat="1" applyFont="1" applyFill="1" applyBorder="1" applyAlignment="1">
      <alignment horizontal="center" vertical="center" wrapText="1"/>
    </xf>
    <xf numFmtId="4" fontId="44" fillId="0" borderId="61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23" xfId="0" applyNumberFormat="1" applyFont="1" applyFill="1" applyBorder="1" applyAlignment="1">
      <alignment horizontal="center" vertical="center" wrapText="1"/>
    </xf>
    <xf numFmtId="4" fontId="26" fillId="3" borderId="7" xfId="0" applyNumberFormat="1" applyFont="1" applyFill="1" applyBorder="1" applyAlignment="1">
      <alignment horizontal="center" vertical="center" wrapText="1"/>
    </xf>
    <xf numFmtId="4" fontId="25" fillId="2" borderId="32" xfId="0" applyNumberFormat="1" applyFont="1" applyFill="1" applyBorder="1" applyAlignment="1">
      <alignment horizontal="center" vertical="center" wrapText="1"/>
    </xf>
    <xf numFmtId="4" fontId="25" fillId="2" borderId="33" xfId="0" applyNumberFormat="1" applyFont="1" applyFill="1" applyBorder="1" applyAlignment="1">
      <alignment horizontal="center" vertical="center" wrapText="1"/>
    </xf>
    <xf numFmtId="4" fontId="26" fillId="3" borderId="19" xfId="0" applyNumberFormat="1" applyFont="1" applyFill="1" applyBorder="1" applyAlignment="1">
      <alignment horizontal="center" vertical="center" wrapText="1"/>
    </xf>
    <xf numFmtId="4" fontId="26" fillId="3" borderId="24" xfId="0" applyNumberFormat="1" applyFont="1" applyFill="1" applyBorder="1" applyAlignment="1">
      <alignment horizontal="center" vertical="center" wrapText="1"/>
    </xf>
    <xf numFmtId="4" fontId="25" fillId="3" borderId="65" xfId="0" applyNumberFormat="1" applyFont="1" applyFill="1" applyBorder="1" applyAlignment="1">
      <alignment horizontal="center" vertical="center" wrapText="1"/>
    </xf>
    <xf numFmtId="4" fontId="25" fillId="2" borderId="24" xfId="0" applyNumberFormat="1" applyFont="1" applyFill="1" applyBorder="1" applyAlignment="1">
      <alignment horizontal="center" vertical="center" wrapText="1"/>
    </xf>
    <xf numFmtId="4" fontId="25" fillId="2" borderId="23" xfId="0" applyNumberFormat="1" applyFont="1" applyFill="1" applyBorder="1" applyAlignment="1">
      <alignment horizontal="center" vertical="center" wrapText="1"/>
    </xf>
    <xf numFmtId="4" fontId="26" fillId="3" borderId="65" xfId="0" applyNumberFormat="1" applyFont="1" applyFill="1" applyBorder="1" applyAlignment="1">
      <alignment horizontal="center" vertical="center" wrapText="1"/>
    </xf>
    <xf numFmtId="4" fontId="44" fillId="2" borderId="24" xfId="0" applyNumberFormat="1" applyFont="1" applyFill="1" applyBorder="1" applyAlignment="1">
      <alignment horizontal="center" vertical="center" wrapText="1"/>
    </xf>
    <xf numFmtId="4" fontId="26" fillId="2" borderId="22" xfId="0" applyNumberFormat="1" applyFont="1" applyFill="1" applyBorder="1" applyAlignment="1">
      <alignment horizontal="center" vertical="center" wrapText="1"/>
    </xf>
    <xf numFmtId="4" fontId="26" fillId="2" borderId="23" xfId="0" applyNumberFormat="1" applyFont="1" applyFill="1" applyBorder="1" applyAlignment="1">
      <alignment horizontal="center" vertical="center" wrapText="1"/>
    </xf>
    <xf numFmtId="4" fontId="26" fillId="3" borderId="28" xfId="0" applyNumberFormat="1" applyFont="1" applyFill="1" applyBorder="1" applyAlignment="1">
      <alignment horizontal="center" vertical="center" wrapText="1"/>
    </xf>
    <xf numFmtId="4" fontId="26" fillId="2" borderId="32" xfId="0" applyNumberFormat="1" applyFont="1" applyFill="1" applyBorder="1" applyAlignment="1">
      <alignment horizontal="center" vertical="center" wrapText="1"/>
    </xf>
    <xf numFmtId="4" fontId="25" fillId="2" borderId="22" xfId="0" applyNumberFormat="1" applyFont="1" applyFill="1" applyBorder="1" applyAlignment="1">
      <alignment horizontal="center" vertical="center" wrapText="1"/>
    </xf>
    <xf numFmtId="4" fontId="25" fillId="2" borderId="15" xfId="0" applyNumberFormat="1" applyFont="1" applyFill="1" applyBorder="1" applyAlignment="1">
      <alignment horizontal="center" vertical="center" wrapText="1"/>
    </xf>
    <xf numFmtId="4" fontId="26" fillId="3" borderId="13" xfId="0" applyNumberFormat="1" applyFont="1" applyFill="1" applyBorder="1" applyAlignment="1">
      <alignment horizontal="center" vertical="center" wrapText="1"/>
    </xf>
    <xf numFmtId="4" fontId="26" fillId="2" borderId="7" xfId="0" applyNumberFormat="1" applyFont="1" applyFill="1" applyBorder="1" applyAlignment="1">
      <alignment horizontal="center" vertical="center" wrapText="1"/>
    </xf>
    <xf numFmtId="4" fontId="26" fillId="2" borderId="19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65" fontId="29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65" fontId="29" fillId="0" borderId="37" xfId="0" applyNumberFormat="1" applyFont="1" applyFill="1" applyBorder="1" applyAlignment="1">
      <alignment horizontal="center" vertical="center" wrapText="1"/>
    </xf>
    <xf numFmtId="165" fontId="29" fillId="0" borderId="37" xfId="0" applyNumberFormat="1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4" fontId="29" fillId="0" borderId="53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 wrapText="1"/>
    </xf>
    <xf numFmtId="4" fontId="29" fillId="0" borderId="27" xfId="0" applyNumberFormat="1" applyFont="1" applyFill="1" applyBorder="1" applyAlignment="1">
      <alignment horizontal="center" vertical="center" wrapText="1"/>
    </xf>
    <xf numFmtId="3" fontId="29" fillId="0" borderId="23" xfId="0" applyNumberFormat="1" applyFont="1" applyFill="1" applyBorder="1" applyAlignment="1">
      <alignment horizontal="center" vertical="center" wrapText="1"/>
    </xf>
    <xf numFmtId="4" fontId="44" fillId="0" borderId="28" xfId="0" applyNumberFormat="1" applyFont="1" applyFill="1" applyBorder="1" applyAlignment="1">
      <alignment horizontal="center" vertical="center" wrapText="1"/>
    </xf>
    <xf numFmtId="4" fontId="38" fillId="0" borderId="55" xfId="0" applyNumberFormat="1" applyFont="1" applyFill="1" applyBorder="1" applyAlignment="1">
      <alignment horizontal="center" vertical="center" wrapText="1"/>
    </xf>
    <xf numFmtId="49" fontId="29" fillId="2" borderId="14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" fontId="29" fillId="0" borderId="72" xfId="0" applyNumberFormat="1" applyFont="1" applyBorder="1" applyAlignment="1" applyProtection="1">
      <alignment horizontal="right" vertical="center" wrapText="1"/>
    </xf>
    <xf numFmtId="4" fontId="29" fillId="0" borderId="72" xfId="0" applyNumberFormat="1" applyFont="1" applyBorder="1" applyAlignment="1" applyProtection="1">
      <alignment horizontal="center" vertical="center" wrapText="1"/>
    </xf>
    <xf numFmtId="3" fontId="29" fillId="0" borderId="72" xfId="0" applyNumberFormat="1" applyFont="1" applyBorder="1" applyAlignment="1" applyProtection="1">
      <alignment horizontal="center" vertical="center" wrapText="1"/>
    </xf>
    <xf numFmtId="4" fontId="44" fillId="0" borderId="66" xfId="0" applyNumberFormat="1" applyFont="1" applyFill="1" applyBorder="1" applyAlignment="1">
      <alignment horizontal="center" vertical="center" wrapText="1"/>
    </xf>
    <xf numFmtId="4" fontId="45" fillId="2" borderId="26" xfId="0" applyNumberFormat="1" applyFont="1" applyFill="1" applyBorder="1" applyAlignment="1">
      <alignment horizontal="center" vertical="center" wrapText="1"/>
    </xf>
    <xf numFmtId="49" fontId="29" fillId="2" borderId="30" xfId="0" applyNumberFormat="1" applyFont="1" applyFill="1" applyBorder="1" applyAlignment="1">
      <alignment horizontal="center" vertical="center" wrapText="1"/>
    </xf>
    <xf numFmtId="4" fontId="29" fillId="0" borderId="74" xfId="0" applyNumberFormat="1" applyFont="1" applyBorder="1" applyAlignment="1" applyProtection="1">
      <alignment horizontal="right" vertical="center" wrapText="1"/>
    </xf>
    <xf numFmtId="4" fontId="29" fillId="0" borderId="74" xfId="0" applyNumberFormat="1" applyFont="1" applyBorder="1" applyAlignment="1" applyProtection="1">
      <alignment horizontal="center" vertical="center" wrapText="1"/>
    </xf>
    <xf numFmtId="4" fontId="30" fillId="0" borderId="56" xfId="0" applyNumberFormat="1" applyFont="1" applyFill="1" applyBorder="1" applyAlignment="1">
      <alignment horizontal="center" vertical="center" wrapText="1"/>
    </xf>
    <xf numFmtId="165" fontId="30" fillId="0" borderId="7" xfId="0" applyNumberFormat="1" applyFont="1" applyFill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center" vertical="center" wrapText="1"/>
    </xf>
    <xf numFmtId="165" fontId="30" fillId="0" borderId="40" xfId="0" applyNumberFormat="1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>
      <alignment horizontal="center" vertical="center" wrapText="1"/>
    </xf>
    <xf numFmtId="4" fontId="30" fillId="0" borderId="35" xfId="0" applyNumberFormat="1" applyFont="1" applyFill="1" applyBorder="1" applyAlignment="1">
      <alignment horizontal="center" vertical="center" wrapText="1"/>
    </xf>
    <xf numFmtId="4" fontId="44" fillId="0" borderId="47" xfId="0" applyNumberFormat="1" applyFont="1" applyFill="1" applyBorder="1" applyAlignment="1">
      <alignment horizontal="center" vertical="center" wrapText="1"/>
    </xf>
    <xf numFmtId="4" fontId="29" fillId="0" borderId="71" xfId="0" applyNumberFormat="1" applyFont="1" applyFill="1" applyBorder="1" applyAlignment="1">
      <alignment horizontal="center" vertical="center" wrapText="1"/>
    </xf>
    <xf numFmtId="4" fontId="29" fillId="0" borderId="75" xfId="0" applyNumberFormat="1" applyFont="1" applyBorder="1" applyAlignment="1" applyProtection="1">
      <alignment horizontal="right" vertical="center" wrapText="1"/>
    </xf>
    <xf numFmtId="4" fontId="29" fillId="0" borderId="75" xfId="0" applyNumberFormat="1" applyFont="1" applyBorder="1" applyAlignment="1" applyProtection="1">
      <alignment horizontal="center" vertical="center" wrapText="1"/>
    </xf>
    <xf numFmtId="3" fontId="18" fillId="2" borderId="25" xfId="0" applyNumberFormat="1" applyFont="1" applyFill="1" applyBorder="1" applyAlignment="1">
      <alignment horizontal="center" vertical="center"/>
    </xf>
    <xf numFmtId="3" fontId="18" fillId="2" borderId="67" xfId="0" applyNumberFormat="1" applyFont="1" applyFill="1" applyBorder="1" applyAlignment="1">
      <alignment horizontal="center" vertical="center"/>
    </xf>
    <xf numFmtId="4" fontId="29" fillId="2" borderId="65" xfId="0" applyNumberFormat="1" applyFont="1" applyFill="1" applyBorder="1" applyAlignment="1">
      <alignment horizontal="center" vertical="center"/>
    </xf>
    <xf numFmtId="3" fontId="29" fillId="2" borderId="20" xfId="0" applyNumberFormat="1" applyFont="1" applyFill="1" applyBorder="1" applyAlignment="1">
      <alignment horizontal="center" vertical="center"/>
    </xf>
    <xf numFmtId="4" fontId="29" fillId="2" borderId="21" xfId="0" applyNumberFormat="1" applyFont="1" applyFill="1" applyBorder="1" applyAlignment="1">
      <alignment horizontal="center" vertical="center"/>
    </xf>
    <xf numFmtId="0" fontId="48" fillId="0" borderId="25" xfId="0" applyFont="1" applyFill="1" applyBorder="1" applyAlignment="1"/>
    <xf numFmtId="0" fontId="48" fillId="0" borderId="0" xfId="0" applyFont="1" applyFill="1" applyAlignment="1"/>
    <xf numFmtId="49" fontId="47" fillId="0" borderId="32" xfId="0" applyNumberFormat="1" applyFont="1" applyBorder="1" applyAlignment="1" applyProtection="1">
      <alignment horizontal="left" vertical="center" wrapText="1"/>
    </xf>
    <xf numFmtId="4" fontId="29" fillId="2" borderId="47" xfId="0" applyNumberFormat="1" applyFont="1" applyFill="1" applyBorder="1" applyAlignment="1">
      <alignment horizontal="center" vertical="center"/>
    </xf>
    <xf numFmtId="3" fontId="29" fillId="2" borderId="8" xfId="0" applyNumberFormat="1" applyFont="1" applyFill="1" applyBorder="1" applyAlignment="1">
      <alignment horizontal="center" vertical="center"/>
    </xf>
    <xf numFmtId="4" fontId="29" fillId="2" borderId="30" xfId="0" applyNumberFormat="1" applyFont="1" applyFill="1" applyBorder="1" applyAlignment="1">
      <alignment horizontal="center" vertical="center"/>
    </xf>
    <xf numFmtId="49" fontId="47" fillId="0" borderId="22" xfId="0" applyNumberFormat="1" applyFont="1" applyBorder="1" applyAlignment="1" applyProtection="1">
      <alignment horizontal="left" vertical="center" wrapText="1"/>
    </xf>
    <xf numFmtId="49" fontId="47" fillId="0" borderId="33" xfId="0" applyNumberFormat="1" applyFont="1" applyBorder="1" applyAlignment="1" applyProtection="1">
      <alignment horizontal="left" vertical="center" wrapText="1"/>
    </xf>
    <xf numFmtId="4" fontId="29" fillId="2" borderId="26" xfId="0" applyNumberFormat="1" applyFont="1" applyFill="1" applyBorder="1" applyAlignment="1">
      <alignment horizontal="center" vertical="center"/>
    </xf>
    <xf numFmtId="3" fontId="29" fillId="2" borderId="16" xfId="0" applyNumberFormat="1" applyFont="1" applyFill="1" applyBorder="1" applyAlignment="1">
      <alignment horizontal="center" vertical="center"/>
    </xf>
    <xf numFmtId="4" fontId="29" fillId="2" borderId="18" xfId="0" applyNumberFormat="1" applyFont="1" applyFill="1" applyBorder="1" applyAlignment="1">
      <alignment horizontal="center" vertical="center"/>
    </xf>
    <xf numFmtId="4" fontId="29" fillId="2" borderId="66" xfId="0" applyNumberFormat="1" applyFont="1" applyFill="1" applyBorder="1" applyAlignment="1">
      <alignment horizontal="center" vertical="center"/>
    </xf>
    <xf numFmtId="4" fontId="29" fillId="0" borderId="73" xfId="0" applyNumberFormat="1" applyFont="1" applyFill="1" applyBorder="1" applyAlignment="1">
      <alignment horizontal="center" vertical="center" wrapText="1"/>
    </xf>
    <xf numFmtId="4" fontId="26" fillId="2" borderId="13" xfId="0" applyNumberFormat="1" applyFont="1" applyFill="1" applyBorder="1" applyAlignment="1">
      <alignment horizontal="center" vertical="center" wrapText="1"/>
    </xf>
    <xf numFmtId="0" fontId="28" fillId="2" borderId="41" xfId="0" applyFont="1" applyFill="1" applyBorder="1" applyAlignment="1">
      <alignment horizontal="left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165" fontId="18" fillId="2" borderId="25" xfId="0" applyNumberFormat="1" applyFont="1" applyFill="1" applyBorder="1" applyAlignment="1">
      <alignment horizontal="center" vertical="center"/>
    </xf>
    <xf numFmtId="165" fontId="18" fillId="2" borderId="36" xfId="0" applyNumberFormat="1" applyFont="1" applyFill="1" applyBorder="1" applyAlignment="1">
      <alignment horizontal="center" vertical="center"/>
    </xf>
    <xf numFmtId="165" fontId="18" fillId="2" borderId="58" xfId="0" applyNumberFormat="1" applyFont="1" applyFill="1" applyBorder="1" applyAlignment="1">
      <alignment horizontal="center" vertical="center"/>
    </xf>
    <xf numFmtId="165" fontId="18" fillId="2" borderId="41" xfId="0" applyNumberFormat="1" applyFont="1" applyFill="1" applyBorder="1" applyAlignment="1">
      <alignment horizontal="center" vertical="center"/>
    </xf>
    <xf numFmtId="165" fontId="18" fillId="2" borderId="39" xfId="0" applyNumberFormat="1" applyFont="1" applyFill="1" applyBorder="1" applyAlignment="1">
      <alignment horizontal="center" vertical="center"/>
    </xf>
    <xf numFmtId="3" fontId="18" fillId="2" borderId="17" xfId="0" applyNumberFormat="1" applyFont="1" applyFill="1" applyBorder="1" applyAlignment="1">
      <alignment horizontal="center" vertical="center"/>
    </xf>
    <xf numFmtId="4" fontId="18" fillId="2" borderId="36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4" fontId="28" fillId="2" borderId="38" xfId="0" applyNumberFormat="1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65" fontId="18" fillId="2" borderId="24" xfId="0" applyNumberFormat="1" applyFont="1" applyFill="1" applyBorder="1" applyAlignment="1">
      <alignment horizontal="center" vertical="center" wrapText="1"/>
    </xf>
    <xf numFmtId="3" fontId="22" fillId="3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6" fillId="3" borderId="40" xfId="0" applyFont="1" applyFill="1" applyBorder="1" applyAlignment="1">
      <alignment horizontal="center" vertical="center" wrapText="1"/>
    </xf>
    <xf numFmtId="0" fontId="26" fillId="3" borderId="56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4" fontId="25" fillId="2" borderId="7" xfId="0" applyNumberFormat="1" applyFont="1" applyFill="1" applyBorder="1" applyAlignment="1">
      <alignment horizontal="center" vertical="center" wrapText="1"/>
    </xf>
    <xf numFmtId="4" fontId="25" fillId="2" borderId="13" xfId="0" applyNumberFormat="1" applyFont="1" applyFill="1" applyBorder="1" applyAlignment="1">
      <alignment horizontal="center" vertical="center" wrapText="1"/>
    </xf>
    <xf numFmtId="4" fontId="36" fillId="2" borderId="40" xfId="0" applyNumberFormat="1" applyFont="1" applyFill="1" applyBorder="1" applyAlignment="1">
      <alignment horizontal="left" vertical="center" wrapText="1"/>
    </xf>
    <xf numFmtId="4" fontId="36" fillId="2" borderId="41" xfId="0" applyNumberFormat="1" applyFont="1" applyFill="1" applyBorder="1" applyAlignment="1">
      <alignment horizontal="left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4" fontId="25" fillId="3" borderId="65" xfId="0" applyNumberFormat="1" applyFont="1" applyFill="1" applyBorder="1" applyAlignment="1">
      <alignment horizontal="center" vertical="center"/>
    </xf>
    <xf numFmtId="4" fontId="25" fillId="3" borderId="62" xfId="0" applyNumberFormat="1" applyFont="1" applyFill="1" applyBorder="1" applyAlignment="1">
      <alignment horizontal="center" vertical="center"/>
    </xf>
    <xf numFmtId="4" fontId="25" fillId="3" borderId="59" xfId="0" applyNumberFormat="1" applyFont="1" applyFill="1" applyBorder="1" applyAlignment="1">
      <alignment horizontal="center" vertical="center"/>
    </xf>
    <xf numFmtId="4" fontId="12" fillId="2" borderId="0" xfId="5" applyNumberFormat="1" applyFont="1" applyFill="1" applyBorder="1" applyAlignment="1">
      <alignment horizontal="center" vertical="center"/>
    </xf>
    <xf numFmtId="0" fontId="12" fillId="2" borderId="0" xfId="5" applyFont="1" applyFill="1" applyBorder="1" applyAlignment="1">
      <alignment horizontal="center" vertical="center"/>
    </xf>
    <xf numFmtId="4" fontId="12" fillId="2" borderId="2" xfId="5" applyNumberFormat="1" applyFont="1" applyFill="1" applyBorder="1" applyAlignment="1">
      <alignment horizontal="center" vertical="center"/>
    </xf>
    <xf numFmtId="0" fontId="12" fillId="2" borderId="2" xfId="5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3" borderId="20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21" fillId="3" borderId="56" xfId="0" applyFont="1" applyFill="1" applyBorder="1" applyAlignment="1">
      <alignment horizontal="center" vertical="center" wrapText="1"/>
    </xf>
    <xf numFmtId="0" fontId="21" fillId="3" borderId="29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12" fillId="2" borderId="0" xfId="5" applyFont="1" applyFill="1" applyBorder="1" applyAlignment="1">
      <alignment horizontal="left"/>
    </xf>
    <xf numFmtId="0" fontId="21" fillId="3" borderId="61" xfId="0" applyFont="1" applyFill="1" applyBorder="1" applyAlignment="1">
      <alignment horizontal="center" vertical="center" wrapText="1"/>
    </xf>
    <xf numFmtId="0" fontId="21" fillId="3" borderId="52" xfId="0" applyFont="1" applyFill="1" applyBorder="1" applyAlignment="1">
      <alignment horizontal="center" vertical="center" wrapText="1"/>
    </xf>
    <xf numFmtId="0" fontId="21" fillId="3" borderId="44" xfId="0" applyFont="1" applyFill="1" applyBorder="1" applyAlignment="1">
      <alignment horizontal="center" vertical="center" wrapText="1"/>
    </xf>
    <xf numFmtId="4" fontId="26" fillId="0" borderId="66" xfId="0" applyNumberFormat="1" applyFont="1" applyBorder="1" applyAlignment="1">
      <alignment horizontal="center" vertical="center" wrapText="1"/>
    </xf>
    <xf numFmtId="4" fontId="26" fillId="0" borderId="60" xfId="0" applyNumberFormat="1" applyFont="1" applyBorder="1" applyAlignment="1">
      <alignment horizontal="center" vertical="center" wrapText="1"/>
    </xf>
    <xf numFmtId="4" fontId="26" fillId="0" borderId="45" xfId="0" applyNumberFormat="1" applyFont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26" fillId="3" borderId="41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left" vertical="center" wrapText="1"/>
    </xf>
    <xf numFmtId="4" fontId="25" fillId="2" borderId="22" xfId="0" applyNumberFormat="1" applyFont="1" applyFill="1" applyBorder="1" applyAlignment="1">
      <alignment horizontal="center" vertical="center" wrapText="1"/>
    </xf>
    <xf numFmtId="0" fontId="26" fillId="3" borderId="43" xfId="0" applyFont="1" applyFill="1" applyBorder="1" applyAlignment="1">
      <alignment horizontal="center" vertical="center" wrapText="1"/>
    </xf>
    <xf numFmtId="0" fontId="26" fillId="3" borderId="62" xfId="0" applyFont="1" applyFill="1" applyBorder="1" applyAlignment="1">
      <alignment horizontal="center" vertical="center" wrapText="1"/>
    </xf>
    <xf numFmtId="0" fontId="26" fillId="3" borderId="59" xfId="0" applyFont="1" applyFill="1" applyBorder="1" applyAlignment="1">
      <alignment horizontal="center" vertical="center" wrapText="1"/>
    </xf>
    <xf numFmtId="4" fontId="13" fillId="2" borderId="25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6" fillId="3" borderId="46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left"/>
    </xf>
    <xf numFmtId="0" fontId="33" fillId="2" borderId="0" xfId="0" applyFont="1" applyFill="1" applyAlignment="1">
      <alignment horizontal="left"/>
    </xf>
    <xf numFmtId="4" fontId="25" fillId="3" borderId="28" xfId="0" applyNumberFormat="1" applyFont="1" applyFill="1" applyBorder="1" applyAlignment="1">
      <alignment horizontal="center" vertical="center"/>
    </xf>
    <xf numFmtId="4" fontId="25" fillId="3" borderId="56" xfId="0" applyNumberFormat="1" applyFont="1" applyFill="1" applyBorder="1" applyAlignment="1">
      <alignment horizontal="center" vertical="center"/>
    </xf>
    <xf numFmtId="4" fontId="25" fillId="3" borderId="63" xfId="0" applyNumberFormat="1" applyFont="1" applyFill="1" applyBorder="1" applyAlignment="1">
      <alignment horizontal="center" vertical="center"/>
    </xf>
    <xf numFmtId="0" fontId="26" fillId="3" borderId="65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left"/>
    </xf>
    <xf numFmtId="0" fontId="29" fillId="2" borderId="0" xfId="0" applyFont="1" applyFill="1" applyAlignment="1">
      <alignment horizontal="left"/>
    </xf>
    <xf numFmtId="4" fontId="39" fillId="2" borderId="26" xfId="0" applyNumberFormat="1" applyFont="1" applyFill="1" applyBorder="1" applyAlignment="1">
      <alignment horizontal="center" vertical="center" wrapText="1"/>
    </xf>
    <xf numFmtId="4" fontId="39" fillId="2" borderId="57" xfId="0" applyNumberFormat="1" applyFont="1" applyFill="1" applyBorder="1" applyAlignment="1">
      <alignment horizontal="center" vertical="center" wrapText="1"/>
    </xf>
    <xf numFmtId="4" fontId="30" fillId="0" borderId="28" xfId="0" applyNumberFormat="1" applyFont="1" applyFill="1" applyBorder="1" applyAlignment="1">
      <alignment horizontal="center" vertical="center" wrapText="1"/>
    </xf>
    <xf numFmtId="4" fontId="30" fillId="0" borderId="56" xfId="0" applyNumberFormat="1" applyFont="1" applyFill="1" applyBorder="1" applyAlignment="1">
      <alignment horizontal="center" vertical="center" wrapText="1"/>
    </xf>
    <xf numFmtId="4" fontId="30" fillId="0" borderId="63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3" fontId="22" fillId="3" borderId="47" xfId="0" applyNumberFormat="1" applyFont="1" applyFill="1" applyBorder="1" applyAlignment="1">
      <alignment horizontal="center" vertical="center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19"/>
  <sheetViews>
    <sheetView tabSelected="1" view="pageBreakPreview" topLeftCell="I1" zoomScale="70" zoomScaleNormal="70" zoomScaleSheetLayoutView="70" workbookViewId="0">
      <pane ySplit="4" topLeftCell="A5" activePane="bottomLeft" state="frozen"/>
      <selection activeCell="A5" sqref="A5"/>
      <selection pane="bottomLeft" activeCell="AN20" sqref="AN20"/>
    </sheetView>
  </sheetViews>
  <sheetFormatPr defaultRowHeight="15" x14ac:dyDescent="0.25"/>
  <cols>
    <col min="1" max="1" width="4.7109375" style="114" customWidth="1"/>
    <col min="2" max="2" width="47.85546875" style="134" customWidth="1"/>
    <col min="3" max="3" width="11.7109375" style="127" hidden="1" customWidth="1"/>
    <col min="4" max="4" width="16.42578125" style="127" hidden="1" customWidth="1"/>
    <col min="5" max="5" width="15.5703125" style="157" customWidth="1"/>
    <col min="6" max="6" width="1.42578125" hidden="1" customWidth="1"/>
    <col min="7" max="7" width="17.28515625" customWidth="1"/>
    <col min="8" max="8" width="16.85546875" customWidth="1"/>
    <col min="9" max="9" width="13.140625" customWidth="1"/>
    <col min="10" max="10" width="15.140625" customWidth="1"/>
    <col min="11" max="11" width="17.140625" customWidth="1"/>
    <col min="12" max="13" width="18.5703125" customWidth="1"/>
    <col min="14" max="14" width="13.85546875" customWidth="1"/>
    <col min="15" max="17" width="16.7109375" customWidth="1"/>
    <col min="18" max="18" width="17.85546875" customWidth="1"/>
    <col min="19" max="19" width="13.5703125" customWidth="1"/>
    <col min="20" max="20" width="15.28515625" customWidth="1"/>
    <col min="21" max="21" width="15" customWidth="1"/>
    <col min="22" max="22" width="8.5703125" customWidth="1"/>
    <col min="23" max="23" width="10.140625" customWidth="1"/>
    <col min="24" max="24" width="14.28515625" customWidth="1"/>
    <col min="25" max="25" width="11" customWidth="1"/>
    <col min="26" max="26" width="8.85546875" customWidth="1"/>
    <col min="27" max="27" width="8.5703125" customWidth="1"/>
    <col min="28" max="28" width="10.140625" customWidth="1"/>
    <col min="29" max="29" width="14.28515625" customWidth="1"/>
    <col min="30" max="30" width="11" customWidth="1"/>
    <col min="31" max="31" width="8.85546875" customWidth="1"/>
    <col min="32" max="32" width="18.28515625" hidden="1" customWidth="1"/>
    <col min="33" max="33" width="15.7109375" hidden="1" customWidth="1"/>
    <col min="34" max="34" width="15.140625" style="10" hidden="1" customWidth="1"/>
    <col min="35" max="35" width="14.85546875" hidden="1" customWidth="1"/>
    <col min="36" max="149" width="9.140625" style="15"/>
  </cols>
  <sheetData>
    <row r="1" spans="1:149" ht="30" customHeight="1" x14ac:dyDescent="0.25">
      <c r="A1" s="584" t="s">
        <v>135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</row>
    <row r="2" spans="1:149" ht="14.25" customHeight="1" thickBot="1" x14ac:dyDescent="0.3">
      <c r="A2" s="480"/>
      <c r="B2" s="284"/>
      <c r="C2" s="284"/>
      <c r="D2" s="284"/>
      <c r="E2" s="284"/>
      <c r="F2" s="284"/>
      <c r="G2" s="284"/>
    </row>
    <row r="3" spans="1:149" ht="26.25" customHeight="1" thickBot="1" x14ac:dyDescent="0.3">
      <c r="A3" s="598" t="s">
        <v>48</v>
      </c>
      <c r="B3" s="35" t="s">
        <v>46</v>
      </c>
      <c r="C3" s="33" t="s">
        <v>66</v>
      </c>
      <c r="D3" s="32" t="s">
        <v>64</v>
      </c>
      <c r="E3" s="600" t="s">
        <v>49</v>
      </c>
      <c r="F3" s="602" t="s">
        <v>10</v>
      </c>
      <c r="G3" s="611" t="s">
        <v>9</v>
      </c>
      <c r="H3" s="602"/>
      <c r="I3" s="602"/>
      <c r="J3" s="602"/>
      <c r="K3" s="612"/>
      <c r="L3" s="608" t="s">
        <v>62</v>
      </c>
      <c r="M3" s="609"/>
      <c r="N3" s="609"/>
      <c r="O3" s="609"/>
      <c r="P3" s="610"/>
      <c r="Q3" s="611" t="s">
        <v>63</v>
      </c>
      <c r="R3" s="602"/>
      <c r="S3" s="602"/>
      <c r="T3" s="602"/>
      <c r="U3" s="612"/>
      <c r="V3" s="588" t="s">
        <v>133</v>
      </c>
      <c r="W3" s="589"/>
      <c r="X3" s="589"/>
      <c r="Y3" s="589"/>
      <c r="Z3" s="590"/>
      <c r="AA3" s="588" t="s">
        <v>134</v>
      </c>
      <c r="AB3" s="589"/>
      <c r="AC3" s="589"/>
      <c r="AD3" s="589"/>
      <c r="AE3" s="590"/>
    </row>
    <row r="4" spans="1:149" s="3" customFormat="1" ht="26.25" customHeight="1" thickBot="1" x14ac:dyDescent="0.3">
      <c r="A4" s="599"/>
      <c r="B4" s="36" t="s">
        <v>47</v>
      </c>
      <c r="C4" s="20"/>
      <c r="D4" s="21"/>
      <c r="E4" s="601"/>
      <c r="F4" s="603"/>
      <c r="G4" s="36" t="s">
        <v>44</v>
      </c>
      <c r="H4" s="31" t="s">
        <v>4</v>
      </c>
      <c r="I4" s="31" t="s">
        <v>5</v>
      </c>
      <c r="J4" s="31" t="s">
        <v>43</v>
      </c>
      <c r="K4" s="34" t="s">
        <v>6</v>
      </c>
      <c r="L4" s="36" t="s">
        <v>44</v>
      </c>
      <c r="M4" s="31" t="s">
        <v>4</v>
      </c>
      <c r="N4" s="31" t="s">
        <v>5</v>
      </c>
      <c r="O4" s="31" t="s">
        <v>43</v>
      </c>
      <c r="P4" s="34" t="s">
        <v>6</v>
      </c>
      <c r="Q4" s="36" t="s">
        <v>44</v>
      </c>
      <c r="R4" s="31" t="s">
        <v>4</v>
      </c>
      <c r="S4" s="31" t="s">
        <v>5</v>
      </c>
      <c r="T4" s="31" t="s">
        <v>43</v>
      </c>
      <c r="U4" s="34" t="s">
        <v>6</v>
      </c>
      <c r="V4" s="177" t="s">
        <v>44</v>
      </c>
      <c r="W4" s="178" t="s">
        <v>4</v>
      </c>
      <c r="X4" s="178" t="s">
        <v>5</v>
      </c>
      <c r="Y4" s="178" t="s">
        <v>43</v>
      </c>
      <c r="Z4" s="179" t="s">
        <v>6</v>
      </c>
      <c r="AA4" s="177" t="s">
        <v>44</v>
      </c>
      <c r="AB4" s="178" t="s">
        <v>4</v>
      </c>
      <c r="AC4" s="178" t="s">
        <v>5</v>
      </c>
      <c r="AD4" s="178" t="s">
        <v>43</v>
      </c>
      <c r="AE4" s="179" t="s">
        <v>6</v>
      </c>
      <c r="AH4" s="10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</row>
    <row r="5" spans="1:149" s="183" customFormat="1" ht="12.75" customHeight="1" thickBot="1" x14ac:dyDescent="0.25">
      <c r="A5" s="481">
        <v>1</v>
      </c>
      <c r="B5" s="19">
        <v>2</v>
      </c>
      <c r="C5" s="22" t="s">
        <v>107</v>
      </c>
      <c r="D5" s="22" t="s">
        <v>108</v>
      </c>
      <c r="E5" s="19">
        <v>5</v>
      </c>
      <c r="F5" s="16">
        <v>4</v>
      </c>
      <c r="G5" s="180">
        <v>6</v>
      </c>
      <c r="H5" s="181">
        <v>7</v>
      </c>
      <c r="I5" s="181">
        <v>8</v>
      </c>
      <c r="J5" s="181">
        <v>9</v>
      </c>
      <c r="K5" s="182">
        <v>10</v>
      </c>
      <c r="L5" s="180">
        <v>11</v>
      </c>
      <c r="M5" s="181">
        <v>12</v>
      </c>
      <c r="N5" s="181">
        <v>13</v>
      </c>
      <c r="O5" s="181">
        <v>14</v>
      </c>
      <c r="P5" s="182">
        <v>15</v>
      </c>
      <c r="Q5" s="180">
        <v>16</v>
      </c>
      <c r="R5" s="181">
        <v>17</v>
      </c>
      <c r="S5" s="181">
        <v>18</v>
      </c>
      <c r="T5" s="181">
        <v>19</v>
      </c>
      <c r="U5" s="182">
        <v>20</v>
      </c>
      <c r="V5" s="180">
        <v>21</v>
      </c>
      <c r="W5" s="181">
        <v>22</v>
      </c>
      <c r="X5" s="181">
        <v>23</v>
      </c>
      <c r="Y5" s="181">
        <v>24</v>
      </c>
      <c r="Z5" s="182">
        <v>25</v>
      </c>
      <c r="AA5" s="180">
        <v>21</v>
      </c>
      <c r="AB5" s="181">
        <v>22</v>
      </c>
      <c r="AC5" s="181">
        <v>23</v>
      </c>
      <c r="AD5" s="181">
        <v>24</v>
      </c>
      <c r="AE5" s="182">
        <v>25</v>
      </c>
      <c r="AH5" s="184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</row>
    <row r="6" spans="1:149" s="3" customFormat="1" ht="36" customHeight="1" thickBot="1" x14ac:dyDescent="0.3">
      <c r="A6" s="585" t="s">
        <v>121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7"/>
      <c r="AH6" s="10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</row>
    <row r="7" spans="1:149" s="303" customFormat="1" ht="31.5" customHeight="1" thickBot="1" x14ac:dyDescent="0.3">
      <c r="A7" s="322" t="s">
        <v>12</v>
      </c>
      <c r="B7" s="614" t="s">
        <v>130</v>
      </c>
      <c r="C7" s="615"/>
      <c r="D7" s="615"/>
      <c r="E7" s="616"/>
      <c r="F7" s="302" t="s">
        <v>11</v>
      </c>
      <c r="G7" s="617"/>
      <c r="H7" s="618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18"/>
      <c r="X7" s="618"/>
      <c r="Y7" s="618"/>
      <c r="Z7" s="618"/>
      <c r="AA7" s="618"/>
      <c r="AB7" s="618"/>
      <c r="AC7" s="618"/>
      <c r="AD7" s="618"/>
      <c r="AE7" s="619"/>
      <c r="AH7" s="304"/>
      <c r="AI7" s="305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6"/>
      <c r="CB7" s="306"/>
      <c r="CC7" s="306"/>
      <c r="CD7" s="306"/>
      <c r="CE7" s="306"/>
      <c r="CF7" s="306"/>
      <c r="CG7" s="306"/>
      <c r="CH7" s="306"/>
      <c r="CI7" s="306"/>
      <c r="CJ7" s="306"/>
      <c r="CK7" s="306"/>
      <c r="CL7" s="306"/>
      <c r="CM7" s="306"/>
      <c r="CN7" s="306"/>
      <c r="CO7" s="306"/>
      <c r="CP7" s="306"/>
      <c r="CQ7" s="306"/>
      <c r="CR7" s="306"/>
      <c r="CS7" s="306"/>
      <c r="CT7" s="306"/>
      <c r="CU7" s="306"/>
      <c r="CV7" s="306"/>
      <c r="CW7" s="306"/>
      <c r="CX7" s="306"/>
      <c r="CY7" s="306"/>
      <c r="CZ7" s="306"/>
      <c r="DA7" s="306"/>
      <c r="DB7" s="306"/>
      <c r="DC7" s="306"/>
      <c r="DD7" s="306"/>
      <c r="DE7" s="306"/>
      <c r="DF7" s="306"/>
      <c r="DG7" s="306"/>
      <c r="DH7" s="306"/>
      <c r="DI7" s="306"/>
      <c r="DJ7" s="306"/>
      <c r="DK7" s="306"/>
      <c r="DL7" s="306"/>
      <c r="DM7" s="306"/>
      <c r="DN7" s="306"/>
      <c r="DO7" s="306"/>
      <c r="DP7" s="306"/>
      <c r="DQ7" s="306"/>
      <c r="DR7" s="306"/>
      <c r="DS7" s="306"/>
      <c r="DT7" s="306"/>
      <c r="DU7" s="306"/>
      <c r="DV7" s="306"/>
      <c r="DW7" s="306"/>
      <c r="DX7" s="306"/>
      <c r="DY7" s="306"/>
      <c r="DZ7" s="306"/>
      <c r="EA7" s="306"/>
      <c r="EB7" s="306"/>
      <c r="EC7" s="306"/>
      <c r="ED7" s="306"/>
      <c r="EE7" s="306"/>
      <c r="EF7" s="306"/>
      <c r="EG7" s="306"/>
      <c r="EH7" s="306"/>
      <c r="EI7" s="306"/>
      <c r="EJ7" s="306"/>
      <c r="EK7" s="306"/>
      <c r="EL7" s="306"/>
      <c r="EM7" s="306"/>
      <c r="EN7" s="306"/>
      <c r="EO7" s="306"/>
      <c r="EP7" s="306"/>
      <c r="EQ7" s="306"/>
      <c r="ER7" s="306"/>
      <c r="ES7" s="306"/>
    </row>
    <row r="8" spans="1:149" s="116" customFormat="1" ht="78.75" customHeight="1" x14ac:dyDescent="0.25">
      <c r="A8" s="482"/>
      <c r="B8" s="258" t="s">
        <v>16</v>
      </c>
      <c r="C8" s="259"/>
      <c r="D8" s="232" t="s">
        <v>101</v>
      </c>
      <c r="E8" s="260" t="s">
        <v>13</v>
      </c>
      <c r="F8" s="255" t="s">
        <v>14</v>
      </c>
      <c r="G8" s="379">
        <f>H8+I8+K8</f>
        <v>920956800</v>
      </c>
      <c r="H8" s="380">
        <f>857572600+63384200</f>
        <v>920956800</v>
      </c>
      <c r="I8" s="86">
        <v>0</v>
      </c>
      <c r="J8" s="86">
        <v>0</v>
      </c>
      <c r="K8" s="87">
        <v>0</v>
      </c>
      <c r="L8" s="379">
        <f>M8+N8+O8+P8</f>
        <v>699124279</v>
      </c>
      <c r="M8" s="380">
        <f>645614692+53509587</f>
        <v>699124279</v>
      </c>
      <c r="N8" s="86">
        <v>0</v>
      </c>
      <c r="O8" s="86">
        <v>0</v>
      </c>
      <c r="P8" s="87">
        <v>0</v>
      </c>
      <c r="Q8" s="379">
        <f t="shared" ref="Q8:Q57" si="0">R8+S8+T8+U8</f>
        <v>625129833.74000001</v>
      </c>
      <c r="R8" s="380">
        <f>571621108.74+53508725</f>
        <v>625129833.74000001</v>
      </c>
      <c r="S8" s="86">
        <v>0</v>
      </c>
      <c r="T8" s="86">
        <v>0</v>
      </c>
      <c r="U8" s="87">
        <v>0</v>
      </c>
      <c r="V8" s="136">
        <f>W8+X8+Y8+Z8</f>
        <v>89.416124216736009</v>
      </c>
      <c r="W8" s="137">
        <f>R8/M8*100</f>
        <v>89.416124216736009</v>
      </c>
      <c r="X8" s="230">
        <v>0</v>
      </c>
      <c r="Y8" s="230">
        <v>0</v>
      </c>
      <c r="Z8" s="249">
        <v>0</v>
      </c>
      <c r="AA8" s="136">
        <f t="shared" ref="AA8:AA20" si="1">Q8/G8*100</f>
        <v>67.878301538139468</v>
      </c>
      <c r="AB8" s="137">
        <f t="shared" ref="AB8:AB20" si="2">R8/H8*100</f>
        <v>67.878301538139468</v>
      </c>
      <c r="AC8" s="230">
        <v>0</v>
      </c>
      <c r="AD8" s="230">
        <v>0</v>
      </c>
      <c r="AE8" s="249">
        <v>0</v>
      </c>
      <c r="AH8" s="29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</row>
    <row r="9" spans="1:149" s="116" customFormat="1" ht="106.5" customHeight="1" x14ac:dyDescent="0.25">
      <c r="A9" s="483"/>
      <c r="B9" s="261" t="s">
        <v>17</v>
      </c>
      <c r="C9" s="296"/>
      <c r="D9" s="296" t="s">
        <v>102</v>
      </c>
      <c r="E9" s="262" t="s">
        <v>13</v>
      </c>
      <c r="F9" s="256" t="s">
        <v>14</v>
      </c>
      <c r="G9" s="379">
        <f t="shared" ref="G9:G57" si="3">H9+I9+K9</f>
        <v>1814540100</v>
      </c>
      <c r="H9" s="381">
        <f>1790688000+23852100</f>
        <v>1814540100</v>
      </c>
      <c r="I9" s="200">
        <v>0</v>
      </c>
      <c r="J9" s="200">
        <v>0</v>
      </c>
      <c r="K9" s="248">
        <v>0</v>
      </c>
      <c r="L9" s="357">
        <f t="shared" ref="L9:L57" si="4">M9+N9+O9+P9</f>
        <v>1231090265</v>
      </c>
      <c r="M9" s="381">
        <f>1214219535+16870730</f>
        <v>1231090265</v>
      </c>
      <c r="N9" s="200">
        <v>0</v>
      </c>
      <c r="O9" s="200">
        <v>0</v>
      </c>
      <c r="P9" s="248">
        <v>0</v>
      </c>
      <c r="Q9" s="357">
        <f t="shared" si="0"/>
        <v>1201564415.1400001</v>
      </c>
      <c r="R9" s="381">
        <f>1184694415.14+16870000</f>
        <v>1201564415.1400001</v>
      </c>
      <c r="S9" s="200">
        <v>0</v>
      </c>
      <c r="T9" s="200">
        <v>0</v>
      </c>
      <c r="U9" s="248">
        <v>0</v>
      </c>
      <c r="V9" s="136">
        <f t="shared" ref="V9:V20" si="5">W9+X9+Y9+Z9</f>
        <v>97.601650285164112</v>
      </c>
      <c r="W9" s="37">
        <f t="shared" ref="W9:W20" si="6">R9/M9*100</f>
        <v>97.601650285164112</v>
      </c>
      <c r="X9" s="46">
        <v>0</v>
      </c>
      <c r="Y9" s="46">
        <v>0</v>
      </c>
      <c r="Z9" s="48">
        <v>0</v>
      </c>
      <c r="AA9" s="44">
        <f t="shared" si="1"/>
        <v>66.218675197092651</v>
      </c>
      <c r="AB9" s="37">
        <f t="shared" si="2"/>
        <v>66.218675197092651</v>
      </c>
      <c r="AC9" s="46">
        <v>0</v>
      </c>
      <c r="AD9" s="46">
        <v>0</v>
      </c>
      <c r="AE9" s="48">
        <v>0</v>
      </c>
      <c r="AH9" s="29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</row>
    <row r="10" spans="1:149" s="116" customFormat="1" ht="103.5" customHeight="1" x14ac:dyDescent="0.25">
      <c r="A10" s="484"/>
      <c r="B10" s="263" t="s">
        <v>132</v>
      </c>
      <c r="C10" s="296"/>
      <c r="D10" s="296" t="s">
        <v>84</v>
      </c>
      <c r="E10" s="262" t="s">
        <v>13</v>
      </c>
      <c r="F10" s="199" t="s">
        <v>14</v>
      </c>
      <c r="G10" s="379">
        <f t="shared" si="3"/>
        <v>103093800</v>
      </c>
      <c r="H10" s="381">
        <v>103093800</v>
      </c>
      <c r="I10" s="200">
        <v>0</v>
      </c>
      <c r="J10" s="200">
        <v>0</v>
      </c>
      <c r="K10" s="248">
        <v>0</v>
      </c>
      <c r="L10" s="357">
        <f t="shared" si="4"/>
        <v>71361700</v>
      </c>
      <c r="M10" s="381">
        <v>71361700</v>
      </c>
      <c r="N10" s="200">
        <v>0</v>
      </c>
      <c r="O10" s="200">
        <v>0</v>
      </c>
      <c r="P10" s="248">
        <v>0</v>
      </c>
      <c r="Q10" s="357">
        <f t="shared" si="0"/>
        <v>51811682.850000001</v>
      </c>
      <c r="R10" s="381">
        <v>51811682.850000001</v>
      </c>
      <c r="S10" s="200">
        <v>0</v>
      </c>
      <c r="T10" s="200">
        <v>0</v>
      </c>
      <c r="U10" s="248">
        <v>0</v>
      </c>
      <c r="V10" s="136">
        <f t="shared" si="5"/>
        <v>72.604328162025283</v>
      </c>
      <c r="W10" s="37">
        <f t="shared" si="6"/>
        <v>72.604328162025283</v>
      </c>
      <c r="X10" s="230">
        <v>0</v>
      </c>
      <c r="Y10" s="230">
        <v>0</v>
      </c>
      <c r="Z10" s="249">
        <v>0</v>
      </c>
      <c r="AA10" s="136">
        <f t="shared" si="1"/>
        <v>50.256836832088837</v>
      </c>
      <c r="AB10" s="137">
        <f t="shared" si="2"/>
        <v>50.256836832088837</v>
      </c>
      <c r="AC10" s="230">
        <v>0</v>
      </c>
      <c r="AD10" s="230">
        <v>0</v>
      </c>
      <c r="AE10" s="249">
        <v>0</v>
      </c>
      <c r="AH10" s="29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</row>
    <row r="11" spans="1:149" s="116" customFormat="1" ht="77.25" customHeight="1" x14ac:dyDescent="0.25">
      <c r="A11" s="484"/>
      <c r="B11" s="263" t="s">
        <v>87</v>
      </c>
      <c r="C11" s="296"/>
      <c r="D11" s="296" t="s">
        <v>86</v>
      </c>
      <c r="E11" s="262" t="s">
        <v>13</v>
      </c>
      <c r="F11" s="199" t="s">
        <v>14</v>
      </c>
      <c r="G11" s="379">
        <f t="shared" si="3"/>
        <v>68518400</v>
      </c>
      <c r="H11" s="381">
        <v>68518400</v>
      </c>
      <c r="I11" s="200">
        <v>0</v>
      </c>
      <c r="J11" s="200">
        <v>0</v>
      </c>
      <c r="K11" s="248">
        <v>0</v>
      </c>
      <c r="L11" s="357">
        <f t="shared" si="4"/>
        <v>55172274</v>
      </c>
      <c r="M11" s="381">
        <v>55172274</v>
      </c>
      <c r="N11" s="200">
        <v>0</v>
      </c>
      <c r="O11" s="200">
        <v>0</v>
      </c>
      <c r="P11" s="248">
        <v>0</v>
      </c>
      <c r="Q11" s="357">
        <f t="shared" si="0"/>
        <v>54626114.369999997</v>
      </c>
      <c r="R11" s="381">
        <v>54626114.369999997</v>
      </c>
      <c r="S11" s="200">
        <v>0</v>
      </c>
      <c r="T11" s="200">
        <v>0</v>
      </c>
      <c r="U11" s="248">
        <v>0</v>
      </c>
      <c r="V11" s="136">
        <f t="shared" si="5"/>
        <v>99.010083162423214</v>
      </c>
      <c r="W11" s="37">
        <f t="shared" si="6"/>
        <v>99.010083162423214</v>
      </c>
      <c r="X11" s="46">
        <v>0</v>
      </c>
      <c r="Y11" s="46">
        <v>0</v>
      </c>
      <c r="Z11" s="48">
        <v>0</v>
      </c>
      <c r="AA11" s="44">
        <f t="shared" si="1"/>
        <v>79.724737253059033</v>
      </c>
      <c r="AB11" s="37">
        <f t="shared" si="2"/>
        <v>79.724737253059033</v>
      </c>
      <c r="AC11" s="46">
        <v>0</v>
      </c>
      <c r="AD11" s="46">
        <v>0</v>
      </c>
      <c r="AE11" s="48">
        <v>0</v>
      </c>
      <c r="AH11" s="29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</row>
    <row r="12" spans="1:149" s="116" customFormat="1" ht="92.25" customHeight="1" x14ac:dyDescent="0.25">
      <c r="A12" s="484"/>
      <c r="B12" s="263" t="s">
        <v>88</v>
      </c>
      <c r="C12" s="296" t="s">
        <v>73</v>
      </c>
      <c r="D12" s="296" t="s">
        <v>74</v>
      </c>
      <c r="E12" s="262" t="s">
        <v>13</v>
      </c>
      <c r="F12" s="199" t="s">
        <v>14</v>
      </c>
      <c r="G12" s="379">
        <f t="shared" si="3"/>
        <v>13500000</v>
      </c>
      <c r="H12" s="381">
        <v>13500000</v>
      </c>
      <c r="I12" s="200">
        <v>0</v>
      </c>
      <c r="J12" s="200">
        <v>0</v>
      </c>
      <c r="K12" s="248">
        <v>0</v>
      </c>
      <c r="L12" s="357">
        <f t="shared" si="4"/>
        <v>7803000</v>
      </c>
      <c r="M12" s="381">
        <v>7803000</v>
      </c>
      <c r="N12" s="200">
        <v>0</v>
      </c>
      <c r="O12" s="200">
        <v>0</v>
      </c>
      <c r="P12" s="248">
        <v>0</v>
      </c>
      <c r="Q12" s="357">
        <f t="shared" si="0"/>
        <v>7632000</v>
      </c>
      <c r="R12" s="381">
        <v>7632000</v>
      </c>
      <c r="S12" s="200">
        <v>0</v>
      </c>
      <c r="T12" s="200">
        <v>0</v>
      </c>
      <c r="U12" s="248">
        <v>0</v>
      </c>
      <c r="V12" s="136">
        <f t="shared" si="5"/>
        <v>97.80853517877739</v>
      </c>
      <c r="W12" s="37">
        <f t="shared" si="6"/>
        <v>97.80853517877739</v>
      </c>
      <c r="X12" s="46">
        <v>0</v>
      </c>
      <c r="Y12" s="46">
        <v>0</v>
      </c>
      <c r="Z12" s="48">
        <v>0</v>
      </c>
      <c r="AA12" s="44">
        <f t="shared" si="1"/>
        <v>56.533333333333339</v>
      </c>
      <c r="AB12" s="37">
        <f t="shared" si="2"/>
        <v>56.533333333333339</v>
      </c>
      <c r="AC12" s="46">
        <v>0</v>
      </c>
      <c r="AD12" s="46">
        <v>0</v>
      </c>
      <c r="AE12" s="48">
        <v>0</v>
      </c>
      <c r="AH12" s="29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</row>
    <row r="13" spans="1:149" s="116" customFormat="1" ht="81" customHeight="1" x14ac:dyDescent="0.25">
      <c r="A13" s="484"/>
      <c r="B13" s="263" t="s">
        <v>89</v>
      </c>
      <c r="C13" s="296" t="s">
        <v>70</v>
      </c>
      <c r="D13" s="296" t="s">
        <v>84</v>
      </c>
      <c r="E13" s="262" t="s">
        <v>13</v>
      </c>
      <c r="F13" s="199" t="s">
        <v>6</v>
      </c>
      <c r="G13" s="379">
        <f t="shared" si="3"/>
        <v>711100</v>
      </c>
      <c r="H13" s="46">
        <v>0</v>
      </c>
      <c r="I13" s="46">
        <v>0</v>
      </c>
      <c r="J13" s="46">
        <v>0</v>
      </c>
      <c r="K13" s="250">
        <v>711100</v>
      </c>
      <c r="L13" s="357">
        <f t="shared" si="4"/>
        <v>334016</v>
      </c>
      <c r="M13" s="46">
        <v>0</v>
      </c>
      <c r="N13" s="46">
        <v>0</v>
      </c>
      <c r="O13" s="46">
        <v>0</v>
      </c>
      <c r="P13" s="250">
        <v>334016</v>
      </c>
      <c r="Q13" s="357">
        <f t="shared" si="0"/>
        <v>321332</v>
      </c>
      <c r="R13" s="46">
        <v>0</v>
      </c>
      <c r="S13" s="46">
        <v>0</v>
      </c>
      <c r="T13" s="46">
        <v>0</v>
      </c>
      <c r="U13" s="250">
        <v>321332</v>
      </c>
      <c r="V13" s="136">
        <f t="shared" si="5"/>
        <v>96.202577122054038</v>
      </c>
      <c r="W13" s="46">
        <v>0</v>
      </c>
      <c r="X13" s="46">
        <v>0</v>
      </c>
      <c r="Y13" s="46">
        <v>0</v>
      </c>
      <c r="Z13" s="45">
        <f>U13/P13*100</f>
        <v>96.202577122054038</v>
      </c>
      <c r="AA13" s="44">
        <f t="shared" si="1"/>
        <v>45.188018562790042</v>
      </c>
      <c r="AB13" s="46">
        <v>0</v>
      </c>
      <c r="AC13" s="46">
        <v>0</v>
      </c>
      <c r="AD13" s="46">
        <v>0</v>
      </c>
      <c r="AE13" s="45">
        <f t="shared" ref="AE13:AE19" si="7">U13/K13*100</f>
        <v>45.188018562790042</v>
      </c>
      <c r="AH13" s="29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</row>
    <row r="14" spans="1:149" s="116" customFormat="1" ht="30" customHeight="1" x14ac:dyDescent="0.25">
      <c r="A14" s="484"/>
      <c r="B14" s="263" t="s">
        <v>90</v>
      </c>
      <c r="C14" s="296"/>
      <c r="D14" s="296" t="s">
        <v>85</v>
      </c>
      <c r="E14" s="262" t="s">
        <v>13</v>
      </c>
      <c r="F14" s="199" t="s">
        <v>6</v>
      </c>
      <c r="G14" s="379">
        <f t="shared" si="3"/>
        <v>572796562</v>
      </c>
      <c r="H14" s="46">
        <v>0</v>
      </c>
      <c r="I14" s="46">
        <v>0</v>
      </c>
      <c r="J14" s="46">
        <v>0</v>
      </c>
      <c r="K14" s="250">
        <v>572796562</v>
      </c>
      <c r="L14" s="357">
        <f t="shared" si="4"/>
        <v>454524006</v>
      </c>
      <c r="M14" s="46">
        <v>0</v>
      </c>
      <c r="N14" s="46">
        <v>0</v>
      </c>
      <c r="O14" s="46">
        <v>0</v>
      </c>
      <c r="P14" s="250">
        <v>454524006</v>
      </c>
      <c r="Q14" s="357">
        <f t="shared" si="0"/>
        <v>369955718.62</v>
      </c>
      <c r="R14" s="46">
        <v>0</v>
      </c>
      <c r="S14" s="46">
        <v>0</v>
      </c>
      <c r="T14" s="46">
        <v>0</v>
      </c>
      <c r="U14" s="250">
        <v>369955718.62</v>
      </c>
      <c r="V14" s="136">
        <f t="shared" si="5"/>
        <v>81.394098823462372</v>
      </c>
      <c r="W14" s="46">
        <v>0</v>
      </c>
      <c r="X14" s="46">
        <v>0</v>
      </c>
      <c r="Y14" s="46">
        <v>0</v>
      </c>
      <c r="Z14" s="45">
        <f t="shared" ref="Z14:Z19" si="8">U14/P14*100</f>
        <v>81.394098823462372</v>
      </c>
      <c r="AA14" s="44">
        <f t="shared" si="1"/>
        <v>64.58762904027347</v>
      </c>
      <c r="AB14" s="46">
        <v>0</v>
      </c>
      <c r="AC14" s="46">
        <v>0</v>
      </c>
      <c r="AD14" s="46">
        <v>0</v>
      </c>
      <c r="AE14" s="45">
        <f t="shared" si="7"/>
        <v>64.58762904027347</v>
      </c>
      <c r="AH14" s="29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</row>
    <row r="15" spans="1:149" s="201" customFormat="1" ht="30" customHeight="1" x14ac:dyDescent="0.25">
      <c r="A15" s="484"/>
      <c r="B15" s="263" t="s">
        <v>45</v>
      </c>
      <c r="C15" s="472"/>
      <c r="D15" s="472"/>
      <c r="E15" s="581" t="s">
        <v>13</v>
      </c>
      <c r="F15" s="199" t="s">
        <v>15</v>
      </c>
      <c r="G15" s="582">
        <f>H15+I15+J15+K15</f>
        <v>327006166.41000003</v>
      </c>
      <c r="H15" s="46">
        <v>0</v>
      </c>
      <c r="I15" s="46">
        <v>0</v>
      </c>
      <c r="J15" s="250">
        <v>327006166.41000003</v>
      </c>
      <c r="K15" s="248">
        <v>0</v>
      </c>
      <c r="L15" s="356">
        <f>M15+N15+O15+P15</f>
        <v>327006166.41000003</v>
      </c>
      <c r="M15" s="46">
        <v>0</v>
      </c>
      <c r="N15" s="46">
        <v>0</v>
      </c>
      <c r="O15" s="55">
        <f>J15</f>
        <v>327006166.41000003</v>
      </c>
      <c r="P15" s="104">
        <v>0</v>
      </c>
      <c r="Q15" s="356">
        <f>R15+S15+T15+U15</f>
        <v>203730004.50999999</v>
      </c>
      <c r="R15" s="46">
        <v>0</v>
      </c>
      <c r="S15" s="46">
        <v>0</v>
      </c>
      <c r="T15" s="55">
        <v>203730004.50999999</v>
      </c>
      <c r="U15" s="104">
        <v>0</v>
      </c>
      <c r="V15" s="136">
        <f t="shared" si="5"/>
        <v>62.301578819331347</v>
      </c>
      <c r="W15" s="46">
        <v>0</v>
      </c>
      <c r="X15" s="46">
        <v>0</v>
      </c>
      <c r="Y15" s="37">
        <f>T15/O15*100</f>
        <v>62.301578819331347</v>
      </c>
      <c r="Z15" s="48">
        <v>0</v>
      </c>
      <c r="AA15" s="44">
        <f t="shared" si="1"/>
        <v>62.301578819331347</v>
      </c>
      <c r="AB15" s="46">
        <v>0</v>
      </c>
      <c r="AC15" s="46">
        <v>0</v>
      </c>
      <c r="AD15" s="37">
        <f t="shared" ref="AD15:AD19" si="9">T15/J15*100</f>
        <v>62.301578819331347</v>
      </c>
      <c r="AE15" s="48">
        <v>0</v>
      </c>
      <c r="AF15" s="663" t="s">
        <v>114</v>
      </c>
      <c r="AG15" s="664"/>
      <c r="AH15" s="664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</row>
    <row r="16" spans="1:149" s="116" customFormat="1" ht="26.25" customHeight="1" x14ac:dyDescent="0.25">
      <c r="A16" s="484"/>
      <c r="B16" s="263" t="s">
        <v>0</v>
      </c>
      <c r="C16" s="296"/>
      <c r="D16" s="296" t="s">
        <v>100</v>
      </c>
      <c r="E16" s="262" t="s">
        <v>13</v>
      </c>
      <c r="F16" s="199" t="s">
        <v>6</v>
      </c>
      <c r="G16" s="379">
        <f t="shared" si="3"/>
        <v>3994900</v>
      </c>
      <c r="H16" s="46">
        <v>0</v>
      </c>
      <c r="I16" s="46">
        <v>0</v>
      </c>
      <c r="J16" s="46">
        <v>0</v>
      </c>
      <c r="K16" s="250">
        <v>3994900</v>
      </c>
      <c r="L16" s="357">
        <f t="shared" si="4"/>
        <v>2516300</v>
      </c>
      <c r="M16" s="46">
        <v>0</v>
      </c>
      <c r="N16" s="46">
        <v>0</v>
      </c>
      <c r="O16" s="46">
        <v>0</v>
      </c>
      <c r="P16" s="250">
        <v>2516300</v>
      </c>
      <c r="Q16" s="357">
        <f t="shared" si="0"/>
        <v>1796067.03</v>
      </c>
      <c r="R16" s="46">
        <v>0</v>
      </c>
      <c r="S16" s="46">
        <v>0</v>
      </c>
      <c r="T16" s="46">
        <v>0</v>
      </c>
      <c r="U16" s="250">
        <v>1796067.03</v>
      </c>
      <c r="V16" s="136">
        <f t="shared" si="5"/>
        <v>71.377301196200776</v>
      </c>
      <c r="W16" s="46">
        <v>0</v>
      </c>
      <c r="X16" s="46">
        <v>0</v>
      </c>
      <c r="Y16" s="46">
        <v>0</v>
      </c>
      <c r="Z16" s="45">
        <f t="shared" si="8"/>
        <v>71.377301196200776</v>
      </c>
      <c r="AA16" s="44">
        <f t="shared" si="1"/>
        <v>44.958998473053143</v>
      </c>
      <c r="AB16" s="46">
        <v>0</v>
      </c>
      <c r="AC16" s="46">
        <v>0</v>
      </c>
      <c r="AD16" s="46">
        <v>0</v>
      </c>
      <c r="AE16" s="45">
        <f t="shared" si="7"/>
        <v>44.958998473053143</v>
      </c>
      <c r="AH16" s="29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</row>
    <row r="17" spans="1:149" s="108" customFormat="1" ht="41.25" customHeight="1" x14ac:dyDescent="0.2">
      <c r="A17" s="484"/>
      <c r="B17" s="263" t="s">
        <v>98</v>
      </c>
      <c r="C17" s="296" t="s">
        <v>67</v>
      </c>
      <c r="D17" s="296" t="s">
        <v>69</v>
      </c>
      <c r="E17" s="262" t="s">
        <v>13</v>
      </c>
      <c r="F17" s="199" t="s">
        <v>14</v>
      </c>
      <c r="G17" s="379">
        <f t="shared" si="3"/>
        <v>72690</v>
      </c>
      <c r="H17" s="55">
        <v>72690</v>
      </c>
      <c r="I17" s="46">
        <v>0</v>
      </c>
      <c r="J17" s="46">
        <v>0</v>
      </c>
      <c r="K17" s="104">
        <v>0</v>
      </c>
      <c r="L17" s="357">
        <f t="shared" si="4"/>
        <v>72690</v>
      </c>
      <c r="M17" s="55">
        <v>72690</v>
      </c>
      <c r="N17" s="46">
        <v>0</v>
      </c>
      <c r="O17" s="46">
        <v>0</v>
      </c>
      <c r="P17" s="104">
        <v>0</v>
      </c>
      <c r="Q17" s="106">
        <f t="shared" si="0"/>
        <v>0</v>
      </c>
      <c r="R17" s="46">
        <v>0</v>
      </c>
      <c r="S17" s="46">
        <v>0</v>
      </c>
      <c r="T17" s="46">
        <v>0</v>
      </c>
      <c r="U17" s="104">
        <v>0</v>
      </c>
      <c r="V17" s="338">
        <f t="shared" si="5"/>
        <v>0</v>
      </c>
      <c r="W17" s="46">
        <f t="shared" si="6"/>
        <v>0</v>
      </c>
      <c r="X17" s="46">
        <v>0</v>
      </c>
      <c r="Y17" s="46">
        <v>0</v>
      </c>
      <c r="Z17" s="48">
        <v>0</v>
      </c>
      <c r="AA17" s="251">
        <f t="shared" si="1"/>
        <v>0</v>
      </c>
      <c r="AB17" s="46">
        <f t="shared" si="2"/>
        <v>0</v>
      </c>
      <c r="AC17" s="46">
        <f t="shared" ref="AC17:AC19" si="10">R17/H17*100</f>
        <v>0</v>
      </c>
      <c r="AD17" s="46">
        <v>0</v>
      </c>
      <c r="AE17" s="48">
        <v>0</v>
      </c>
      <c r="AF17" s="655" t="s">
        <v>116</v>
      </c>
      <c r="AG17" s="656"/>
      <c r="AH17" s="475">
        <v>72690</v>
      </c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</row>
    <row r="18" spans="1:149" s="108" customFormat="1" ht="21.75" hidden="1" customHeight="1" x14ac:dyDescent="0.2">
      <c r="A18" s="484"/>
      <c r="B18" s="263"/>
      <c r="C18" s="296"/>
      <c r="D18" s="296"/>
      <c r="E18" s="262" t="s">
        <v>13</v>
      </c>
      <c r="F18" s="199" t="s">
        <v>14</v>
      </c>
      <c r="G18" s="379">
        <f t="shared" si="3"/>
        <v>0</v>
      </c>
      <c r="H18" s="55"/>
      <c r="I18" s="37"/>
      <c r="J18" s="37"/>
      <c r="K18" s="53"/>
      <c r="L18" s="357">
        <f t="shared" si="4"/>
        <v>0</v>
      </c>
      <c r="M18" s="55"/>
      <c r="N18" s="37"/>
      <c r="O18" s="37"/>
      <c r="P18" s="53"/>
      <c r="Q18" s="54">
        <f t="shared" si="0"/>
        <v>0</v>
      </c>
      <c r="R18" s="37"/>
      <c r="S18" s="55"/>
      <c r="T18" s="46"/>
      <c r="U18" s="104"/>
      <c r="V18" s="136" t="e">
        <f t="shared" si="5"/>
        <v>#DIV/0!</v>
      </c>
      <c r="W18" s="37" t="e">
        <f t="shared" si="6"/>
        <v>#DIV/0!</v>
      </c>
      <c r="X18" s="46" t="e">
        <f t="shared" ref="X18:X19" si="11">M18/C18*100</f>
        <v>#DIV/0!</v>
      </c>
      <c r="Y18" s="37" t="e">
        <f t="shared" ref="Y18:Y19" si="12">O18/E18*100</f>
        <v>#VALUE!</v>
      </c>
      <c r="Z18" s="45" t="e">
        <f t="shared" si="8"/>
        <v>#DIV/0!</v>
      </c>
      <c r="AA18" s="81" t="e">
        <f t="shared" si="1"/>
        <v>#DIV/0!</v>
      </c>
      <c r="AB18" s="37" t="e">
        <f t="shared" si="2"/>
        <v>#DIV/0!</v>
      </c>
      <c r="AC18" s="46" t="e">
        <f t="shared" si="10"/>
        <v>#DIV/0!</v>
      </c>
      <c r="AD18" s="37" t="e">
        <f t="shared" si="9"/>
        <v>#DIV/0!</v>
      </c>
      <c r="AE18" s="45" t="e">
        <f t="shared" si="7"/>
        <v>#DIV/0!</v>
      </c>
      <c r="AH18" s="56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</row>
    <row r="19" spans="1:149" s="108" customFormat="1" ht="18.75" hidden="1" customHeight="1" x14ac:dyDescent="0.2">
      <c r="A19" s="485"/>
      <c r="B19" s="264"/>
      <c r="C19" s="58"/>
      <c r="D19" s="58"/>
      <c r="E19" s="262" t="s">
        <v>13</v>
      </c>
      <c r="F19" s="257" t="s">
        <v>6</v>
      </c>
      <c r="G19" s="379">
        <f t="shared" si="3"/>
        <v>0</v>
      </c>
      <c r="H19" s="61"/>
      <c r="I19" s="59"/>
      <c r="J19" s="59"/>
      <c r="K19" s="60"/>
      <c r="L19" s="357">
        <f t="shared" si="4"/>
        <v>0</v>
      </c>
      <c r="M19" s="61"/>
      <c r="N19" s="59"/>
      <c r="O19" s="59"/>
      <c r="P19" s="60"/>
      <c r="Q19" s="54">
        <f t="shared" si="0"/>
        <v>0</v>
      </c>
      <c r="R19" s="59"/>
      <c r="S19" s="61"/>
      <c r="T19" s="62"/>
      <c r="U19" s="135"/>
      <c r="V19" s="136" t="e">
        <f t="shared" si="5"/>
        <v>#DIV/0!</v>
      </c>
      <c r="W19" s="37" t="e">
        <f t="shared" si="6"/>
        <v>#DIV/0!</v>
      </c>
      <c r="X19" s="46" t="e">
        <f t="shared" si="11"/>
        <v>#DIV/0!</v>
      </c>
      <c r="Y19" s="37" t="e">
        <f t="shared" si="12"/>
        <v>#VALUE!</v>
      </c>
      <c r="Z19" s="45" t="e">
        <f t="shared" si="8"/>
        <v>#DIV/0!</v>
      </c>
      <c r="AA19" s="81" t="e">
        <f t="shared" si="1"/>
        <v>#DIV/0!</v>
      </c>
      <c r="AB19" s="37" t="e">
        <f t="shared" si="2"/>
        <v>#DIV/0!</v>
      </c>
      <c r="AC19" s="46" t="e">
        <f t="shared" si="10"/>
        <v>#DIV/0!</v>
      </c>
      <c r="AD19" s="37" t="e">
        <f t="shared" si="9"/>
        <v>#DIV/0!</v>
      </c>
      <c r="AE19" s="45" t="e">
        <f t="shared" si="7"/>
        <v>#DIV/0!</v>
      </c>
      <c r="AH19" s="56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</row>
    <row r="20" spans="1:149" s="108" customFormat="1" ht="51.75" customHeight="1" thickBot="1" x14ac:dyDescent="0.25">
      <c r="A20" s="486"/>
      <c r="B20" s="265" t="s">
        <v>91</v>
      </c>
      <c r="C20" s="140" t="s">
        <v>70</v>
      </c>
      <c r="D20" s="140" t="s">
        <v>71</v>
      </c>
      <c r="E20" s="266" t="s">
        <v>13</v>
      </c>
      <c r="F20" s="141"/>
      <c r="G20" s="382">
        <f t="shared" si="3"/>
        <v>1300000</v>
      </c>
      <c r="H20" s="190">
        <v>1300000</v>
      </c>
      <c r="I20" s="65">
        <v>0</v>
      </c>
      <c r="J20" s="65">
        <v>0</v>
      </c>
      <c r="K20" s="254">
        <v>0</v>
      </c>
      <c r="L20" s="382">
        <f t="shared" si="4"/>
        <v>1300000</v>
      </c>
      <c r="M20" s="190">
        <v>1300000</v>
      </c>
      <c r="N20" s="65">
        <v>0</v>
      </c>
      <c r="O20" s="65">
        <v>0</v>
      </c>
      <c r="P20" s="254">
        <v>0</v>
      </c>
      <c r="Q20" s="252">
        <f t="shared" si="0"/>
        <v>1297740</v>
      </c>
      <c r="R20" s="190">
        <v>1297740</v>
      </c>
      <c r="S20" s="65">
        <v>0</v>
      </c>
      <c r="T20" s="65">
        <v>0</v>
      </c>
      <c r="U20" s="254">
        <v>0</v>
      </c>
      <c r="V20" s="445">
        <f t="shared" si="5"/>
        <v>99.826153846153844</v>
      </c>
      <c r="W20" s="59">
        <f t="shared" si="6"/>
        <v>99.826153846153844</v>
      </c>
      <c r="X20" s="62">
        <v>0</v>
      </c>
      <c r="Y20" s="62">
        <v>0</v>
      </c>
      <c r="Z20" s="415">
        <v>0</v>
      </c>
      <c r="AA20" s="82">
        <f t="shared" si="1"/>
        <v>99.826153846153844</v>
      </c>
      <c r="AB20" s="59">
        <f t="shared" si="2"/>
        <v>99.826153846153844</v>
      </c>
      <c r="AC20" s="62">
        <v>0</v>
      </c>
      <c r="AD20" s="62">
        <v>0</v>
      </c>
      <c r="AE20" s="415">
        <v>0</v>
      </c>
      <c r="AH20" s="56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</row>
    <row r="21" spans="1:149" s="303" customFormat="1" ht="19.5" customHeight="1" thickBot="1" x14ac:dyDescent="0.3">
      <c r="A21" s="301"/>
      <c r="B21" s="647" t="s">
        <v>111</v>
      </c>
      <c r="C21" s="648"/>
      <c r="D21" s="648"/>
      <c r="E21" s="649"/>
      <c r="F21" s="307" t="s">
        <v>11</v>
      </c>
      <c r="G21" s="383">
        <f>G8+G9+G10+G11+G12+G13+G14+G15+G16+G17+G20</f>
        <v>3826490518.4099998</v>
      </c>
      <c r="H21" s="384">
        <f t="shared" ref="H21:U21" si="13">H8+H9+H10+H11+H12+H13+H14+H15+H16+H17+H20</f>
        <v>2921981790</v>
      </c>
      <c r="I21" s="310">
        <f t="shared" si="13"/>
        <v>0</v>
      </c>
      <c r="J21" s="384">
        <f t="shared" si="13"/>
        <v>327006166.41000003</v>
      </c>
      <c r="K21" s="385">
        <f t="shared" si="13"/>
        <v>577502562</v>
      </c>
      <c r="L21" s="383">
        <f t="shared" si="13"/>
        <v>2850304696.4099998</v>
      </c>
      <c r="M21" s="384">
        <f t="shared" si="13"/>
        <v>2065924208</v>
      </c>
      <c r="N21" s="310">
        <f t="shared" si="13"/>
        <v>0</v>
      </c>
      <c r="O21" s="384">
        <f t="shared" si="13"/>
        <v>327006166.41000003</v>
      </c>
      <c r="P21" s="391">
        <f t="shared" si="13"/>
        <v>457374322</v>
      </c>
      <c r="Q21" s="383">
        <f t="shared" si="13"/>
        <v>2517864908.2599998</v>
      </c>
      <c r="R21" s="384">
        <f t="shared" si="13"/>
        <v>1942061786.0999999</v>
      </c>
      <c r="S21" s="310">
        <f t="shared" si="13"/>
        <v>0</v>
      </c>
      <c r="T21" s="384">
        <f t="shared" si="13"/>
        <v>203730004.50999999</v>
      </c>
      <c r="U21" s="391">
        <f t="shared" si="13"/>
        <v>372073117.64999998</v>
      </c>
      <c r="V21" s="285">
        <f t="shared" ref="V21" si="14">W21+X21+Y21+Z21</f>
        <v>94.004503097434053</v>
      </c>
      <c r="W21" s="38">
        <f t="shared" ref="W21" si="15">R21/M21*100</f>
        <v>94.004503097434053</v>
      </c>
      <c r="X21" s="105">
        <v>0</v>
      </c>
      <c r="Y21" s="105">
        <v>0</v>
      </c>
      <c r="Z21" s="129">
        <v>0</v>
      </c>
      <c r="AA21" s="308">
        <f>Q21/G21*100</f>
        <v>65.800892388104856</v>
      </c>
      <c r="AB21" s="309">
        <f>R21/H21*100</f>
        <v>66.463856576601046</v>
      </c>
      <c r="AC21" s="310">
        <v>0</v>
      </c>
      <c r="AD21" s="309">
        <f>T21/O21*100</f>
        <v>62.301578819331347</v>
      </c>
      <c r="AE21" s="312">
        <f>U21/K21*100</f>
        <v>64.427959654662104</v>
      </c>
      <c r="AH21" s="13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6"/>
      <c r="BP21" s="306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6"/>
      <c r="CC21" s="306"/>
      <c r="CD21" s="306"/>
      <c r="CE21" s="306"/>
      <c r="CF21" s="306"/>
      <c r="CG21" s="306"/>
      <c r="CH21" s="306"/>
      <c r="CI21" s="306"/>
      <c r="CJ21" s="306"/>
      <c r="CK21" s="306"/>
      <c r="CL21" s="306"/>
      <c r="CM21" s="306"/>
      <c r="CN21" s="306"/>
      <c r="CO21" s="306"/>
      <c r="CP21" s="306"/>
      <c r="CQ21" s="306"/>
      <c r="CR21" s="306"/>
      <c r="CS21" s="306"/>
      <c r="CT21" s="306"/>
      <c r="CU21" s="306"/>
      <c r="CV21" s="306"/>
      <c r="CW21" s="306"/>
      <c r="CX21" s="306"/>
      <c r="CY21" s="306"/>
      <c r="CZ21" s="306"/>
      <c r="DA21" s="306"/>
      <c r="DB21" s="306"/>
      <c r="DC21" s="306"/>
      <c r="DD21" s="306"/>
      <c r="DE21" s="306"/>
      <c r="DF21" s="306"/>
      <c r="DG21" s="306"/>
      <c r="DH21" s="306"/>
      <c r="DI21" s="306"/>
      <c r="DJ21" s="306"/>
      <c r="DK21" s="306"/>
      <c r="DL21" s="306"/>
      <c r="DM21" s="306"/>
      <c r="DN21" s="306"/>
      <c r="DO21" s="306"/>
      <c r="DP21" s="306"/>
      <c r="DQ21" s="306"/>
      <c r="DR21" s="306"/>
      <c r="DS21" s="306"/>
      <c r="DT21" s="306"/>
      <c r="DU21" s="306"/>
      <c r="DV21" s="306"/>
      <c r="DW21" s="306"/>
      <c r="DX21" s="306"/>
      <c r="DY21" s="306"/>
      <c r="DZ21" s="306"/>
      <c r="EA21" s="306"/>
      <c r="EB21" s="306"/>
      <c r="EC21" s="306"/>
      <c r="ED21" s="306"/>
      <c r="EE21" s="306"/>
      <c r="EF21" s="306"/>
      <c r="EG21" s="306"/>
      <c r="EH21" s="306"/>
      <c r="EI21" s="306"/>
      <c r="EJ21" s="306"/>
      <c r="EK21" s="306"/>
      <c r="EL21" s="306"/>
      <c r="EM21" s="306"/>
      <c r="EN21" s="306"/>
      <c r="EO21" s="306"/>
      <c r="EP21" s="306"/>
      <c r="EQ21" s="306"/>
      <c r="ER21" s="306"/>
      <c r="ES21" s="306"/>
    </row>
    <row r="22" spans="1:149" s="339" customFormat="1" ht="27.75" customHeight="1" x14ac:dyDescent="0.25">
      <c r="A22" s="604" t="s">
        <v>20</v>
      </c>
      <c r="B22" s="606" t="s">
        <v>21</v>
      </c>
      <c r="C22" s="333"/>
      <c r="D22" s="333"/>
      <c r="E22" s="350" t="s">
        <v>13</v>
      </c>
      <c r="F22" s="334" t="s">
        <v>11</v>
      </c>
      <c r="G22" s="335">
        <f>H22+I22+J22+K22</f>
        <v>0</v>
      </c>
      <c r="H22" s="336">
        <v>0</v>
      </c>
      <c r="I22" s="336">
        <v>0</v>
      </c>
      <c r="J22" s="336">
        <v>0</v>
      </c>
      <c r="K22" s="337">
        <v>0</v>
      </c>
      <c r="L22" s="335">
        <f>M22+N22+O22+P22</f>
        <v>0</v>
      </c>
      <c r="M22" s="336">
        <v>0</v>
      </c>
      <c r="N22" s="336">
        <v>0</v>
      </c>
      <c r="O22" s="336">
        <v>0</v>
      </c>
      <c r="P22" s="337">
        <v>0</v>
      </c>
      <c r="Q22" s="335">
        <f>R22+S22+T22+U22</f>
        <v>0</v>
      </c>
      <c r="R22" s="336">
        <v>0</v>
      </c>
      <c r="S22" s="336">
        <v>0</v>
      </c>
      <c r="T22" s="336">
        <v>0</v>
      </c>
      <c r="U22" s="337">
        <v>0</v>
      </c>
      <c r="V22" s="479">
        <f>W22+X22+Y22+Z22</f>
        <v>0</v>
      </c>
      <c r="W22" s="47">
        <v>0</v>
      </c>
      <c r="X22" s="47">
        <v>0</v>
      </c>
      <c r="Y22" s="47">
        <v>0</v>
      </c>
      <c r="Z22" s="49">
        <v>0</v>
      </c>
      <c r="AA22" s="338">
        <v>0</v>
      </c>
      <c r="AB22" s="230">
        <v>0</v>
      </c>
      <c r="AC22" s="230">
        <v>0</v>
      </c>
      <c r="AD22" s="230">
        <v>0</v>
      </c>
      <c r="AE22" s="249">
        <v>0</v>
      </c>
      <c r="AH22" s="340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1"/>
      <c r="CS22" s="341"/>
      <c r="CT22" s="341"/>
      <c r="CU22" s="341"/>
      <c r="CV22" s="341"/>
      <c r="CW22" s="341"/>
      <c r="CX22" s="341"/>
      <c r="CY22" s="341"/>
      <c r="CZ22" s="341"/>
      <c r="DA22" s="341"/>
      <c r="DB22" s="341"/>
      <c r="DC22" s="341"/>
      <c r="DD22" s="341"/>
      <c r="DE22" s="341"/>
      <c r="DF22" s="341"/>
      <c r="DG22" s="341"/>
      <c r="DH22" s="341"/>
      <c r="DI22" s="341"/>
      <c r="DJ22" s="341"/>
      <c r="DK22" s="341"/>
      <c r="DL22" s="341"/>
      <c r="DM22" s="341"/>
      <c r="DN22" s="341"/>
      <c r="DO22" s="341"/>
      <c r="DP22" s="341"/>
      <c r="DQ22" s="341"/>
      <c r="DR22" s="341"/>
      <c r="DS22" s="341"/>
      <c r="DT22" s="341"/>
      <c r="DU22" s="341"/>
      <c r="DV22" s="341"/>
      <c r="DW22" s="341"/>
      <c r="DX22" s="341"/>
      <c r="DY22" s="341"/>
      <c r="DZ22" s="341"/>
      <c r="EA22" s="341"/>
      <c r="EB22" s="341"/>
      <c r="EC22" s="341"/>
      <c r="ED22" s="341"/>
      <c r="EE22" s="341"/>
      <c r="EF22" s="341"/>
      <c r="EG22" s="341"/>
      <c r="EH22" s="341"/>
      <c r="EI22" s="341"/>
      <c r="EJ22" s="341"/>
      <c r="EK22" s="341"/>
      <c r="EL22" s="341"/>
      <c r="EM22" s="341"/>
      <c r="EN22" s="341"/>
      <c r="EO22" s="341"/>
      <c r="EP22" s="341"/>
      <c r="EQ22" s="341"/>
      <c r="ER22" s="341"/>
      <c r="ES22" s="341"/>
    </row>
    <row r="23" spans="1:149" s="339" customFormat="1" ht="14.25" customHeight="1" x14ac:dyDescent="0.25">
      <c r="A23" s="605"/>
      <c r="B23" s="607"/>
      <c r="C23" s="342"/>
      <c r="D23" s="342"/>
      <c r="E23" s="79" t="s">
        <v>22</v>
      </c>
      <c r="F23" s="343" t="s">
        <v>11</v>
      </c>
      <c r="G23" s="395">
        <f>G25</f>
        <v>112891552</v>
      </c>
      <c r="H23" s="344">
        <f t="shared" ref="H23:U23" si="16">H25</f>
        <v>0</v>
      </c>
      <c r="I23" s="344">
        <f t="shared" si="16"/>
        <v>0</v>
      </c>
      <c r="J23" s="344">
        <f t="shared" si="16"/>
        <v>0</v>
      </c>
      <c r="K23" s="386">
        <f t="shared" si="16"/>
        <v>112891552</v>
      </c>
      <c r="L23" s="395">
        <f t="shared" si="16"/>
        <v>106403530</v>
      </c>
      <c r="M23" s="344">
        <f t="shared" si="16"/>
        <v>0</v>
      </c>
      <c r="N23" s="344">
        <f t="shared" si="16"/>
        <v>0</v>
      </c>
      <c r="O23" s="344">
        <f t="shared" si="16"/>
        <v>0</v>
      </c>
      <c r="P23" s="386">
        <f t="shared" si="16"/>
        <v>106403530</v>
      </c>
      <c r="Q23" s="395">
        <f t="shared" si="16"/>
        <v>68270618.069999993</v>
      </c>
      <c r="R23" s="344">
        <f t="shared" si="16"/>
        <v>0</v>
      </c>
      <c r="S23" s="344">
        <f t="shared" si="16"/>
        <v>0</v>
      </c>
      <c r="T23" s="344">
        <f t="shared" si="16"/>
        <v>0</v>
      </c>
      <c r="U23" s="386">
        <f t="shared" si="16"/>
        <v>68270618.069999993</v>
      </c>
      <c r="V23" s="136">
        <f t="shared" ref="V23" si="17">W23+X23+Y23+Z23</f>
        <v>64.161986045011844</v>
      </c>
      <c r="W23" s="46">
        <v>0</v>
      </c>
      <c r="X23" s="46">
        <v>0</v>
      </c>
      <c r="Y23" s="46">
        <v>0</v>
      </c>
      <c r="Z23" s="45">
        <f t="shared" ref="Z23" si="18">U23/P23*100</f>
        <v>64.161986045011844</v>
      </c>
      <c r="AA23" s="44">
        <f t="shared" ref="AA23" si="19">Q23/G23*100</f>
        <v>60.474514576608883</v>
      </c>
      <c r="AB23" s="46">
        <v>0</v>
      </c>
      <c r="AC23" s="46">
        <v>0</v>
      </c>
      <c r="AD23" s="46">
        <v>0</v>
      </c>
      <c r="AE23" s="45">
        <f t="shared" ref="AE23" si="20">U23/K23*100</f>
        <v>60.474514576608883</v>
      </c>
      <c r="AH23" s="340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/>
      <c r="CJ23" s="341"/>
      <c r="CK23" s="341"/>
      <c r="CL23" s="341"/>
      <c r="CM23" s="341"/>
      <c r="CN23" s="341"/>
      <c r="CO23" s="341"/>
      <c r="CP23" s="341"/>
      <c r="CQ23" s="341"/>
      <c r="CR23" s="341"/>
      <c r="CS23" s="341"/>
      <c r="CT23" s="341"/>
      <c r="CU23" s="341"/>
      <c r="CV23" s="341"/>
      <c r="CW23" s="341"/>
      <c r="CX23" s="341"/>
      <c r="CY23" s="341"/>
      <c r="CZ23" s="341"/>
      <c r="DA23" s="341"/>
      <c r="DB23" s="341"/>
      <c r="DC23" s="341"/>
      <c r="DD23" s="341"/>
      <c r="DE23" s="341"/>
      <c r="DF23" s="341"/>
      <c r="DG23" s="341"/>
      <c r="DH23" s="341"/>
      <c r="DI23" s="341"/>
      <c r="DJ23" s="341"/>
      <c r="DK23" s="341"/>
      <c r="DL23" s="341"/>
      <c r="DM23" s="341"/>
      <c r="DN23" s="341"/>
      <c r="DO23" s="341"/>
      <c r="DP23" s="341"/>
      <c r="DQ23" s="341"/>
      <c r="DR23" s="341"/>
      <c r="DS23" s="341"/>
      <c r="DT23" s="341"/>
      <c r="DU23" s="341"/>
      <c r="DV23" s="341"/>
      <c r="DW23" s="341"/>
      <c r="DX23" s="341"/>
      <c r="DY23" s="341"/>
      <c r="DZ23" s="341"/>
      <c r="EA23" s="341"/>
      <c r="EB23" s="341"/>
      <c r="EC23" s="341"/>
      <c r="ED23" s="341"/>
      <c r="EE23" s="341"/>
      <c r="EF23" s="341"/>
      <c r="EG23" s="341"/>
      <c r="EH23" s="341"/>
      <c r="EI23" s="341"/>
      <c r="EJ23" s="341"/>
      <c r="EK23" s="341"/>
      <c r="EL23" s="341"/>
      <c r="EM23" s="341"/>
      <c r="EN23" s="341"/>
      <c r="EO23" s="341"/>
      <c r="EP23" s="341"/>
      <c r="EQ23" s="341"/>
      <c r="ER23" s="341"/>
      <c r="ES23" s="341"/>
    </row>
    <row r="24" spans="1:149" s="339" customFormat="1" ht="18" customHeight="1" thickBot="1" x14ac:dyDescent="0.3">
      <c r="A24" s="605"/>
      <c r="B24" s="607"/>
      <c r="C24" s="342"/>
      <c r="D24" s="342"/>
      <c r="E24" s="351" t="s">
        <v>23</v>
      </c>
      <c r="F24" s="345" t="s">
        <v>11</v>
      </c>
      <c r="G24" s="401">
        <f>G53</f>
        <v>22565803</v>
      </c>
      <c r="H24" s="346">
        <f t="shared" ref="H24:U24" si="21">H53</f>
        <v>0</v>
      </c>
      <c r="I24" s="347">
        <f t="shared" si="21"/>
        <v>0</v>
      </c>
      <c r="J24" s="346">
        <f t="shared" si="21"/>
        <v>0</v>
      </c>
      <c r="K24" s="387">
        <f t="shared" si="21"/>
        <v>22565803</v>
      </c>
      <c r="L24" s="348">
        <f t="shared" si="21"/>
        <v>0</v>
      </c>
      <c r="M24" s="346">
        <f t="shared" si="21"/>
        <v>0</v>
      </c>
      <c r="N24" s="346">
        <f t="shared" si="21"/>
        <v>0</v>
      </c>
      <c r="O24" s="346">
        <f t="shared" si="21"/>
        <v>0</v>
      </c>
      <c r="P24" s="349">
        <f t="shared" si="21"/>
        <v>0</v>
      </c>
      <c r="Q24" s="348">
        <f t="shared" si="21"/>
        <v>0</v>
      </c>
      <c r="R24" s="346">
        <f t="shared" si="21"/>
        <v>0</v>
      </c>
      <c r="S24" s="346">
        <f t="shared" si="21"/>
        <v>0</v>
      </c>
      <c r="T24" s="346">
        <f t="shared" si="21"/>
        <v>0</v>
      </c>
      <c r="U24" s="349">
        <f t="shared" si="21"/>
        <v>0</v>
      </c>
      <c r="V24" s="551">
        <f t="shared" ref="V24:V26" si="22">W24+X24+Y24+Z24</f>
        <v>0</v>
      </c>
      <c r="W24" s="62">
        <v>0</v>
      </c>
      <c r="X24" s="62">
        <v>0</v>
      </c>
      <c r="Y24" s="62">
        <v>0</v>
      </c>
      <c r="Z24" s="415">
        <v>0</v>
      </c>
      <c r="AA24" s="552">
        <f t="shared" ref="AA24:AA26" si="23">Q24/G24*100</f>
        <v>0</v>
      </c>
      <c r="AB24" s="62">
        <v>0</v>
      </c>
      <c r="AC24" s="62">
        <v>0</v>
      </c>
      <c r="AD24" s="62">
        <v>0</v>
      </c>
      <c r="AE24" s="415">
        <f t="shared" ref="AE24:AE26" si="24">U24/K24*100</f>
        <v>0</v>
      </c>
      <c r="AH24" s="340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1"/>
      <c r="CM24" s="341"/>
      <c r="CN24" s="341"/>
      <c r="CO24" s="341"/>
      <c r="CP24" s="341"/>
      <c r="CQ24" s="341"/>
      <c r="CR24" s="341"/>
      <c r="CS24" s="341"/>
      <c r="CT24" s="341"/>
      <c r="CU24" s="341"/>
      <c r="CV24" s="341"/>
      <c r="CW24" s="341"/>
      <c r="CX24" s="341"/>
      <c r="CY24" s="341"/>
      <c r="CZ24" s="341"/>
      <c r="DA24" s="341"/>
      <c r="DB24" s="341"/>
      <c r="DC24" s="341"/>
      <c r="DD24" s="341"/>
      <c r="DE24" s="341"/>
      <c r="DF24" s="341"/>
      <c r="DG24" s="341"/>
      <c r="DH24" s="341"/>
      <c r="DI24" s="341"/>
      <c r="DJ24" s="341"/>
      <c r="DK24" s="341"/>
      <c r="DL24" s="341"/>
      <c r="DM24" s="341"/>
      <c r="DN24" s="341"/>
      <c r="DO24" s="341"/>
      <c r="DP24" s="341"/>
      <c r="DQ24" s="341"/>
      <c r="DR24" s="341"/>
      <c r="DS24" s="341"/>
      <c r="DT24" s="341"/>
      <c r="DU24" s="341"/>
      <c r="DV24" s="341"/>
      <c r="DW24" s="341"/>
      <c r="DX24" s="341"/>
      <c r="DY24" s="341"/>
      <c r="DZ24" s="341"/>
      <c r="EA24" s="341"/>
      <c r="EB24" s="341"/>
      <c r="EC24" s="341"/>
      <c r="ED24" s="341"/>
      <c r="EE24" s="341"/>
      <c r="EF24" s="341"/>
      <c r="EG24" s="341"/>
      <c r="EH24" s="341"/>
      <c r="EI24" s="341"/>
      <c r="EJ24" s="341"/>
      <c r="EK24" s="341"/>
      <c r="EL24" s="341"/>
      <c r="EM24" s="341"/>
      <c r="EN24" s="341"/>
      <c r="EO24" s="341"/>
      <c r="EP24" s="341"/>
      <c r="EQ24" s="341"/>
      <c r="ER24" s="341"/>
      <c r="ES24" s="341"/>
    </row>
    <row r="25" spans="1:149" s="510" customFormat="1" ht="20.25" hidden="1" customHeight="1" thickBot="1" x14ac:dyDescent="0.3">
      <c r="A25" s="527"/>
      <c r="B25" s="673"/>
      <c r="C25" s="674"/>
      <c r="D25" s="675"/>
      <c r="E25" s="269" t="s">
        <v>24</v>
      </c>
      <c r="F25" s="541" t="s">
        <v>6</v>
      </c>
      <c r="G25" s="542">
        <f>SUM(G26:G52)</f>
        <v>112891552</v>
      </c>
      <c r="H25" s="543">
        <f>SUM(H26:H52)</f>
        <v>0</v>
      </c>
      <c r="I25" s="543">
        <f>SUM(I26:I52)</f>
        <v>0</v>
      </c>
      <c r="J25" s="543">
        <f>SUM(J26:J52)</f>
        <v>0</v>
      </c>
      <c r="K25" s="544">
        <f>SUM(K26:K52)</f>
        <v>112891552</v>
      </c>
      <c r="L25" s="542">
        <f>M25+N25+O25+P25</f>
        <v>106403530</v>
      </c>
      <c r="M25" s="543">
        <f>SUM(M26:M52)</f>
        <v>0</v>
      </c>
      <c r="N25" s="543">
        <f>SUM(N26:N52)</f>
        <v>0</v>
      </c>
      <c r="O25" s="543">
        <f>SUM(O26:O52)</f>
        <v>0</v>
      </c>
      <c r="P25" s="544">
        <f>P26+P27+P28+P29+P30+P31+P32+P33+P34+P35+P36+P37+P38+P39+P40+P41+P42+P43+P44+P45+P46+P47+P48+P49+P50+P51+P52</f>
        <v>106403530</v>
      </c>
      <c r="Q25" s="545">
        <f>R25+S25+T25+U25</f>
        <v>68270618.069999993</v>
      </c>
      <c r="R25" s="543">
        <f>SUM(R26:R52)</f>
        <v>0</v>
      </c>
      <c r="S25" s="543">
        <f>SUM(S26:S52)</f>
        <v>0</v>
      </c>
      <c r="T25" s="543">
        <f>SUM(T26:T52)</f>
        <v>0</v>
      </c>
      <c r="U25" s="546">
        <v>68270618.069999993</v>
      </c>
      <c r="V25" s="553">
        <f t="shared" si="22"/>
        <v>64.161986045011844</v>
      </c>
      <c r="W25" s="554">
        <v>0</v>
      </c>
      <c r="X25" s="554">
        <v>0</v>
      </c>
      <c r="Y25" s="554">
        <v>0</v>
      </c>
      <c r="Z25" s="555">
        <f t="shared" ref="Z25:Z26" si="25">U25/P25*100</f>
        <v>64.161986045011844</v>
      </c>
      <c r="AA25" s="553">
        <f t="shared" si="23"/>
        <v>60.474514576608883</v>
      </c>
      <c r="AB25" s="554">
        <v>0</v>
      </c>
      <c r="AC25" s="554">
        <v>0</v>
      </c>
      <c r="AD25" s="554">
        <v>0</v>
      </c>
      <c r="AE25" s="555">
        <f t="shared" si="24"/>
        <v>60.474514576608883</v>
      </c>
      <c r="AF25" s="556" t="s">
        <v>109</v>
      </c>
      <c r="AG25" s="557"/>
      <c r="AJ25" s="511"/>
      <c r="AK25" s="511"/>
      <c r="AL25" s="511"/>
      <c r="AM25" s="511"/>
      <c r="AN25" s="511"/>
      <c r="AO25" s="511"/>
      <c r="AP25" s="511"/>
      <c r="AQ25" s="511"/>
      <c r="AR25" s="511"/>
      <c r="AS25" s="511"/>
      <c r="AT25" s="511"/>
      <c r="AU25" s="511"/>
      <c r="AV25" s="511"/>
      <c r="AW25" s="511"/>
      <c r="AX25" s="511"/>
      <c r="AY25" s="511"/>
      <c r="AZ25" s="511"/>
      <c r="BA25" s="511"/>
      <c r="BB25" s="511"/>
      <c r="BC25" s="511"/>
      <c r="BD25" s="511"/>
      <c r="BE25" s="511"/>
      <c r="BF25" s="511"/>
      <c r="BG25" s="511"/>
      <c r="BH25" s="511"/>
      <c r="BI25" s="511"/>
      <c r="BJ25" s="511"/>
      <c r="BK25" s="511"/>
      <c r="BL25" s="511"/>
      <c r="BM25" s="511"/>
      <c r="BN25" s="511"/>
      <c r="BO25" s="511"/>
      <c r="BP25" s="511"/>
      <c r="BQ25" s="511"/>
      <c r="BR25" s="511"/>
      <c r="BS25" s="511"/>
      <c r="BT25" s="511"/>
      <c r="BU25" s="511"/>
      <c r="BV25" s="511"/>
      <c r="BW25" s="511"/>
      <c r="BX25" s="511"/>
      <c r="BY25" s="511"/>
      <c r="BZ25" s="511"/>
      <c r="CA25" s="511"/>
      <c r="CB25" s="511"/>
      <c r="CC25" s="511"/>
      <c r="CD25" s="511"/>
      <c r="CE25" s="511"/>
      <c r="CF25" s="511"/>
      <c r="CG25" s="511"/>
      <c r="CH25" s="511"/>
      <c r="CI25" s="511"/>
      <c r="CJ25" s="511"/>
      <c r="CK25" s="511"/>
      <c r="CL25" s="511"/>
      <c r="CM25" s="511"/>
      <c r="CN25" s="511"/>
      <c r="CO25" s="511"/>
      <c r="CP25" s="511"/>
      <c r="CQ25" s="511"/>
      <c r="CR25" s="511"/>
      <c r="CS25" s="511"/>
      <c r="CT25" s="511"/>
      <c r="CU25" s="511"/>
      <c r="CV25" s="511"/>
      <c r="CW25" s="511"/>
      <c r="CX25" s="511"/>
      <c r="CY25" s="511"/>
      <c r="CZ25" s="511"/>
      <c r="DA25" s="511"/>
      <c r="DB25" s="511"/>
      <c r="DC25" s="511"/>
      <c r="DD25" s="511"/>
      <c r="DE25" s="511"/>
      <c r="DF25" s="511"/>
      <c r="DG25" s="511"/>
      <c r="DH25" s="511"/>
      <c r="DI25" s="511"/>
      <c r="DJ25" s="511"/>
      <c r="DK25" s="511"/>
      <c r="DL25" s="511"/>
      <c r="DM25" s="511"/>
      <c r="DN25" s="511"/>
      <c r="DO25" s="511"/>
      <c r="DP25" s="511"/>
      <c r="DQ25" s="511"/>
      <c r="DR25" s="511"/>
      <c r="DS25" s="511"/>
      <c r="DT25" s="511"/>
      <c r="DU25" s="511"/>
      <c r="DV25" s="511"/>
      <c r="DW25" s="511"/>
      <c r="DX25" s="511"/>
      <c r="DY25" s="511"/>
      <c r="DZ25" s="511"/>
      <c r="EA25" s="511"/>
      <c r="EB25" s="511"/>
      <c r="EC25" s="511"/>
      <c r="ED25" s="511"/>
      <c r="EE25" s="511"/>
      <c r="EF25" s="511"/>
      <c r="EG25" s="511"/>
      <c r="EH25" s="511"/>
      <c r="EI25" s="511"/>
      <c r="EJ25" s="511"/>
      <c r="EK25" s="511"/>
      <c r="EL25" s="511"/>
      <c r="EM25" s="511"/>
      <c r="EN25" s="511"/>
      <c r="EO25" s="511"/>
      <c r="EP25" s="511"/>
      <c r="EQ25" s="511"/>
      <c r="ER25" s="511"/>
      <c r="ES25" s="511"/>
    </row>
    <row r="26" spans="1:149" s="513" customFormat="1" ht="16.5" hidden="1" customHeight="1" x14ac:dyDescent="0.2">
      <c r="A26" s="547"/>
      <c r="B26" s="558" t="s">
        <v>136</v>
      </c>
      <c r="C26" s="268"/>
      <c r="D26" s="538"/>
      <c r="E26" s="568" t="s">
        <v>24</v>
      </c>
      <c r="F26" s="270"/>
      <c r="G26" s="402">
        <f>H26+I26+K26</f>
        <v>35072</v>
      </c>
      <c r="H26" s="272">
        <v>0</v>
      </c>
      <c r="I26" s="272">
        <v>0</v>
      </c>
      <c r="J26" s="272">
        <v>0</v>
      </c>
      <c r="K26" s="539">
        <v>35072</v>
      </c>
      <c r="L26" s="402">
        <f>M26+N26+P26</f>
        <v>35072</v>
      </c>
      <c r="M26" s="272">
        <v>0</v>
      </c>
      <c r="N26" s="272">
        <v>0</v>
      </c>
      <c r="O26" s="272">
        <v>0</v>
      </c>
      <c r="P26" s="512">
        <v>35072</v>
      </c>
      <c r="Q26" s="271">
        <f>R26+S26+U26</f>
        <v>35071.96</v>
      </c>
      <c r="R26" s="272">
        <v>0</v>
      </c>
      <c r="S26" s="272">
        <v>0</v>
      </c>
      <c r="T26" s="272">
        <v>0</v>
      </c>
      <c r="U26" s="540">
        <v>35071.96</v>
      </c>
      <c r="V26" s="559">
        <f t="shared" si="22"/>
        <v>99.999885948905103</v>
      </c>
      <c r="W26" s="560">
        <v>0</v>
      </c>
      <c r="X26" s="560">
        <v>0</v>
      </c>
      <c r="Y26" s="560">
        <v>0</v>
      </c>
      <c r="Z26" s="561">
        <f t="shared" si="25"/>
        <v>99.999885948905103</v>
      </c>
      <c r="AA26" s="559">
        <f t="shared" si="23"/>
        <v>99.999885948905103</v>
      </c>
      <c r="AB26" s="560">
        <v>0</v>
      </c>
      <c r="AC26" s="560">
        <v>0</v>
      </c>
      <c r="AD26" s="560">
        <v>0</v>
      </c>
      <c r="AE26" s="561">
        <f t="shared" si="24"/>
        <v>99.999885948905103</v>
      </c>
      <c r="AH26" s="510"/>
      <c r="AJ26" s="514"/>
      <c r="AK26" s="514"/>
      <c r="AL26" s="514"/>
      <c r="AM26" s="514"/>
      <c r="AN26" s="514"/>
      <c r="AO26" s="514"/>
      <c r="AP26" s="514"/>
      <c r="AQ26" s="514"/>
      <c r="AR26" s="514"/>
      <c r="AS26" s="514"/>
      <c r="AT26" s="514"/>
      <c r="AU26" s="514"/>
      <c r="AV26" s="514"/>
      <c r="AW26" s="514"/>
      <c r="AX26" s="514"/>
      <c r="AY26" s="514"/>
      <c r="AZ26" s="514"/>
      <c r="BA26" s="514"/>
      <c r="BB26" s="514"/>
      <c r="BC26" s="514"/>
      <c r="BD26" s="514"/>
      <c r="BE26" s="514"/>
      <c r="BF26" s="514"/>
      <c r="BG26" s="514"/>
      <c r="BH26" s="514"/>
      <c r="BI26" s="514"/>
      <c r="BJ26" s="514"/>
      <c r="BK26" s="514"/>
      <c r="BL26" s="514"/>
      <c r="BM26" s="514"/>
      <c r="BN26" s="514"/>
      <c r="BO26" s="514"/>
      <c r="BP26" s="514"/>
      <c r="BQ26" s="514"/>
      <c r="BR26" s="514"/>
      <c r="BS26" s="514"/>
      <c r="BT26" s="514"/>
      <c r="BU26" s="514"/>
      <c r="BV26" s="514"/>
      <c r="BW26" s="514"/>
      <c r="BX26" s="514"/>
      <c r="BY26" s="514"/>
      <c r="BZ26" s="514"/>
      <c r="CA26" s="514"/>
      <c r="CB26" s="514"/>
      <c r="CC26" s="514"/>
      <c r="CD26" s="514"/>
      <c r="CE26" s="514"/>
      <c r="CF26" s="514"/>
      <c r="CG26" s="514"/>
      <c r="CH26" s="514"/>
      <c r="CI26" s="514"/>
      <c r="CJ26" s="514"/>
      <c r="CK26" s="514"/>
      <c r="CL26" s="514"/>
      <c r="CM26" s="514"/>
      <c r="CN26" s="514"/>
      <c r="CO26" s="514"/>
      <c r="CP26" s="514"/>
      <c r="CQ26" s="514"/>
      <c r="CR26" s="514"/>
      <c r="CS26" s="514"/>
      <c r="CT26" s="514"/>
      <c r="CU26" s="514"/>
      <c r="CV26" s="514"/>
      <c r="CW26" s="514"/>
      <c r="CX26" s="514"/>
      <c r="CY26" s="514"/>
      <c r="CZ26" s="514"/>
      <c r="DA26" s="514"/>
      <c r="DB26" s="514"/>
      <c r="DC26" s="514"/>
      <c r="DD26" s="514"/>
      <c r="DE26" s="514"/>
      <c r="DF26" s="514"/>
      <c r="DG26" s="514"/>
      <c r="DH26" s="514"/>
      <c r="DI26" s="514"/>
      <c r="DJ26" s="514"/>
      <c r="DK26" s="514"/>
      <c r="DL26" s="514"/>
      <c r="DM26" s="514"/>
      <c r="DN26" s="514"/>
      <c r="DO26" s="514"/>
      <c r="DP26" s="514"/>
      <c r="DQ26" s="514"/>
      <c r="DR26" s="514"/>
      <c r="DS26" s="514"/>
      <c r="DT26" s="514"/>
      <c r="DU26" s="514"/>
      <c r="DV26" s="514"/>
      <c r="DW26" s="514"/>
      <c r="DX26" s="514"/>
      <c r="DY26" s="514"/>
      <c r="DZ26" s="514"/>
      <c r="EA26" s="514"/>
      <c r="EB26" s="514"/>
      <c r="EC26" s="514"/>
      <c r="ED26" s="514"/>
      <c r="EE26" s="514"/>
      <c r="EF26" s="514"/>
      <c r="EG26" s="514"/>
      <c r="EH26" s="514"/>
      <c r="EI26" s="514"/>
      <c r="EJ26" s="514"/>
      <c r="EK26" s="514"/>
      <c r="EL26" s="514"/>
      <c r="EM26" s="514"/>
      <c r="EN26" s="514"/>
      <c r="EO26" s="514"/>
      <c r="EP26" s="514"/>
      <c r="EQ26" s="514"/>
      <c r="ER26" s="514"/>
      <c r="ES26" s="514"/>
    </row>
    <row r="27" spans="1:149" s="513" customFormat="1" ht="16.5" hidden="1" customHeight="1" x14ac:dyDescent="0.2">
      <c r="A27" s="487"/>
      <c r="B27" s="562" t="s">
        <v>136</v>
      </c>
      <c r="C27" s="25"/>
      <c r="D27" s="529"/>
      <c r="E27" s="247" t="s">
        <v>24</v>
      </c>
      <c r="F27" s="27"/>
      <c r="G27" s="403">
        <f t="shared" ref="G27:G52" si="26">H27+I27+K27</f>
        <v>1377775</v>
      </c>
      <c r="H27" s="193">
        <v>0</v>
      </c>
      <c r="I27" s="193">
        <v>0</v>
      </c>
      <c r="J27" s="193">
        <v>0</v>
      </c>
      <c r="K27" s="533">
        <v>1377775</v>
      </c>
      <c r="L27" s="403">
        <f t="shared" ref="L27:L52" si="27">M27+N27+P27</f>
        <v>0</v>
      </c>
      <c r="M27" s="193">
        <v>0</v>
      </c>
      <c r="N27" s="193">
        <v>0</v>
      </c>
      <c r="O27" s="193">
        <v>0</v>
      </c>
      <c r="P27" s="516">
        <v>0</v>
      </c>
      <c r="Q27" s="24">
        <f t="shared" ref="Q27:Q52" si="28">R27+S27+U27</f>
        <v>0</v>
      </c>
      <c r="R27" s="193">
        <v>0</v>
      </c>
      <c r="S27" s="193">
        <v>0</v>
      </c>
      <c r="T27" s="193">
        <v>0</v>
      </c>
      <c r="U27" s="534">
        <v>0</v>
      </c>
      <c r="V27" s="477">
        <f t="shared" ref="V27:V52" si="29">W27+X27+Y27+Z27</f>
        <v>0</v>
      </c>
      <c r="W27" s="84">
        <v>0</v>
      </c>
      <c r="X27" s="84">
        <v>0</v>
      </c>
      <c r="Y27" s="84">
        <v>0</v>
      </c>
      <c r="Z27" s="478">
        <v>0</v>
      </c>
      <c r="AA27" s="83">
        <f t="shared" ref="AA27:AA52" si="30">Q27/G27*100</f>
        <v>0</v>
      </c>
      <c r="AB27" s="84">
        <v>0</v>
      </c>
      <c r="AC27" s="84">
        <v>0</v>
      </c>
      <c r="AD27" s="84">
        <v>0</v>
      </c>
      <c r="AE27" s="478">
        <f t="shared" ref="AE27:AE52" si="31">U27/K27*100</f>
        <v>0</v>
      </c>
      <c r="AH27" s="510"/>
      <c r="AJ27" s="514"/>
      <c r="AK27" s="514"/>
      <c r="AL27" s="514"/>
      <c r="AM27" s="514"/>
      <c r="AN27" s="514"/>
      <c r="AO27" s="514"/>
      <c r="AP27" s="514"/>
      <c r="AQ27" s="514"/>
      <c r="AR27" s="514"/>
      <c r="AS27" s="514"/>
      <c r="AT27" s="514"/>
      <c r="AU27" s="514"/>
      <c r="AV27" s="514"/>
      <c r="AW27" s="514"/>
      <c r="AX27" s="514"/>
      <c r="AY27" s="514"/>
      <c r="AZ27" s="514"/>
      <c r="BA27" s="514"/>
      <c r="BB27" s="514"/>
      <c r="BC27" s="514"/>
      <c r="BD27" s="514"/>
      <c r="BE27" s="514"/>
      <c r="BF27" s="514"/>
      <c r="BG27" s="514"/>
      <c r="BH27" s="514"/>
      <c r="BI27" s="514"/>
      <c r="BJ27" s="514"/>
      <c r="BK27" s="514"/>
      <c r="BL27" s="514"/>
      <c r="BM27" s="514"/>
      <c r="BN27" s="514"/>
      <c r="BO27" s="514"/>
      <c r="BP27" s="514"/>
      <c r="BQ27" s="514"/>
      <c r="BR27" s="514"/>
      <c r="BS27" s="514"/>
      <c r="BT27" s="514"/>
      <c r="BU27" s="514"/>
      <c r="BV27" s="514"/>
      <c r="BW27" s="514"/>
      <c r="BX27" s="514"/>
      <c r="BY27" s="514"/>
      <c r="BZ27" s="514"/>
      <c r="CA27" s="514"/>
      <c r="CB27" s="514"/>
      <c r="CC27" s="514"/>
      <c r="CD27" s="514"/>
      <c r="CE27" s="514"/>
      <c r="CF27" s="514"/>
      <c r="CG27" s="514"/>
      <c r="CH27" s="514"/>
      <c r="CI27" s="514"/>
      <c r="CJ27" s="514"/>
      <c r="CK27" s="514"/>
      <c r="CL27" s="514"/>
      <c r="CM27" s="514"/>
      <c r="CN27" s="514"/>
      <c r="CO27" s="514"/>
      <c r="CP27" s="514"/>
      <c r="CQ27" s="514"/>
      <c r="CR27" s="514"/>
      <c r="CS27" s="514"/>
      <c r="CT27" s="514"/>
      <c r="CU27" s="514"/>
      <c r="CV27" s="514"/>
      <c r="CW27" s="514"/>
      <c r="CX27" s="514"/>
      <c r="CY27" s="514"/>
      <c r="CZ27" s="514"/>
      <c r="DA27" s="514"/>
      <c r="DB27" s="514"/>
      <c r="DC27" s="514"/>
      <c r="DD27" s="514"/>
      <c r="DE27" s="514"/>
      <c r="DF27" s="514"/>
      <c r="DG27" s="514"/>
      <c r="DH27" s="514"/>
      <c r="DI27" s="514"/>
      <c r="DJ27" s="514"/>
      <c r="DK27" s="514"/>
      <c r="DL27" s="514"/>
      <c r="DM27" s="514"/>
      <c r="DN27" s="514"/>
      <c r="DO27" s="514"/>
      <c r="DP27" s="514"/>
      <c r="DQ27" s="514"/>
      <c r="DR27" s="514"/>
      <c r="DS27" s="514"/>
      <c r="DT27" s="514"/>
      <c r="DU27" s="514"/>
      <c r="DV27" s="514"/>
      <c r="DW27" s="514"/>
      <c r="DX27" s="514"/>
      <c r="DY27" s="514"/>
      <c r="DZ27" s="514"/>
      <c r="EA27" s="514"/>
      <c r="EB27" s="514"/>
      <c r="EC27" s="514"/>
      <c r="ED27" s="514"/>
      <c r="EE27" s="514"/>
      <c r="EF27" s="514"/>
      <c r="EG27" s="514"/>
      <c r="EH27" s="514"/>
      <c r="EI27" s="514"/>
      <c r="EJ27" s="514"/>
      <c r="EK27" s="514"/>
      <c r="EL27" s="514"/>
      <c r="EM27" s="514"/>
      <c r="EN27" s="514"/>
      <c r="EO27" s="514"/>
      <c r="EP27" s="514"/>
      <c r="EQ27" s="514"/>
      <c r="ER27" s="514"/>
      <c r="ES27" s="514"/>
    </row>
    <row r="28" spans="1:149" s="513" customFormat="1" ht="16.5" hidden="1" customHeight="1" x14ac:dyDescent="0.2">
      <c r="A28" s="487"/>
      <c r="B28" s="562" t="s">
        <v>136</v>
      </c>
      <c r="C28" s="25"/>
      <c r="D28" s="529"/>
      <c r="E28" s="247" t="s">
        <v>24</v>
      </c>
      <c r="F28" s="27"/>
      <c r="G28" s="403">
        <f t="shared" si="26"/>
        <v>1395591</v>
      </c>
      <c r="H28" s="193">
        <v>0</v>
      </c>
      <c r="I28" s="193">
        <v>0</v>
      </c>
      <c r="J28" s="193">
        <v>0</v>
      </c>
      <c r="K28" s="533">
        <v>1395591</v>
      </c>
      <c r="L28" s="403">
        <f t="shared" si="27"/>
        <v>0</v>
      </c>
      <c r="M28" s="193">
        <v>0</v>
      </c>
      <c r="N28" s="193">
        <v>0</v>
      </c>
      <c r="O28" s="193">
        <v>0</v>
      </c>
      <c r="P28" s="516">
        <v>0</v>
      </c>
      <c r="Q28" s="24">
        <f t="shared" si="28"/>
        <v>0</v>
      </c>
      <c r="R28" s="193">
        <v>0</v>
      </c>
      <c r="S28" s="193">
        <v>0</v>
      </c>
      <c r="T28" s="193">
        <v>0</v>
      </c>
      <c r="U28" s="534">
        <v>0</v>
      </c>
      <c r="V28" s="477">
        <f t="shared" si="29"/>
        <v>0</v>
      </c>
      <c r="W28" s="84">
        <v>0</v>
      </c>
      <c r="X28" s="84">
        <v>0</v>
      </c>
      <c r="Y28" s="84">
        <v>0</v>
      </c>
      <c r="Z28" s="478">
        <v>0</v>
      </c>
      <c r="AA28" s="83">
        <f t="shared" si="30"/>
        <v>0</v>
      </c>
      <c r="AB28" s="84">
        <v>0</v>
      </c>
      <c r="AC28" s="84">
        <v>0</v>
      </c>
      <c r="AD28" s="84">
        <v>0</v>
      </c>
      <c r="AE28" s="478">
        <f t="shared" si="31"/>
        <v>0</v>
      </c>
      <c r="AH28" s="510"/>
      <c r="AJ28" s="514"/>
      <c r="AK28" s="514"/>
      <c r="AL28" s="514"/>
      <c r="AM28" s="514"/>
      <c r="AN28" s="514"/>
      <c r="AO28" s="514"/>
      <c r="AP28" s="514"/>
      <c r="AQ28" s="514"/>
      <c r="AR28" s="514"/>
      <c r="AS28" s="514"/>
      <c r="AT28" s="514"/>
      <c r="AU28" s="514"/>
      <c r="AV28" s="514"/>
      <c r="AW28" s="514"/>
      <c r="AX28" s="514"/>
      <c r="AY28" s="514"/>
      <c r="AZ28" s="514"/>
      <c r="BA28" s="514"/>
      <c r="BB28" s="514"/>
      <c r="BC28" s="514"/>
      <c r="BD28" s="514"/>
      <c r="BE28" s="514"/>
      <c r="BF28" s="514"/>
      <c r="BG28" s="514"/>
      <c r="BH28" s="514"/>
      <c r="BI28" s="514"/>
      <c r="BJ28" s="514"/>
      <c r="BK28" s="514"/>
      <c r="BL28" s="514"/>
      <c r="BM28" s="514"/>
      <c r="BN28" s="514"/>
      <c r="BO28" s="514"/>
      <c r="BP28" s="514"/>
      <c r="BQ28" s="514"/>
      <c r="BR28" s="514"/>
      <c r="BS28" s="514"/>
      <c r="BT28" s="514"/>
      <c r="BU28" s="514"/>
      <c r="BV28" s="514"/>
      <c r="BW28" s="514"/>
      <c r="BX28" s="514"/>
      <c r="BY28" s="514"/>
      <c r="BZ28" s="514"/>
      <c r="CA28" s="514"/>
      <c r="CB28" s="514"/>
      <c r="CC28" s="514"/>
      <c r="CD28" s="514"/>
      <c r="CE28" s="514"/>
      <c r="CF28" s="514"/>
      <c r="CG28" s="514"/>
      <c r="CH28" s="514"/>
      <c r="CI28" s="514"/>
      <c r="CJ28" s="514"/>
      <c r="CK28" s="514"/>
      <c r="CL28" s="514"/>
      <c r="CM28" s="514"/>
      <c r="CN28" s="514"/>
      <c r="CO28" s="514"/>
      <c r="CP28" s="514"/>
      <c r="CQ28" s="514"/>
      <c r="CR28" s="514"/>
      <c r="CS28" s="514"/>
      <c r="CT28" s="514"/>
      <c r="CU28" s="514"/>
      <c r="CV28" s="514"/>
      <c r="CW28" s="514"/>
      <c r="CX28" s="514"/>
      <c r="CY28" s="514"/>
      <c r="CZ28" s="514"/>
      <c r="DA28" s="514"/>
      <c r="DB28" s="514"/>
      <c r="DC28" s="514"/>
      <c r="DD28" s="514"/>
      <c r="DE28" s="514"/>
      <c r="DF28" s="514"/>
      <c r="DG28" s="514"/>
      <c r="DH28" s="514"/>
      <c r="DI28" s="514"/>
      <c r="DJ28" s="514"/>
      <c r="DK28" s="514"/>
      <c r="DL28" s="514"/>
      <c r="DM28" s="514"/>
      <c r="DN28" s="514"/>
      <c r="DO28" s="514"/>
      <c r="DP28" s="514"/>
      <c r="DQ28" s="514"/>
      <c r="DR28" s="514"/>
      <c r="DS28" s="514"/>
      <c r="DT28" s="514"/>
      <c r="DU28" s="514"/>
      <c r="DV28" s="514"/>
      <c r="DW28" s="514"/>
      <c r="DX28" s="514"/>
      <c r="DY28" s="514"/>
      <c r="DZ28" s="514"/>
      <c r="EA28" s="514"/>
      <c r="EB28" s="514"/>
      <c r="EC28" s="514"/>
      <c r="ED28" s="514"/>
      <c r="EE28" s="514"/>
      <c r="EF28" s="514"/>
      <c r="EG28" s="514"/>
      <c r="EH28" s="514"/>
      <c r="EI28" s="514"/>
      <c r="EJ28" s="514"/>
      <c r="EK28" s="514"/>
      <c r="EL28" s="514"/>
      <c r="EM28" s="514"/>
      <c r="EN28" s="514"/>
      <c r="EO28" s="514"/>
      <c r="EP28" s="514"/>
      <c r="EQ28" s="514"/>
      <c r="ER28" s="514"/>
      <c r="ES28" s="514"/>
    </row>
    <row r="29" spans="1:149" s="513" customFormat="1" ht="16.5" hidden="1" customHeight="1" x14ac:dyDescent="0.2">
      <c r="A29" s="487"/>
      <c r="B29" s="562" t="s">
        <v>137</v>
      </c>
      <c r="C29" s="25"/>
      <c r="D29" s="529"/>
      <c r="E29" s="247" t="s">
        <v>24</v>
      </c>
      <c r="F29" s="27"/>
      <c r="G29" s="403">
        <f t="shared" si="26"/>
        <v>535000</v>
      </c>
      <c r="H29" s="193">
        <v>0</v>
      </c>
      <c r="I29" s="193">
        <v>0</v>
      </c>
      <c r="J29" s="193">
        <v>0</v>
      </c>
      <c r="K29" s="533">
        <v>535000</v>
      </c>
      <c r="L29" s="403">
        <f t="shared" si="27"/>
        <v>535000</v>
      </c>
      <c r="M29" s="193">
        <v>0</v>
      </c>
      <c r="N29" s="193">
        <v>0</v>
      </c>
      <c r="O29" s="193">
        <v>0</v>
      </c>
      <c r="P29" s="516">
        <v>535000</v>
      </c>
      <c r="Q29" s="24">
        <f t="shared" si="28"/>
        <v>0</v>
      </c>
      <c r="R29" s="193">
        <v>0</v>
      </c>
      <c r="S29" s="193">
        <v>0</v>
      </c>
      <c r="T29" s="193">
        <v>0</v>
      </c>
      <c r="U29" s="534">
        <v>0</v>
      </c>
      <c r="V29" s="477">
        <f t="shared" si="29"/>
        <v>0</v>
      </c>
      <c r="W29" s="84">
        <v>0</v>
      </c>
      <c r="X29" s="84">
        <v>0</v>
      </c>
      <c r="Y29" s="84">
        <v>0</v>
      </c>
      <c r="Z29" s="478">
        <f t="shared" ref="Z29:Z52" si="32">U29/P29*100</f>
        <v>0</v>
      </c>
      <c r="AA29" s="83">
        <f t="shared" si="30"/>
        <v>0</v>
      </c>
      <c r="AB29" s="84">
        <v>0</v>
      </c>
      <c r="AC29" s="84">
        <v>0</v>
      </c>
      <c r="AD29" s="84">
        <v>0</v>
      </c>
      <c r="AE29" s="478">
        <f t="shared" si="31"/>
        <v>0</v>
      </c>
      <c r="AF29" s="26"/>
      <c r="AH29" s="510"/>
      <c r="AJ29" s="514"/>
      <c r="AK29" s="514"/>
      <c r="AL29" s="514"/>
      <c r="AM29" s="514"/>
      <c r="AN29" s="514"/>
      <c r="AO29" s="514"/>
      <c r="AP29" s="514"/>
      <c r="AQ29" s="514"/>
      <c r="AR29" s="514"/>
      <c r="AS29" s="514"/>
      <c r="AT29" s="514"/>
      <c r="AU29" s="514"/>
      <c r="AV29" s="514"/>
      <c r="AW29" s="514"/>
      <c r="AX29" s="514"/>
      <c r="AY29" s="514"/>
      <c r="AZ29" s="514"/>
      <c r="BA29" s="514"/>
      <c r="BB29" s="514"/>
      <c r="BC29" s="514"/>
      <c r="BD29" s="514"/>
      <c r="BE29" s="514"/>
      <c r="BF29" s="514"/>
      <c r="BG29" s="514"/>
      <c r="BH29" s="514"/>
      <c r="BI29" s="514"/>
      <c r="BJ29" s="514"/>
      <c r="BK29" s="514"/>
      <c r="BL29" s="514"/>
      <c r="BM29" s="514"/>
      <c r="BN29" s="514"/>
      <c r="BO29" s="514"/>
      <c r="BP29" s="514"/>
      <c r="BQ29" s="514"/>
      <c r="BR29" s="514"/>
      <c r="BS29" s="514"/>
      <c r="BT29" s="514"/>
      <c r="BU29" s="514"/>
      <c r="BV29" s="514"/>
      <c r="BW29" s="514"/>
      <c r="BX29" s="514"/>
      <c r="BY29" s="514"/>
      <c r="BZ29" s="514"/>
      <c r="CA29" s="514"/>
      <c r="CB29" s="514"/>
      <c r="CC29" s="514"/>
      <c r="CD29" s="514"/>
      <c r="CE29" s="514"/>
      <c r="CF29" s="514"/>
      <c r="CG29" s="514"/>
      <c r="CH29" s="514"/>
      <c r="CI29" s="514"/>
      <c r="CJ29" s="514"/>
      <c r="CK29" s="514"/>
      <c r="CL29" s="514"/>
      <c r="CM29" s="514"/>
      <c r="CN29" s="514"/>
      <c r="CO29" s="514"/>
      <c r="CP29" s="514"/>
      <c r="CQ29" s="514"/>
      <c r="CR29" s="514"/>
      <c r="CS29" s="514"/>
      <c r="CT29" s="514"/>
      <c r="CU29" s="514"/>
      <c r="CV29" s="514"/>
      <c r="CW29" s="514"/>
      <c r="CX29" s="514"/>
      <c r="CY29" s="514"/>
      <c r="CZ29" s="514"/>
      <c r="DA29" s="514"/>
      <c r="DB29" s="514"/>
      <c r="DC29" s="514"/>
      <c r="DD29" s="514"/>
      <c r="DE29" s="514"/>
      <c r="DF29" s="514"/>
      <c r="DG29" s="514"/>
      <c r="DH29" s="514"/>
      <c r="DI29" s="514"/>
      <c r="DJ29" s="514"/>
      <c r="DK29" s="514"/>
      <c r="DL29" s="514"/>
      <c r="DM29" s="514"/>
      <c r="DN29" s="514"/>
      <c r="DO29" s="514"/>
      <c r="DP29" s="514"/>
      <c r="DQ29" s="514"/>
      <c r="DR29" s="514"/>
      <c r="DS29" s="514"/>
      <c r="DT29" s="514"/>
      <c r="DU29" s="514"/>
      <c r="DV29" s="514"/>
      <c r="DW29" s="514"/>
      <c r="DX29" s="514"/>
      <c r="DY29" s="514"/>
      <c r="DZ29" s="514"/>
      <c r="EA29" s="514"/>
      <c r="EB29" s="514"/>
      <c r="EC29" s="514"/>
      <c r="ED29" s="514"/>
      <c r="EE29" s="514"/>
      <c r="EF29" s="514"/>
      <c r="EG29" s="514"/>
      <c r="EH29" s="514"/>
      <c r="EI29" s="514"/>
      <c r="EJ29" s="514"/>
      <c r="EK29" s="514"/>
      <c r="EL29" s="514"/>
      <c r="EM29" s="514"/>
      <c r="EN29" s="514"/>
      <c r="EO29" s="514"/>
      <c r="EP29" s="514"/>
      <c r="EQ29" s="514"/>
      <c r="ER29" s="514"/>
      <c r="ES29" s="514"/>
    </row>
    <row r="30" spans="1:149" s="513" customFormat="1" ht="16.5" hidden="1" customHeight="1" x14ac:dyDescent="0.2">
      <c r="A30" s="487"/>
      <c r="B30" s="562" t="s">
        <v>138</v>
      </c>
      <c r="C30" s="25"/>
      <c r="D30" s="529"/>
      <c r="E30" s="247" t="s">
        <v>24</v>
      </c>
      <c r="F30" s="27"/>
      <c r="G30" s="403">
        <f t="shared" si="26"/>
        <v>3721365</v>
      </c>
      <c r="H30" s="193">
        <v>0</v>
      </c>
      <c r="I30" s="193">
        <v>0</v>
      </c>
      <c r="J30" s="193">
        <v>0</v>
      </c>
      <c r="K30" s="533">
        <v>3721365</v>
      </c>
      <c r="L30" s="403">
        <f t="shared" si="27"/>
        <v>3721365</v>
      </c>
      <c r="M30" s="193">
        <v>0</v>
      </c>
      <c r="N30" s="193">
        <v>0</v>
      </c>
      <c r="O30" s="193">
        <v>0</v>
      </c>
      <c r="P30" s="515">
        <v>3721365</v>
      </c>
      <c r="Q30" s="24">
        <f t="shared" si="28"/>
        <v>42431.62</v>
      </c>
      <c r="R30" s="193">
        <v>0</v>
      </c>
      <c r="S30" s="193">
        <v>0</v>
      </c>
      <c r="T30" s="193">
        <v>0</v>
      </c>
      <c r="U30" s="534">
        <v>42431.62</v>
      </c>
      <c r="V30" s="477">
        <f t="shared" si="29"/>
        <v>1.1402165603212799</v>
      </c>
      <c r="W30" s="84">
        <v>0</v>
      </c>
      <c r="X30" s="84">
        <v>0</v>
      </c>
      <c r="Y30" s="84">
        <v>0</v>
      </c>
      <c r="Z30" s="478">
        <f t="shared" si="32"/>
        <v>1.1402165603212799</v>
      </c>
      <c r="AA30" s="83">
        <f t="shared" si="30"/>
        <v>1.1402165603212799</v>
      </c>
      <c r="AB30" s="84">
        <v>0</v>
      </c>
      <c r="AC30" s="84">
        <v>0</v>
      </c>
      <c r="AD30" s="84">
        <v>0</v>
      </c>
      <c r="AE30" s="478">
        <f t="shared" si="31"/>
        <v>1.1402165603212799</v>
      </c>
      <c r="AH30" s="510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4"/>
      <c r="BE30" s="514"/>
      <c r="BF30" s="514"/>
      <c r="BG30" s="514"/>
      <c r="BH30" s="514"/>
      <c r="BI30" s="514"/>
      <c r="BJ30" s="514"/>
      <c r="BK30" s="514"/>
      <c r="BL30" s="514"/>
      <c r="BM30" s="514"/>
      <c r="BN30" s="514"/>
      <c r="BO30" s="514"/>
      <c r="BP30" s="514"/>
      <c r="BQ30" s="514"/>
      <c r="BR30" s="514"/>
      <c r="BS30" s="514"/>
      <c r="BT30" s="514"/>
      <c r="BU30" s="514"/>
      <c r="BV30" s="514"/>
      <c r="BW30" s="514"/>
      <c r="BX30" s="514"/>
      <c r="BY30" s="514"/>
      <c r="BZ30" s="514"/>
      <c r="CA30" s="514"/>
      <c r="CB30" s="514"/>
      <c r="CC30" s="514"/>
      <c r="CD30" s="514"/>
      <c r="CE30" s="514"/>
      <c r="CF30" s="514"/>
      <c r="CG30" s="514"/>
      <c r="CH30" s="514"/>
      <c r="CI30" s="514"/>
      <c r="CJ30" s="514"/>
      <c r="CK30" s="514"/>
      <c r="CL30" s="514"/>
      <c r="CM30" s="514"/>
      <c r="CN30" s="514"/>
      <c r="CO30" s="514"/>
      <c r="CP30" s="514"/>
      <c r="CQ30" s="514"/>
      <c r="CR30" s="514"/>
      <c r="CS30" s="514"/>
      <c r="CT30" s="514"/>
      <c r="CU30" s="514"/>
      <c r="CV30" s="514"/>
      <c r="CW30" s="514"/>
      <c r="CX30" s="514"/>
      <c r="CY30" s="514"/>
      <c r="CZ30" s="514"/>
      <c r="DA30" s="514"/>
      <c r="DB30" s="514"/>
      <c r="DC30" s="514"/>
      <c r="DD30" s="514"/>
      <c r="DE30" s="514"/>
      <c r="DF30" s="514"/>
      <c r="DG30" s="514"/>
      <c r="DH30" s="514"/>
      <c r="DI30" s="514"/>
      <c r="DJ30" s="514"/>
      <c r="DK30" s="514"/>
      <c r="DL30" s="514"/>
      <c r="DM30" s="514"/>
      <c r="DN30" s="514"/>
      <c r="DO30" s="514"/>
      <c r="DP30" s="514"/>
      <c r="DQ30" s="514"/>
      <c r="DR30" s="514"/>
      <c r="DS30" s="514"/>
      <c r="DT30" s="514"/>
      <c r="DU30" s="514"/>
      <c r="DV30" s="514"/>
      <c r="DW30" s="514"/>
      <c r="DX30" s="514"/>
      <c r="DY30" s="514"/>
      <c r="DZ30" s="514"/>
      <c r="EA30" s="514"/>
      <c r="EB30" s="514"/>
      <c r="EC30" s="514"/>
      <c r="ED30" s="514"/>
      <c r="EE30" s="514"/>
      <c r="EF30" s="514"/>
      <c r="EG30" s="514"/>
      <c r="EH30" s="514"/>
      <c r="EI30" s="514"/>
      <c r="EJ30" s="514"/>
      <c r="EK30" s="514"/>
      <c r="EL30" s="514"/>
      <c r="EM30" s="514"/>
      <c r="EN30" s="514"/>
      <c r="EO30" s="514"/>
      <c r="EP30" s="514"/>
      <c r="EQ30" s="514"/>
      <c r="ER30" s="514"/>
      <c r="ES30" s="514"/>
    </row>
    <row r="31" spans="1:149" s="513" customFormat="1" ht="35.25" hidden="1" customHeight="1" x14ac:dyDescent="0.2">
      <c r="A31" s="487"/>
      <c r="B31" s="562" t="s">
        <v>139</v>
      </c>
      <c r="C31" s="25"/>
      <c r="D31" s="529"/>
      <c r="E31" s="247" t="s">
        <v>24</v>
      </c>
      <c r="F31" s="27"/>
      <c r="G31" s="403">
        <f t="shared" si="26"/>
        <v>873592</v>
      </c>
      <c r="H31" s="193">
        <v>0</v>
      </c>
      <c r="I31" s="193">
        <v>0</v>
      </c>
      <c r="J31" s="193">
        <v>0</v>
      </c>
      <c r="K31" s="533">
        <v>873592</v>
      </c>
      <c r="L31" s="403">
        <f t="shared" si="27"/>
        <v>873592</v>
      </c>
      <c r="M31" s="193">
        <v>0</v>
      </c>
      <c r="N31" s="193">
        <v>0</v>
      </c>
      <c r="O31" s="193">
        <v>0</v>
      </c>
      <c r="P31" s="515">
        <v>873592</v>
      </c>
      <c r="Q31" s="24">
        <f t="shared" si="28"/>
        <v>873591.44</v>
      </c>
      <c r="R31" s="193">
        <v>0</v>
      </c>
      <c r="S31" s="193">
        <v>0</v>
      </c>
      <c r="T31" s="193">
        <v>0</v>
      </c>
      <c r="U31" s="534">
        <v>873591.44</v>
      </c>
      <c r="V31" s="477">
        <f t="shared" si="29"/>
        <v>99.999935896848868</v>
      </c>
      <c r="W31" s="84">
        <v>0</v>
      </c>
      <c r="X31" s="84">
        <v>0</v>
      </c>
      <c r="Y31" s="84">
        <v>0</v>
      </c>
      <c r="Z31" s="478">
        <f t="shared" si="32"/>
        <v>99.999935896848868</v>
      </c>
      <c r="AA31" s="83">
        <f t="shared" si="30"/>
        <v>99.999935896848868</v>
      </c>
      <c r="AB31" s="84">
        <v>0</v>
      </c>
      <c r="AC31" s="84">
        <v>0</v>
      </c>
      <c r="AD31" s="84">
        <v>0</v>
      </c>
      <c r="AE31" s="478">
        <f t="shared" si="31"/>
        <v>99.999935896848868</v>
      </c>
      <c r="AH31" s="510"/>
      <c r="AJ31" s="514"/>
      <c r="AK31" s="514"/>
      <c r="AL31" s="514"/>
      <c r="AM31" s="514"/>
      <c r="AN31" s="514"/>
      <c r="AO31" s="514"/>
      <c r="AP31" s="514"/>
      <c r="AQ31" s="514"/>
      <c r="AR31" s="514"/>
      <c r="AS31" s="514"/>
      <c r="AT31" s="514"/>
      <c r="AU31" s="514"/>
      <c r="AV31" s="514"/>
      <c r="AW31" s="514"/>
      <c r="AX31" s="514"/>
      <c r="AY31" s="514"/>
      <c r="AZ31" s="514"/>
      <c r="BA31" s="514"/>
      <c r="BB31" s="514"/>
      <c r="BC31" s="514"/>
      <c r="BD31" s="514"/>
      <c r="BE31" s="514"/>
      <c r="BF31" s="514"/>
      <c r="BG31" s="514"/>
      <c r="BH31" s="514"/>
      <c r="BI31" s="514"/>
      <c r="BJ31" s="514"/>
      <c r="BK31" s="514"/>
      <c r="BL31" s="514"/>
      <c r="BM31" s="514"/>
      <c r="BN31" s="514"/>
      <c r="BO31" s="514"/>
      <c r="BP31" s="514"/>
      <c r="BQ31" s="514"/>
      <c r="BR31" s="514"/>
      <c r="BS31" s="514"/>
      <c r="BT31" s="514"/>
      <c r="BU31" s="514"/>
      <c r="BV31" s="514"/>
      <c r="BW31" s="514"/>
      <c r="BX31" s="514"/>
      <c r="BY31" s="514"/>
      <c r="BZ31" s="514"/>
      <c r="CA31" s="514"/>
      <c r="CB31" s="514"/>
      <c r="CC31" s="514"/>
      <c r="CD31" s="514"/>
      <c r="CE31" s="514"/>
      <c r="CF31" s="514"/>
      <c r="CG31" s="514"/>
      <c r="CH31" s="514"/>
      <c r="CI31" s="514"/>
      <c r="CJ31" s="514"/>
      <c r="CK31" s="514"/>
      <c r="CL31" s="514"/>
      <c r="CM31" s="514"/>
      <c r="CN31" s="514"/>
      <c r="CO31" s="514"/>
      <c r="CP31" s="514"/>
      <c r="CQ31" s="514"/>
      <c r="CR31" s="514"/>
      <c r="CS31" s="514"/>
      <c r="CT31" s="514"/>
      <c r="CU31" s="514"/>
      <c r="CV31" s="514"/>
      <c r="CW31" s="514"/>
      <c r="CX31" s="514"/>
      <c r="CY31" s="514"/>
      <c r="CZ31" s="514"/>
      <c r="DA31" s="514"/>
      <c r="DB31" s="514"/>
      <c r="DC31" s="514"/>
      <c r="DD31" s="514"/>
      <c r="DE31" s="514"/>
      <c r="DF31" s="514"/>
      <c r="DG31" s="514"/>
      <c r="DH31" s="514"/>
      <c r="DI31" s="514"/>
      <c r="DJ31" s="514"/>
      <c r="DK31" s="514"/>
      <c r="DL31" s="514"/>
      <c r="DM31" s="514"/>
      <c r="DN31" s="514"/>
      <c r="DO31" s="514"/>
      <c r="DP31" s="514"/>
      <c r="DQ31" s="514"/>
      <c r="DR31" s="514"/>
      <c r="DS31" s="514"/>
      <c r="DT31" s="514"/>
      <c r="DU31" s="514"/>
      <c r="DV31" s="514"/>
      <c r="DW31" s="514"/>
      <c r="DX31" s="514"/>
      <c r="DY31" s="514"/>
      <c r="DZ31" s="514"/>
      <c r="EA31" s="514"/>
      <c r="EB31" s="514"/>
      <c r="EC31" s="514"/>
      <c r="ED31" s="514"/>
      <c r="EE31" s="514"/>
      <c r="EF31" s="514"/>
      <c r="EG31" s="514"/>
      <c r="EH31" s="514"/>
      <c r="EI31" s="514"/>
      <c r="EJ31" s="514"/>
      <c r="EK31" s="514"/>
      <c r="EL31" s="514"/>
      <c r="EM31" s="514"/>
      <c r="EN31" s="514"/>
      <c r="EO31" s="514"/>
      <c r="EP31" s="514"/>
      <c r="EQ31" s="514"/>
      <c r="ER31" s="514"/>
      <c r="ES31" s="514"/>
    </row>
    <row r="32" spans="1:149" s="158" customFormat="1" ht="28.5" hidden="1" customHeight="1" x14ac:dyDescent="0.25">
      <c r="A32" s="487"/>
      <c r="B32" s="562" t="s">
        <v>140</v>
      </c>
      <c r="C32" s="25"/>
      <c r="D32" s="529"/>
      <c r="E32" s="247" t="s">
        <v>24</v>
      </c>
      <c r="F32" s="27"/>
      <c r="G32" s="403">
        <f t="shared" si="26"/>
        <v>1268505</v>
      </c>
      <c r="H32" s="193">
        <v>0</v>
      </c>
      <c r="I32" s="193">
        <v>0</v>
      </c>
      <c r="J32" s="193">
        <v>0</v>
      </c>
      <c r="K32" s="533">
        <v>1268505</v>
      </c>
      <c r="L32" s="403">
        <f t="shared" si="27"/>
        <v>1268505</v>
      </c>
      <c r="M32" s="193">
        <v>0</v>
      </c>
      <c r="N32" s="193">
        <v>0</v>
      </c>
      <c r="O32" s="193">
        <v>0</v>
      </c>
      <c r="P32" s="515">
        <v>1268505</v>
      </c>
      <c r="Q32" s="24">
        <f t="shared" si="28"/>
        <v>1261518.8400000001</v>
      </c>
      <c r="R32" s="193">
        <v>0</v>
      </c>
      <c r="S32" s="193">
        <v>0</v>
      </c>
      <c r="T32" s="193">
        <v>0</v>
      </c>
      <c r="U32" s="534">
        <v>1261518.8400000001</v>
      </c>
      <c r="V32" s="477">
        <f t="shared" si="29"/>
        <v>99.449260349781838</v>
      </c>
      <c r="W32" s="84">
        <v>0</v>
      </c>
      <c r="X32" s="84">
        <v>0</v>
      </c>
      <c r="Y32" s="84">
        <v>0</v>
      </c>
      <c r="Z32" s="478">
        <f t="shared" si="32"/>
        <v>99.449260349781838</v>
      </c>
      <c r="AA32" s="83">
        <f t="shared" si="30"/>
        <v>99.449260349781838</v>
      </c>
      <c r="AB32" s="84">
        <v>0</v>
      </c>
      <c r="AC32" s="84">
        <v>0</v>
      </c>
      <c r="AD32" s="84">
        <v>0</v>
      </c>
      <c r="AE32" s="478">
        <f t="shared" si="31"/>
        <v>99.449260349781838</v>
      </c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</row>
    <row r="33" spans="1:149" s="158" customFormat="1" ht="27.75" hidden="1" customHeight="1" x14ac:dyDescent="0.25">
      <c r="A33" s="487"/>
      <c r="B33" s="562" t="s">
        <v>141</v>
      </c>
      <c r="C33" s="25"/>
      <c r="D33" s="529"/>
      <c r="E33" s="247" t="s">
        <v>24</v>
      </c>
      <c r="F33" s="27"/>
      <c r="G33" s="403">
        <f t="shared" si="26"/>
        <v>723514</v>
      </c>
      <c r="H33" s="193">
        <v>0</v>
      </c>
      <c r="I33" s="193">
        <v>0</v>
      </c>
      <c r="J33" s="193">
        <v>0</v>
      </c>
      <c r="K33" s="533">
        <v>723514</v>
      </c>
      <c r="L33" s="24">
        <f t="shared" si="27"/>
        <v>723514</v>
      </c>
      <c r="M33" s="193">
        <v>0</v>
      </c>
      <c r="N33" s="193">
        <v>0</v>
      </c>
      <c r="O33" s="193">
        <v>0</v>
      </c>
      <c r="P33" s="515">
        <v>723514</v>
      </c>
      <c r="Q33" s="24">
        <f t="shared" si="28"/>
        <v>720763.66</v>
      </c>
      <c r="R33" s="193">
        <v>0</v>
      </c>
      <c r="S33" s="193">
        <v>0</v>
      </c>
      <c r="T33" s="193">
        <v>0</v>
      </c>
      <c r="U33" s="534">
        <v>720763.66</v>
      </c>
      <c r="V33" s="477">
        <f t="shared" si="29"/>
        <v>99.619863610102925</v>
      </c>
      <c r="W33" s="84">
        <v>0</v>
      </c>
      <c r="X33" s="84">
        <v>0</v>
      </c>
      <c r="Y33" s="84">
        <v>0</v>
      </c>
      <c r="Z33" s="478">
        <f t="shared" si="32"/>
        <v>99.619863610102925</v>
      </c>
      <c r="AA33" s="83">
        <f t="shared" si="30"/>
        <v>99.619863610102925</v>
      </c>
      <c r="AB33" s="84">
        <v>0</v>
      </c>
      <c r="AC33" s="84">
        <v>0</v>
      </c>
      <c r="AD33" s="84">
        <v>0</v>
      </c>
      <c r="AE33" s="478">
        <f t="shared" si="31"/>
        <v>99.619863610102925</v>
      </c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</row>
    <row r="34" spans="1:149" s="158" customFormat="1" ht="48" hidden="1" customHeight="1" x14ac:dyDescent="0.25">
      <c r="A34" s="487"/>
      <c r="B34" s="562" t="s">
        <v>142</v>
      </c>
      <c r="C34" s="25"/>
      <c r="D34" s="529"/>
      <c r="E34" s="247" t="s">
        <v>24</v>
      </c>
      <c r="F34" s="27"/>
      <c r="G34" s="403">
        <f t="shared" si="26"/>
        <v>20698658</v>
      </c>
      <c r="H34" s="193">
        <v>0</v>
      </c>
      <c r="I34" s="193">
        <v>0</v>
      </c>
      <c r="J34" s="193">
        <v>0</v>
      </c>
      <c r="K34" s="533">
        <v>20698658</v>
      </c>
      <c r="L34" s="24">
        <f t="shared" si="27"/>
        <v>20698658</v>
      </c>
      <c r="M34" s="193">
        <v>0</v>
      </c>
      <c r="N34" s="193">
        <v>0</v>
      </c>
      <c r="O34" s="193">
        <v>0</v>
      </c>
      <c r="P34" s="515">
        <v>20698658</v>
      </c>
      <c r="Q34" s="24">
        <f t="shared" si="28"/>
        <v>20467291.109999999</v>
      </c>
      <c r="R34" s="193">
        <v>0</v>
      </c>
      <c r="S34" s="193">
        <v>0</v>
      </c>
      <c r="T34" s="193">
        <v>0</v>
      </c>
      <c r="U34" s="534">
        <v>20467291.109999999</v>
      </c>
      <c r="V34" s="477">
        <f t="shared" si="29"/>
        <v>98.882213088404086</v>
      </c>
      <c r="W34" s="84">
        <v>0</v>
      </c>
      <c r="X34" s="84">
        <v>0</v>
      </c>
      <c r="Y34" s="84">
        <v>0</v>
      </c>
      <c r="Z34" s="478">
        <f t="shared" si="32"/>
        <v>98.882213088404086</v>
      </c>
      <c r="AA34" s="83">
        <f t="shared" si="30"/>
        <v>98.882213088404086</v>
      </c>
      <c r="AB34" s="84">
        <v>0</v>
      </c>
      <c r="AC34" s="84">
        <v>0</v>
      </c>
      <c r="AD34" s="84">
        <v>0</v>
      </c>
      <c r="AE34" s="478">
        <f t="shared" si="31"/>
        <v>98.882213088404086</v>
      </c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</row>
    <row r="35" spans="1:149" s="158" customFormat="1" ht="28.5" hidden="1" customHeight="1" x14ac:dyDescent="0.25">
      <c r="A35" s="487"/>
      <c r="B35" s="562" t="s">
        <v>143</v>
      </c>
      <c r="C35" s="25"/>
      <c r="D35" s="529"/>
      <c r="E35" s="247" t="s">
        <v>24</v>
      </c>
      <c r="F35" s="27"/>
      <c r="G35" s="403">
        <f t="shared" si="26"/>
        <v>458479</v>
      </c>
      <c r="H35" s="193">
        <v>0</v>
      </c>
      <c r="I35" s="193">
        <v>0</v>
      </c>
      <c r="J35" s="193">
        <v>0</v>
      </c>
      <c r="K35" s="533">
        <v>458479</v>
      </c>
      <c r="L35" s="24">
        <f t="shared" si="27"/>
        <v>458479</v>
      </c>
      <c r="M35" s="193">
        <v>0</v>
      </c>
      <c r="N35" s="193">
        <v>0</v>
      </c>
      <c r="O35" s="193">
        <v>0</v>
      </c>
      <c r="P35" s="516">
        <v>458479</v>
      </c>
      <c r="Q35" s="24">
        <f t="shared" si="28"/>
        <v>0</v>
      </c>
      <c r="R35" s="193">
        <v>0</v>
      </c>
      <c r="S35" s="193">
        <v>0</v>
      </c>
      <c r="T35" s="193">
        <v>0</v>
      </c>
      <c r="U35" s="534">
        <v>0</v>
      </c>
      <c r="V35" s="477">
        <f t="shared" si="29"/>
        <v>0</v>
      </c>
      <c r="W35" s="84">
        <v>0</v>
      </c>
      <c r="X35" s="84">
        <v>0</v>
      </c>
      <c r="Y35" s="84">
        <v>0</v>
      </c>
      <c r="Z35" s="478">
        <f t="shared" si="32"/>
        <v>0</v>
      </c>
      <c r="AA35" s="83">
        <f t="shared" si="30"/>
        <v>0</v>
      </c>
      <c r="AB35" s="84">
        <v>0</v>
      </c>
      <c r="AC35" s="84">
        <v>0</v>
      </c>
      <c r="AD35" s="84">
        <v>0</v>
      </c>
      <c r="AE35" s="478">
        <f t="shared" si="31"/>
        <v>0</v>
      </c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</row>
    <row r="36" spans="1:149" s="158" customFormat="1" ht="27" hidden="1" customHeight="1" x14ac:dyDescent="0.25">
      <c r="A36" s="487"/>
      <c r="B36" s="562" t="s">
        <v>144</v>
      </c>
      <c r="C36" s="29"/>
      <c r="D36" s="530"/>
      <c r="E36" s="247" t="s">
        <v>24</v>
      </c>
      <c r="F36" s="27"/>
      <c r="G36" s="403">
        <f t="shared" si="26"/>
        <v>523000</v>
      </c>
      <c r="H36" s="193">
        <v>0</v>
      </c>
      <c r="I36" s="193">
        <v>0</v>
      </c>
      <c r="J36" s="193">
        <v>0</v>
      </c>
      <c r="K36" s="533">
        <v>523000</v>
      </c>
      <c r="L36" s="24">
        <f t="shared" si="27"/>
        <v>523000</v>
      </c>
      <c r="M36" s="193">
        <v>0</v>
      </c>
      <c r="N36" s="193">
        <v>0</v>
      </c>
      <c r="O36" s="193">
        <v>0</v>
      </c>
      <c r="P36" s="516">
        <v>523000</v>
      </c>
      <c r="Q36" s="24">
        <f t="shared" si="28"/>
        <v>24000</v>
      </c>
      <c r="R36" s="193">
        <v>0</v>
      </c>
      <c r="S36" s="193">
        <v>0</v>
      </c>
      <c r="T36" s="193">
        <v>0</v>
      </c>
      <c r="U36" s="534">
        <v>24000</v>
      </c>
      <c r="V36" s="477">
        <f t="shared" si="29"/>
        <v>4.5889101338432123</v>
      </c>
      <c r="W36" s="84">
        <v>0</v>
      </c>
      <c r="X36" s="84">
        <v>0</v>
      </c>
      <c r="Y36" s="84">
        <v>0</v>
      </c>
      <c r="Z36" s="478">
        <f t="shared" si="32"/>
        <v>4.5889101338432123</v>
      </c>
      <c r="AA36" s="83">
        <f t="shared" si="30"/>
        <v>4.5889101338432123</v>
      </c>
      <c r="AB36" s="84">
        <v>0</v>
      </c>
      <c r="AC36" s="84">
        <v>0</v>
      </c>
      <c r="AD36" s="84">
        <v>0</v>
      </c>
      <c r="AE36" s="478">
        <f t="shared" si="31"/>
        <v>4.5889101338432123</v>
      </c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</row>
    <row r="37" spans="1:149" s="158" customFormat="1" ht="33" hidden="1" customHeight="1" x14ac:dyDescent="0.25">
      <c r="A37" s="487"/>
      <c r="B37" s="562" t="s">
        <v>52</v>
      </c>
      <c r="C37" s="25"/>
      <c r="D37" s="529"/>
      <c r="E37" s="247" t="s">
        <v>24</v>
      </c>
      <c r="F37" s="27"/>
      <c r="G37" s="403">
        <f t="shared" si="26"/>
        <v>2100000</v>
      </c>
      <c r="H37" s="193">
        <v>0</v>
      </c>
      <c r="I37" s="193">
        <v>0</v>
      </c>
      <c r="J37" s="193">
        <v>0</v>
      </c>
      <c r="K37" s="533">
        <v>2100000</v>
      </c>
      <c r="L37" s="24">
        <f t="shared" si="27"/>
        <v>2100000</v>
      </c>
      <c r="M37" s="193">
        <v>0</v>
      </c>
      <c r="N37" s="193">
        <v>0</v>
      </c>
      <c r="O37" s="193">
        <v>0</v>
      </c>
      <c r="P37" s="23">
        <v>2100000</v>
      </c>
      <c r="Q37" s="24">
        <f t="shared" si="28"/>
        <v>0</v>
      </c>
      <c r="R37" s="193">
        <v>0</v>
      </c>
      <c r="S37" s="193">
        <v>0</v>
      </c>
      <c r="T37" s="193">
        <v>0</v>
      </c>
      <c r="U37" s="534">
        <v>0</v>
      </c>
      <c r="V37" s="477">
        <f t="shared" si="29"/>
        <v>0</v>
      </c>
      <c r="W37" s="84">
        <v>0</v>
      </c>
      <c r="X37" s="84">
        <v>0</v>
      </c>
      <c r="Y37" s="84">
        <v>0</v>
      </c>
      <c r="Z37" s="478">
        <f t="shared" si="32"/>
        <v>0</v>
      </c>
      <c r="AA37" s="83">
        <f t="shared" si="30"/>
        <v>0</v>
      </c>
      <c r="AB37" s="84">
        <v>0</v>
      </c>
      <c r="AC37" s="84">
        <v>0</v>
      </c>
      <c r="AD37" s="84">
        <v>0</v>
      </c>
      <c r="AE37" s="478">
        <f t="shared" si="31"/>
        <v>0</v>
      </c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</row>
    <row r="38" spans="1:149" s="158" customFormat="1" ht="21.75" hidden="1" customHeight="1" x14ac:dyDescent="0.25">
      <c r="A38" s="487"/>
      <c r="B38" s="562" t="s">
        <v>145</v>
      </c>
      <c r="C38" s="25"/>
      <c r="D38" s="529"/>
      <c r="E38" s="247" t="s">
        <v>24</v>
      </c>
      <c r="F38" s="27"/>
      <c r="G38" s="403">
        <f t="shared" si="26"/>
        <v>127635</v>
      </c>
      <c r="H38" s="193">
        <v>0</v>
      </c>
      <c r="I38" s="193">
        <v>0</v>
      </c>
      <c r="J38" s="193">
        <v>0</v>
      </c>
      <c r="K38" s="533">
        <v>127635</v>
      </c>
      <c r="L38" s="24">
        <f t="shared" si="27"/>
        <v>127635</v>
      </c>
      <c r="M38" s="193">
        <v>0</v>
      </c>
      <c r="N38" s="193">
        <v>0</v>
      </c>
      <c r="O38" s="193">
        <v>0</v>
      </c>
      <c r="P38" s="23">
        <v>127635</v>
      </c>
      <c r="Q38" s="24">
        <f t="shared" si="28"/>
        <v>0</v>
      </c>
      <c r="R38" s="193">
        <v>0</v>
      </c>
      <c r="S38" s="193">
        <v>0</v>
      </c>
      <c r="T38" s="193">
        <v>0</v>
      </c>
      <c r="U38" s="534">
        <v>0</v>
      </c>
      <c r="V38" s="477">
        <f t="shared" si="29"/>
        <v>0</v>
      </c>
      <c r="W38" s="84">
        <v>0</v>
      </c>
      <c r="X38" s="84">
        <v>0</v>
      </c>
      <c r="Y38" s="84">
        <v>0</v>
      </c>
      <c r="Z38" s="478">
        <f t="shared" si="32"/>
        <v>0</v>
      </c>
      <c r="AA38" s="83">
        <f t="shared" si="30"/>
        <v>0</v>
      </c>
      <c r="AB38" s="84">
        <v>0</v>
      </c>
      <c r="AC38" s="84">
        <v>0</v>
      </c>
      <c r="AD38" s="84">
        <v>0</v>
      </c>
      <c r="AE38" s="478">
        <f t="shared" si="31"/>
        <v>0</v>
      </c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</row>
    <row r="39" spans="1:149" s="158" customFormat="1" ht="21.75" hidden="1" customHeight="1" x14ac:dyDescent="0.25">
      <c r="A39" s="487"/>
      <c r="B39" s="562" t="s">
        <v>145</v>
      </c>
      <c r="C39" s="25"/>
      <c r="D39" s="529"/>
      <c r="E39" s="247" t="s">
        <v>24</v>
      </c>
      <c r="F39" s="27"/>
      <c r="G39" s="403">
        <f t="shared" si="26"/>
        <v>21492</v>
      </c>
      <c r="H39" s="193">
        <v>0</v>
      </c>
      <c r="I39" s="193">
        <v>0</v>
      </c>
      <c r="J39" s="193">
        <v>0</v>
      </c>
      <c r="K39" s="533">
        <v>21492</v>
      </c>
      <c r="L39" s="24">
        <f t="shared" si="27"/>
        <v>21492</v>
      </c>
      <c r="M39" s="193">
        <v>0</v>
      </c>
      <c r="N39" s="193">
        <v>0</v>
      </c>
      <c r="O39" s="193">
        <v>0</v>
      </c>
      <c r="P39" s="23">
        <v>21492</v>
      </c>
      <c r="Q39" s="24">
        <f t="shared" si="28"/>
        <v>0</v>
      </c>
      <c r="R39" s="193">
        <v>0</v>
      </c>
      <c r="S39" s="193">
        <v>0</v>
      </c>
      <c r="T39" s="193">
        <v>0</v>
      </c>
      <c r="U39" s="534">
        <v>0</v>
      </c>
      <c r="V39" s="477">
        <f t="shared" si="29"/>
        <v>0</v>
      </c>
      <c r="W39" s="84">
        <v>0</v>
      </c>
      <c r="X39" s="84">
        <v>0</v>
      </c>
      <c r="Y39" s="84">
        <v>0</v>
      </c>
      <c r="Z39" s="478">
        <f t="shared" si="32"/>
        <v>0</v>
      </c>
      <c r="AA39" s="83">
        <f t="shared" si="30"/>
        <v>0</v>
      </c>
      <c r="AB39" s="84">
        <v>0</v>
      </c>
      <c r="AC39" s="84">
        <v>0</v>
      </c>
      <c r="AD39" s="84">
        <v>0</v>
      </c>
      <c r="AE39" s="478">
        <f t="shared" si="31"/>
        <v>0</v>
      </c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</row>
    <row r="40" spans="1:149" s="158" customFormat="1" ht="21.75" hidden="1" customHeight="1" x14ac:dyDescent="0.25">
      <c r="A40" s="487"/>
      <c r="B40" s="562" t="s">
        <v>145</v>
      </c>
      <c r="C40" s="25"/>
      <c r="D40" s="529"/>
      <c r="E40" s="247" t="s">
        <v>24</v>
      </c>
      <c r="F40" s="27"/>
      <c r="G40" s="403">
        <f t="shared" si="26"/>
        <v>18626</v>
      </c>
      <c r="H40" s="193">
        <v>0</v>
      </c>
      <c r="I40" s="193">
        <v>0</v>
      </c>
      <c r="J40" s="193">
        <v>0</v>
      </c>
      <c r="K40" s="533">
        <v>18626</v>
      </c>
      <c r="L40" s="24">
        <f t="shared" si="27"/>
        <v>18626</v>
      </c>
      <c r="M40" s="193">
        <v>0</v>
      </c>
      <c r="N40" s="193">
        <v>0</v>
      </c>
      <c r="O40" s="193">
        <v>0</v>
      </c>
      <c r="P40" s="23">
        <v>18626</v>
      </c>
      <c r="Q40" s="24">
        <f t="shared" si="28"/>
        <v>0</v>
      </c>
      <c r="R40" s="193">
        <v>0</v>
      </c>
      <c r="S40" s="193">
        <v>0</v>
      </c>
      <c r="T40" s="193">
        <v>0</v>
      </c>
      <c r="U40" s="534">
        <v>0</v>
      </c>
      <c r="V40" s="477">
        <f t="shared" si="29"/>
        <v>0</v>
      </c>
      <c r="W40" s="84">
        <v>0</v>
      </c>
      <c r="X40" s="84">
        <v>0</v>
      </c>
      <c r="Y40" s="84">
        <v>0</v>
      </c>
      <c r="Z40" s="478">
        <f t="shared" si="32"/>
        <v>0</v>
      </c>
      <c r="AA40" s="83">
        <f t="shared" si="30"/>
        <v>0</v>
      </c>
      <c r="AB40" s="84">
        <v>0</v>
      </c>
      <c r="AC40" s="84">
        <v>0</v>
      </c>
      <c r="AD40" s="84">
        <v>0</v>
      </c>
      <c r="AE40" s="478">
        <f t="shared" si="31"/>
        <v>0</v>
      </c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</row>
    <row r="41" spans="1:149" s="158" customFormat="1" ht="21.75" hidden="1" customHeight="1" x14ac:dyDescent="0.25">
      <c r="A41" s="487"/>
      <c r="B41" s="562" t="s">
        <v>145</v>
      </c>
      <c r="C41" s="25"/>
      <c r="D41" s="529"/>
      <c r="E41" s="247" t="s">
        <v>24</v>
      </c>
      <c r="F41" s="27"/>
      <c r="G41" s="403">
        <f t="shared" si="26"/>
        <v>312247</v>
      </c>
      <c r="H41" s="193">
        <v>0</v>
      </c>
      <c r="I41" s="193">
        <v>0</v>
      </c>
      <c r="J41" s="193">
        <v>0</v>
      </c>
      <c r="K41" s="533">
        <v>312247</v>
      </c>
      <c r="L41" s="24">
        <f t="shared" si="27"/>
        <v>312247</v>
      </c>
      <c r="M41" s="193">
        <v>0</v>
      </c>
      <c r="N41" s="193">
        <v>0</v>
      </c>
      <c r="O41" s="193">
        <v>0</v>
      </c>
      <c r="P41" s="149">
        <v>312247</v>
      </c>
      <c r="Q41" s="24">
        <f t="shared" si="28"/>
        <v>0</v>
      </c>
      <c r="R41" s="193">
        <v>0</v>
      </c>
      <c r="S41" s="193">
        <v>0</v>
      </c>
      <c r="T41" s="193">
        <v>0</v>
      </c>
      <c r="U41" s="534">
        <v>0</v>
      </c>
      <c r="V41" s="477">
        <f t="shared" si="29"/>
        <v>0</v>
      </c>
      <c r="W41" s="84">
        <v>0</v>
      </c>
      <c r="X41" s="84">
        <v>0</v>
      </c>
      <c r="Y41" s="84">
        <v>0</v>
      </c>
      <c r="Z41" s="478">
        <f t="shared" si="32"/>
        <v>0</v>
      </c>
      <c r="AA41" s="83">
        <f t="shared" si="30"/>
        <v>0</v>
      </c>
      <c r="AB41" s="84">
        <v>0</v>
      </c>
      <c r="AC41" s="84">
        <v>0</v>
      </c>
      <c r="AD41" s="84">
        <v>0</v>
      </c>
      <c r="AE41" s="478">
        <f t="shared" si="31"/>
        <v>0</v>
      </c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</row>
    <row r="42" spans="1:149" s="158" customFormat="1" ht="18" hidden="1" customHeight="1" x14ac:dyDescent="0.25">
      <c r="A42" s="487"/>
      <c r="B42" s="562" t="s">
        <v>146</v>
      </c>
      <c r="C42" s="25"/>
      <c r="D42" s="529"/>
      <c r="E42" s="247" t="s">
        <v>24</v>
      </c>
      <c r="F42" s="27"/>
      <c r="G42" s="403">
        <f t="shared" si="26"/>
        <v>4890000</v>
      </c>
      <c r="H42" s="193">
        <v>0</v>
      </c>
      <c r="I42" s="193">
        <v>0</v>
      </c>
      <c r="J42" s="193">
        <v>0</v>
      </c>
      <c r="K42" s="533">
        <v>4890000</v>
      </c>
      <c r="L42" s="24">
        <f t="shared" si="27"/>
        <v>4890000</v>
      </c>
      <c r="M42" s="193">
        <v>0</v>
      </c>
      <c r="N42" s="193">
        <v>0</v>
      </c>
      <c r="O42" s="193">
        <v>0</v>
      </c>
      <c r="P42" s="131">
        <v>4890000</v>
      </c>
      <c r="Q42" s="24">
        <f t="shared" si="28"/>
        <v>0</v>
      </c>
      <c r="R42" s="193">
        <v>0</v>
      </c>
      <c r="S42" s="193">
        <v>0</v>
      </c>
      <c r="T42" s="193">
        <v>0</v>
      </c>
      <c r="U42" s="534">
        <v>0</v>
      </c>
      <c r="V42" s="477">
        <f t="shared" si="29"/>
        <v>0</v>
      </c>
      <c r="W42" s="84">
        <v>0</v>
      </c>
      <c r="X42" s="84">
        <v>0</v>
      </c>
      <c r="Y42" s="84">
        <v>0</v>
      </c>
      <c r="Z42" s="478">
        <f t="shared" si="32"/>
        <v>0</v>
      </c>
      <c r="AA42" s="83">
        <f t="shared" si="30"/>
        <v>0</v>
      </c>
      <c r="AB42" s="84">
        <v>0</v>
      </c>
      <c r="AC42" s="84">
        <v>0</v>
      </c>
      <c r="AD42" s="84">
        <v>0</v>
      </c>
      <c r="AE42" s="478">
        <f t="shared" si="31"/>
        <v>0</v>
      </c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</row>
    <row r="43" spans="1:149" s="158" customFormat="1" ht="41.25" hidden="1" customHeight="1" x14ac:dyDescent="0.25">
      <c r="A43" s="487"/>
      <c r="B43" s="562" t="s">
        <v>147</v>
      </c>
      <c r="C43" s="25"/>
      <c r="D43" s="529"/>
      <c r="E43" s="247" t="s">
        <v>24</v>
      </c>
      <c r="F43" s="27"/>
      <c r="G43" s="403">
        <f t="shared" si="26"/>
        <v>1368474</v>
      </c>
      <c r="H43" s="193">
        <v>0</v>
      </c>
      <c r="I43" s="193">
        <v>0</v>
      </c>
      <c r="J43" s="193">
        <v>0</v>
      </c>
      <c r="K43" s="533">
        <v>1368474</v>
      </c>
      <c r="L43" s="24">
        <f t="shared" si="27"/>
        <v>1368474</v>
      </c>
      <c r="M43" s="193">
        <v>0</v>
      </c>
      <c r="N43" s="193">
        <v>0</v>
      </c>
      <c r="O43" s="193">
        <v>0</v>
      </c>
      <c r="P43" s="131">
        <v>1368474</v>
      </c>
      <c r="Q43" s="24">
        <f t="shared" si="28"/>
        <v>1368474</v>
      </c>
      <c r="R43" s="193">
        <v>0</v>
      </c>
      <c r="S43" s="193">
        <v>0</v>
      </c>
      <c r="T43" s="193">
        <v>0</v>
      </c>
      <c r="U43" s="534">
        <v>1368474</v>
      </c>
      <c r="V43" s="477">
        <f t="shared" si="29"/>
        <v>100</v>
      </c>
      <c r="W43" s="84">
        <v>0</v>
      </c>
      <c r="X43" s="84">
        <v>0</v>
      </c>
      <c r="Y43" s="84">
        <v>0</v>
      </c>
      <c r="Z43" s="478">
        <f t="shared" si="32"/>
        <v>100</v>
      </c>
      <c r="AA43" s="83">
        <f t="shared" si="30"/>
        <v>100</v>
      </c>
      <c r="AB43" s="84">
        <v>0</v>
      </c>
      <c r="AC43" s="84">
        <v>0</v>
      </c>
      <c r="AD43" s="84">
        <v>0</v>
      </c>
      <c r="AE43" s="478">
        <f t="shared" si="31"/>
        <v>100</v>
      </c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</row>
    <row r="44" spans="1:149" s="158" customFormat="1" ht="40.5" hidden="1" customHeight="1" x14ac:dyDescent="0.25">
      <c r="A44" s="487"/>
      <c r="B44" s="562" t="s">
        <v>53</v>
      </c>
      <c r="C44" s="25"/>
      <c r="D44" s="529"/>
      <c r="E44" s="247" t="s">
        <v>24</v>
      </c>
      <c r="F44" s="27"/>
      <c r="G44" s="403">
        <f t="shared" si="26"/>
        <v>2502753</v>
      </c>
      <c r="H44" s="193">
        <v>0</v>
      </c>
      <c r="I44" s="193">
        <v>0</v>
      </c>
      <c r="J44" s="193">
        <v>0</v>
      </c>
      <c r="K44" s="533">
        <v>2502753</v>
      </c>
      <c r="L44" s="24">
        <f t="shared" si="27"/>
        <v>2502753</v>
      </c>
      <c r="M44" s="193">
        <v>0</v>
      </c>
      <c r="N44" s="193">
        <v>0</v>
      </c>
      <c r="O44" s="193">
        <v>0</v>
      </c>
      <c r="P44" s="131">
        <v>2502753</v>
      </c>
      <c r="Q44" s="24">
        <f t="shared" si="28"/>
        <v>0</v>
      </c>
      <c r="R44" s="193">
        <v>0</v>
      </c>
      <c r="S44" s="193">
        <v>0</v>
      </c>
      <c r="T44" s="193">
        <v>0</v>
      </c>
      <c r="U44" s="534">
        <v>0</v>
      </c>
      <c r="V44" s="477">
        <f t="shared" si="29"/>
        <v>0</v>
      </c>
      <c r="W44" s="84">
        <v>0</v>
      </c>
      <c r="X44" s="84">
        <v>0</v>
      </c>
      <c r="Y44" s="84">
        <v>0</v>
      </c>
      <c r="Z44" s="478">
        <f t="shared" si="32"/>
        <v>0</v>
      </c>
      <c r="AA44" s="83">
        <f t="shared" si="30"/>
        <v>0</v>
      </c>
      <c r="AB44" s="84">
        <v>0</v>
      </c>
      <c r="AC44" s="84">
        <v>0</v>
      </c>
      <c r="AD44" s="84">
        <v>0</v>
      </c>
      <c r="AE44" s="478">
        <f t="shared" si="31"/>
        <v>0</v>
      </c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</row>
    <row r="45" spans="1:149" s="158" customFormat="1" ht="33.75" hidden="1" customHeight="1" x14ac:dyDescent="0.25">
      <c r="A45" s="487"/>
      <c r="B45" s="562" t="s">
        <v>53</v>
      </c>
      <c r="C45" s="28"/>
      <c r="D45" s="531"/>
      <c r="E45" s="247" t="s">
        <v>24</v>
      </c>
      <c r="F45" s="27"/>
      <c r="G45" s="403">
        <f t="shared" si="26"/>
        <v>5520738</v>
      </c>
      <c r="H45" s="193">
        <v>0</v>
      </c>
      <c r="I45" s="193">
        <v>0</v>
      </c>
      <c r="J45" s="193">
        <v>0</v>
      </c>
      <c r="K45" s="533">
        <v>5520738</v>
      </c>
      <c r="L45" s="24">
        <f t="shared" si="27"/>
        <v>5520738</v>
      </c>
      <c r="M45" s="193">
        <v>0</v>
      </c>
      <c r="N45" s="193">
        <v>0</v>
      </c>
      <c r="O45" s="193">
        <v>0</v>
      </c>
      <c r="P45" s="131">
        <v>5520738</v>
      </c>
      <c r="Q45" s="24">
        <f t="shared" si="28"/>
        <v>5520738</v>
      </c>
      <c r="R45" s="193">
        <v>0</v>
      </c>
      <c r="S45" s="193">
        <v>0</v>
      </c>
      <c r="T45" s="193">
        <v>0</v>
      </c>
      <c r="U45" s="534">
        <v>5520738</v>
      </c>
      <c r="V45" s="477">
        <f t="shared" si="29"/>
        <v>100</v>
      </c>
      <c r="W45" s="84">
        <v>0</v>
      </c>
      <c r="X45" s="84">
        <v>0</v>
      </c>
      <c r="Y45" s="84">
        <v>0</v>
      </c>
      <c r="Z45" s="478">
        <f t="shared" si="32"/>
        <v>100</v>
      </c>
      <c r="AA45" s="83">
        <f t="shared" si="30"/>
        <v>100</v>
      </c>
      <c r="AB45" s="84">
        <v>0</v>
      </c>
      <c r="AC45" s="84">
        <v>0</v>
      </c>
      <c r="AD45" s="84">
        <v>0</v>
      </c>
      <c r="AE45" s="478">
        <f t="shared" si="31"/>
        <v>100</v>
      </c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</row>
    <row r="46" spans="1:149" s="158" customFormat="1" ht="30.75" hidden="1" customHeight="1" x14ac:dyDescent="0.25">
      <c r="A46" s="487"/>
      <c r="B46" s="562" t="s">
        <v>53</v>
      </c>
      <c r="C46" s="28"/>
      <c r="D46" s="531"/>
      <c r="E46" s="247" t="s">
        <v>24</v>
      </c>
      <c r="F46" s="523"/>
      <c r="G46" s="403">
        <f t="shared" si="26"/>
        <v>3783323</v>
      </c>
      <c r="H46" s="193">
        <v>0</v>
      </c>
      <c r="I46" s="193">
        <v>0</v>
      </c>
      <c r="J46" s="193">
        <v>0</v>
      </c>
      <c r="K46" s="533">
        <v>3783323</v>
      </c>
      <c r="L46" s="24">
        <f t="shared" si="27"/>
        <v>3783323</v>
      </c>
      <c r="M46" s="193">
        <v>0</v>
      </c>
      <c r="N46" s="193">
        <v>0</v>
      </c>
      <c r="O46" s="193">
        <v>0</v>
      </c>
      <c r="P46" s="525">
        <v>3783323</v>
      </c>
      <c r="Q46" s="524">
        <f t="shared" si="28"/>
        <v>2313029.75</v>
      </c>
      <c r="R46" s="193">
        <v>0</v>
      </c>
      <c r="S46" s="193">
        <v>0</v>
      </c>
      <c r="T46" s="193">
        <v>0</v>
      </c>
      <c r="U46" s="534">
        <v>2313029.75</v>
      </c>
      <c r="V46" s="477">
        <f t="shared" si="29"/>
        <v>61.137517203791482</v>
      </c>
      <c r="W46" s="84">
        <v>0</v>
      </c>
      <c r="X46" s="84">
        <v>0</v>
      </c>
      <c r="Y46" s="84">
        <v>0</v>
      </c>
      <c r="Z46" s="478">
        <f t="shared" si="32"/>
        <v>61.137517203791482</v>
      </c>
      <c r="AA46" s="83">
        <f t="shared" si="30"/>
        <v>61.137517203791482</v>
      </c>
      <c r="AB46" s="84">
        <v>0</v>
      </c>
      <c r="AC46" s="84">
        <v>0</v>
      </c>
      <c r="AD46" s="84">
        <v>0</v>
      </c>
      <c r="AE46" s="478">
        <f t="shared" si="31"/>
        <v>61.137517203791482</v>
      </c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</row>
    <row r="47" spans="1:149" s="158" customFormat="1" ht="30.75" hidden="1" customHeight="1" x14ac:dyDescent="0.25">
      <c r="A47" s="487"/>
      <c r="B47" s="562" t="s">
        <v>148</v>
      </c>
      <c r="C47" s="28"/>
      <c r="D47" s="531"/>
      <c r="E47" s="247" t="s">
        <v>24</v>
      </c>
      <c r="F47" s="523"/>
      <c r="G47" s="403">
        <f t="shared" si="26"/>
        <v>27030806</v>
      </c>
      <c r="H47" s="193">
        <v>0</v>
      </c>
      <c r="I47" s="193">
        <v>0</v>
      </c>
      <c r="J47" s="193">
        <v>0</v>
      </c>
      <c r="K47" s="533">
        <v>27030806</v>
      </c>
      <c r="L47" s="24">
        <f t="shared" si="27"/>
        <v>24533292</v>
      </c>
      <c r="M47" s="193">
        <v>0</v>
      </c>
      <c r="N47" s="193">
        <v>0</v>
      </c>
      <c r="O47" s="193">
        <v>0</v>
      </c>
      <c r="P47" s="525">
        <v>24533292</v>
      </c>
      <c r="Q47" s="524">
        <f t="shared" si="28"/>
        <v>12754976.17</v>
      </c>
      <c r="R47" s="193">
        <v>0</v>
      </c>
      <c r="S47" s="193"/>
      <c r="T47" s="193">
        <v>0</v>
      </c>
      <c r="U47" s="534">
        <v>12754976.17</v>
      </c>
      <c r="V47" s="477">
        <f t="shared" si="29"/>
        <v>51.990479589938445</v>
      </c>
      <c r="W47" s="84">
        <v>0</v>
      </c>
      <c r="X47" s="84">
        <v>0</v>
      </c>
      <c r="Y47" s="84">
        <v>0</v>
      </c>
      <c r="Z47" s="478">
        <f t="shared" si="32"/>
        <v>51.990479589938445</v>
      </c>
      <c r="AA47" s="83">
        <f t="shared" si="30"/>
        <v>47.186814074282509</v>
      </c>
      <c r="AB47" s="84">
        <v>0</v>
      </c>
      <c r="AC47" s="84">
        <v>0</v>
      </c>
      <c r="AD47" s="84">
        <v>0</v>
      </c>
      <c r="AE47" s="478">
        <f t="shared" si="31"/>
        <v>47.186814074282509</v>
      </c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</row>
    <row r="48" spans="1:149" s="158" customFormat="1" ht="30.75" hidden="1" customHeight="1" x14ac:dyDescent="0.25">
      <c r="A48" s="487"/>
      <c r="B48" s="562" t="s">
        <v>149</v>
      </c>
      <c r="C48" s="28"/>
      <c r="D48" s="531"/>
      <c r="E48" s="247" t="s">
        <v>24</v>
      </c>
      <c r="F48" s="523"/>
      <c r="G48" s="403">
        <f t="shared" si="26"/>
        <v>1464951</v>
      </c>
      <c r="H48" s="193">
        <v>0</v>
      </c>
      <c r="I48" s="193">
        <v>0</v>
      </c>
      <c r="J48" s="193">
        <v>0</v>
      </c>
      <c r="K48" s="533">
        <v>1464951</v>
      </c>
      <c r="L48" s="24">
        <f t="shared" si="27"/>
        <v>1464951</v>
      </c>
      <c r="M48" s="193">
        <v>0</v>
      </c>
      <c r="N48" s="193">
        <v>0</v>
      </c>
      <c r="O48" s="193">
        <v>0</v>
      </c>
      <c r="P48" s="525">
        <v>1464951</v>
      </c>
      <c r="Q48" s="526">
        <f t="shared" si="28"/>
        <v>0</v>
      </c>
      <c r="R48" s="193">
        <v>0</v>
      </c>
      <c r="S48" s="193">
        <v>0</v>
      </c>
      <c r="T48" s="193">
        <v>0</v>
      </c>
      <c r="U48" s="535">
        <v>0</v>
      </c>
      <c r="V48" s="477">
        <f t="shared" si="29"/>
        <v>0</v>
      </c>
      <c r="W48" s="84">
        <v>0</v>
      </c>
      <c r="X48" s="84">
        <v>0</v>
      </c>
      <c r="Y48" s="84">
        <v>0</v>
      </c>
      <c r="Z48" s="478">
        <f t="shared" si="32"/>
        <v>0</v>
      </c>
      <c r="AA48" s="83">
        <f t="shared" si="30"/>
        <v>0</v>
      </c>
      <c r="AB48" s="84">
        <v>0</v>
      </c>
      <c r="AC48" s="84">
        <v>0</v>
      </c>
      <c r="AD48" s="84">
        <v>0</v>
      </c>
      <c r="AE48" s="478">
        <f t="shared" si="31"/>
        <v>0</v>
      </c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</row>
    <row r="49" spans="1:149" s="158" customFormat="1" ht="30.75" hidden="1" customHeight="1" x14ac:dyDescent="0.25">
      <c r="A49" s="487"/>
      <c r="B49" s="562" t="s">
        <v>150</v>
      </c>
      <c r="C49" s="28"/>
      <c r="D49" s="531"/>
      <c r="E49" s="247" t="s">
        <v>24</v>
      </c>
      <c r="F49" s="523"/>
      <c r="G49" s="403">
        <f t="shared" si="26"/>
        <v>24744</v>
      </c>
      <c r="H49" s="193">
        <v>0</v>
      </c>
      <c r="I49" s="193">
        <v>0</v>
      </c>
      <c r="J49" s="193">
        <v>0</v>
      </c>
      <c r="K49" s="533">
        <v>24744</v>
      </c>
      <c r="L49" s="24">
        <f t="shared" si="27"/>
        <v>0</v>
      </c>
      <c r="M49" s="193">
        <v>0</v>
      </c>
      <c r="N49" s="193">
        <v>0</v>
      </c>
      <c r="O49" s="193">
        <v>0</v>
      </c>
      <c r="P49" s="525">
        <v>0</v>
      </c>
      <c r="Q49" s="526">
        <f t="shared" si="28"/>
        <v>0</v>
      </c>
      <c r="R49" s="193">
        <v>0</v>
      </c>
      <c r="S49" s="193">
        <v>0</v>
      </c>
      <c r="T49" s="193">
        <v>0</v>
      </c>
      <c r="U49" s="535">
        <v>0</v>
      </c>
      <c r="V49" s="477">
        <f t="shared" si="29"/>
        <v>0</v>
      </c>
      <c r="W49" s="84">
        <v>0</v>
      </c>
      <c r="X49" s="84">
        <v>0</v>
      </c>
      <c r="Y49" s="84">
        <v>0</v>
      </c>
      <c r="Z49" s="478">
        <v>0</v>
      </c>
      <c r="AA49" s="83">
        <f t="shared" si="30"/>
        <v>0</v>
      </c>
      <c r="AB49" s="84">
        <v>0</v>
      </c>
      <c r="AC49" s="84">
        <v>0</v>
      </c>
      <c r="AD49" s="84">
        <v>0</v>
      </c>
      <c r="AE49" s="478">
        <f t="shared" si="31"/>
        <v>0</v>
      </c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</row>
    <row r="50" spans="1:149" s="158" customFormat="1" ht="30.75" hidden="1" customHeight="1" x14ac:dyDescent="0.25">
      <c r="A50" s="487"/>
      <c r="B50" s="562" t="s">
        <v>150</v>
      </c>
      <c r="C50" s="28"/>
      <c r="D50" s="531"/>
      <c r="E50" s="247" t="s">
        <v>24</v>
      </c>
      <c r="F50" s="523"/>
      <c r="G50" s="403">
        <f t="shared" si="26"/>
        <v>1192398</v>
      </c>
      <c r="H50" s="193">
        <v>0</v>
      </c>
      <c r="I50" s="193">
        <v>0</v>
      </c>
      <c r="J50" s="193">
        <v>0</v>
      </c>
      <c r="K50" s="533">
        <v>1192398</v>
      </c>
      <c r="L50" s="24">
        <f t="shared" si="27"/>
        <v>0</v>
      </c>
      <c r="M50" s="193">
        <v>0</v>
      </c>
      <c r="N50" s="193">
        <v>0</v>
      </c>
      <c r="O50" s="193">
        <v>0</v>
      </c>
      <c r="P50" s="525">
        <v>0</v>
      </c>
      <c r="Q50" s="526">
        <f t="shared" si="28"/>
        <v>0</v>
      </c>
      <c r="R50" s="193"/>
      <c r="S50" s="193">
        <v>0</v>
      </c>
      <c r="T50" s="193">
        <v>0</v>
      </c>
      <c r="U50" s="535">
        <v>0</v>
      </c>
      <c r="V50" s="477">
        <f t="shared" si="29"/>
        <v>0</v>
      </c>
      <c r="W50" s="84">
        <v>0</v>
      </c>
      <c r="X50" s="84">
        <v>0</v>
      </c>
      <c r="Y50" s="84">
        <v>0</v>
      </c>
      <c r="Z50" s="478">
        <v>0</v>
      </c>
      <c r="AA50" s="83">
        <f t="shared" si="30"/>
        <v>0</v>
      </c>
      <c r="AB50" s="84">
        <v>0</v>
      </c>
      <c r="AC50" s="84">
        <v>0</v>
      </c>
      <c r="AD50" s="84">
        <v>0</v>
      </c>
      <c r="AE50" s="478">
        <f t="shared" si="31"/>
        <v>0</v>
      </c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</row>
    <row r="51" spans="1:149" s="158" customFormat="1" ht="23.25" hidden="1" customHeight="1" x14ac:dyDescent="0.25">
      <c r="A51" s="487"/>
      <c r="B51" s="562" t="s">
        <v>151</v>
      </c>
      <c r="C51" s="28"/>
      <c r="D51" s="531"/>
      <c r="E51" s="247" t="s">
        <v>24</v>
      </c>
      <c r="F51" s="523"/>
      <c r="G51" s="403">
        <f t="shared" si="26"/>
        <v>285000</v>
      </c>
      <c r="H51" s="193">
        <v>0</v>
      </c>
      <c r="I51" s="193">
        <v>0</v>
      </c>
      <c r="J51" s="193">
        <v>0</v>
      </c>
      <c r="K51" s="533">
        <v>285000</v>
      </c>
      <c r="L51" s="24">
        <f t="shared" si="27"/>
        <v>285000</v>
      </c>
      <c r="M51" s="193">
        <v>0</v>
      </c>
      <c r="N51" s="193">
        <v>0</v>
      </c>
      <c r="O51" s="193">
        <v>0</v>
      </c>
      <c r="P51" s="525">
        <v>285000</v>
      </c>
      <c r="Q51" s="524">
        <f t="shared" si="28"/>
        <v>285000</v>
      </c>
      <c r="R51" s="193">
        <v>0</v>
      </c>
      <c r="S51" s="193">
        <v>0</v>
      </c>
      <c r="T51" s="193">
        <v>0</v>
      </c>
      <c r="U51" s="534">
        <v>285000</v>
      </c>
      <c r="V51" s="477">
        <f t="shared" si="29"/>
        <v>100</v>
      </c>
      <c r="W51" s="84">
        <v>0</v>
      </c>
      <c r="X51" s="84">
        <v>0</v>
      </c>
      <c r="Y51" s="84">
        <v>0</v>
      </c>
      <c r="Z51" s="478">
        <f t="shared" si="32"/>
        <v>100</v>
      </c>
      <c r="AA51" s="83">
        <f t="shared" si="30"/>
        <v>100</v>
      </c>
      <c r="AB51" s="84">
        <v>0</v>
      </c>
      <c r="AC51" s="84">
        <v>0</v>
      </c>
      <c r="AD51" s="84">
        <v>0</v>
      </c>
      <c r="AE51" s="478">
        <f t="shared" si="31"/>
        <v>100</v>
      </c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</row>
    <row r="52" spans="1:149" s="158" customFormat="1" ht="43.5" hidden="1" customHeight="1" thickBot="1" x14ac:dyDescent="0.3">
      <c r="A52" s="536"/>
      <c r="B52" s="563" t="s">
        <v>54</v>
      </c>
      <c r="C52" s="273"/>
      <c r="D52" s="532"/>
      <c r="E52" s="548" t="s">
        <v>24</v>
      </c>
      <c r="F52" s="274"/>
      <c r="G52" s="404">
        <f t="shared" si="26"/>
        <v>30637814</v>
      </c>
      <c r="H52" s="276">
        <v>0</v>
      </c>
      <c r="I52" s="276">
        <v>0</v>
      </c>
      <c r="J52" s="276">
        <v>0</v>
      </c>
      <c r="K52" s="549">
        <v>30637814</v>
      </c>
      <c r="L52" s="275">
        <f t="shared" si="27"/>
        <v>30637814</v>
      </c>
      <c r="M52" s="276">
        <v>0</v>
      </c>
      <c r="N52" s="276">
        <v>0</v>
      </c>
      <c r="O52" s="276">
        <v>0</v>
      </c>
      <c r="P52" s="132">
        <v>30637814</v>
      </c>
      <c r="Q52" s="275">
        <f t="shared" si="28"/>
        <v>22603731.52</v>
      </c>
      <c r="R52" s="276">
        <v>0</v>
      </c>
      <c r="S52" s="276">
        <v>0</v>
      </c>
      <c r="T52" s="276">
        <v>0</v>
      </c>
      <c r="U52" s="550">
        <v>22603731.52</v>
      </c>
      <c r="V52" s="564">
        <f t="shared" si="29"/>
        <v>73.77723332350017</v>
      </c>
      <c r="W52" s="565">
        <v>0</v>
      </c>
      <c r="X52" s="565">
        <v>0</v>
      </c>
      <c r="Y52" s="565">
        <v>0</v>
      </c>
      <c r="Z52" s="566">
        <f t="shared" si="32"/>
        <v>73.77723332350017</v>
      </c>
      <c r="AA52" s="567">
        <f t="shared" si="30"/>
        <v>73.77723332350017</v>
      </c>
      <c r="AB52" s="565">
        <v>0</v>
      </c>
      <c r="AC52" s="565">
        <v>0</v>
      </c>
      <c r="AD52" s="565">
        <v>0</v>
      </c>
      <c r="AE52" s="566">
        <f t="shared" si="31"/>
        <v>73.77723332350017</v>
      </c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</row>
    <row r="53" spans="1:149" s="518" customFormat="1" ht="25.5" hidden="1" customHeight="1" thickBot="1" x14ac:dyDescent="0.3">
      <c r="A53" s="537"/>
      <c r="B53" s="671"/>
      <c r="C53" s="672"/>
      <c r="D53" s="672"/>
      <c r="E53" s="528" t="s">
        <v>23</v>
      </c>
      <c r="F53" s="299" t="s">
        <v>6</v>
      </c>
      <c r="G53" s="405">
        <f>G54+G55</f>
        <v>22565803</v>
      </c>
      <c r="H53" s="171">
        <f t="shared" ref="H53:L53" si="33">H54+H55</f>
        <v>0</v>
      </c>
      <c r="I53" s="171">
        <f t="shared" si="33"/>
        <v>0</v>
      </c>
      <c r="J53" s="171">
        <f t="shared" si="33"/>
        <v>0</v>
      </c>
      <c r="K53" s="388">
        <f t="shared" si="33"/>
        <v>22565803</v>
      </c>
      <c r="L53" s="170">
        <f t="shared" si="33"/>
        <v>0</v>
      </c>
      <c r="M53" s="171">
        <f t="shared" ref="M53" si="34">M54+M55</f>
        <v>0</v>
      </c>
      <c r="N53" s="171">
        <f t="shared" ref="N53" si="35">N54+N55</f>
        <v>0</v>
      </c>
      <c r="O53" s="171">
        <f t="shared" ref="O53" si="36">O54+O55</f>
        <v>0</v>
      </c>
      <c r="P53" s="172">
        <f t="shared" ref="P53:Q53" si="37">P54+P55</f>
        <v>0</v>
      </c>
      <c r="Q53" s="170">
        <f t="shared" si="37"/>
        <v>0</v>
      </c>
      <c r="R53" s="171">
        <f t="shared" ref="R53" si="38">R54+R55</f>
        <v>0</v>
      </c>
      <c r="S53" s="171">
        <f t="shared" ref="S53" si="39">S54+S55</f>
        <v>0</v>
      </c>
      <c r="T53" s="171">
        <f t="shared" ref="T53" si="40">T54+T55</f>
        <v>0</v>
      </c>
      <c r="U53" s="173">
        <f t="shared" ref="U53" si="41">U54+U55</f>
        <v>0</v>
      </c>
      <c r="V53" s="267">
        <f t="shared" ref="V53:V55" si="42">W53+X53+Y53+Z53</f>
        <v>0</v>
      </c>
      <c r="W53" s="173">
        <v>0</v>
      </c>
      <c r="X53" s="173">
        <f>SUM(X57:X57)</f>
        <v>0</v>
      </c>
      <c r="Y53" s="173">
        <v>0</v>
      </c>
      <c r="Z53" s="172">
        <v>0</v>
      </c>
      <c r="AA53" s="267">
        <f t="shared" ref="AA53:AA57" si="43">AB53+AC53+AD53+AE53</f>
        <v>0</v>
      </c>
      <c r="AB53" s="173">
        <v>0</v>
      </c>
      <c r="AC53" s="173">
        <f>SUM(AC57:AC57)</f>
        <v>0</v>
      </c>
      <c r="AD53" s="173">
        <v>0</v>
      </c>
      <c r="AE53" s="172">
        <v>0</v>
      </c>
      <c r="AF53" s="517" t="s">
        <v>106</v>
      </c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519"/>
      <c r="AU53" s="519"/>
      <c r="AV53" s="519"/>
      <c r="AW53" s="519"/>
      <c r="AX53" s="519"/>
      <c r="AY53" s="519"/>
      <c r="AZ53" s="519"/>
      <c r="BA53" s="519"/>
      <c r="BB53" s="519"/>
      <c r="BC53" s="519"/>
      <c r="BD53" s="519"/>
      <c r="BE53" s="519"/>
      <c r="BF53" s="519"/>
      <c r="BG53" s="519"/>
      <c r="BH53" s="519"/>
      <c r="BI53" s="519"/>
      <c r="BJ53" s="519"/>
      <c r="BK53" s="519"/>
      <c r="BL53" s="519"/>
      <c r="BM53" s="519"/>
      <c r="BN53" s="519"/>
      <c r="BO53" s="519"/>
      <c r="BP53" s="519"/>
      <c r="BQ53" s="519"/>
      <c r="BR53" s="519"/>
      <c r="BS53" s="519"/>
      <c r="BT53" s="519"/>
      <c r="BU53" s="519"/>
      <c r="BV53" s="519"/>
      <c r="BW53" s="519"/>
      <c r="BX53" s="519"/>
      <c r="BY53" s="519"/>
      <c r="BZ53" s="519"/>
      <c r="CA53" s="519"/>
      <c r="CB53" s="519"/>
      <c r="CC53" s="519"/>
      <c r="CD53" s="519"/>
      <c r="CE53" s="519"/>
      <c r="CF53" s="519"/>
      <c r="CG53" s="519"/>
      <c r="CH53" s="519"/>
      <c r="CI53" s="519"/>
      <c r="CJ53" s="519"/>
      <c r="CK53" s="519"/>
      <c r="CL53" s="519"/>
      <c r="CM53" s="519"/>
      <c r="CN53" s="519"/>
      <c r="CO53" s="519"/>
      <c r="CP53" s="519"/>
      <c r="CQ53" s="519"/>
      <c r="CR53" s="519"/>
      <c r="CS53" s="519"/>
      <c r="CT53" s="519"/>
      <c r="CU53" s="519"/>
      <c r="CV53" s="519"/>
      <c r="CW53" s="519"/>
      <c r="CX53" s="519"/>
      <c r="CY53" s="519"/>
      <c r="CZ53" s="519"/>
      <c r="DA53" s="519"/>
      <c r="DB53" s="519"/>
      <c r="DC53" s="519"/>
      <c r="DD53" s="519"/>
      <c r="DE53" s="519"/>
      <c r="DF53" s="519"/>
      <c r="DG53" s="519"/>
      <c r="DH53" s="519"/>
      <c r="DI53" s="519"/>
      <c r="DJ53" s="519"/>
      <c r="DK53" s="519"/>
      <c r="DL53" s="519"/>
      <c r="DM53" s="519"/>
      <c r="DN53" s="519"/>
      <c r="DO53" s="519"/>
      <c r="DP53" s="519"/>
      <c r="DQ53" s="519"/>
      <c r="DR53" s="519"/>
      <c r="DS53" s="519"/>
      <c r="DT53" s="519"/>
      <c r="DU53" s="519"/>
      <c r="DV53" s="519"/>
      <c r="DW53" s="519"/>
      <c r="DX53" s="519"/>
      <c r="DY53" s="519"/>
      <c r="DZ53" s="519"/>
      <c r="EA53" s="519"/>
      <c r="EB53" s="519"/>
      <c r="EC53" s="519"/>
      <c r="ED53" s="519"/>
      <c r="EE53" s="519"/>
      <c r="EF53" s="519"/>
      <c r="EG53" s="519"/>
      <c r="EH53" s="519"/>
      <c r="EI53" s="519"/>
      <c r="EJ53" s="519"/>
      <c r="EK53" s="519"/>
      <c r="EL53" s="519"/>
      <c r="EM53" s="519"/>
      <c r="EN53" s="519"/>
      <c r="EO53" s="519"/>
      <c r="EP53" s="519"/>
      <c r="EQ53" s="519"/>
      <c r="ER53" s="519"/>
      <c r="ES53" s="519"/>
    </row>
    <row r="54" spans="1:149" s="520" customFormat="1" ht="37.5" hidden="1" customHeight="1" x14ac:dyDescent="0.25">
      <c r="A54" s="488"/>
      <c r="B54" s="159" t="s">
        <v>50</v>
      </c>
      <c r="C54" s="160"/>
      <c r="D54" s="241"/>
      <c r="E54" s="245" t="s">
        <v>23</v>
      </c>
      <c r="F54" s="243"/>
      <c r="G54" s="406">
        <f t="shared" si="3"/>
        <v>16893073</v>
      </c>
      <c r="H54" s="161">
        <v>0</v>
      </c>
      <c r="I54" s="161">
        <v>0</v>
      </c>
      <c r="J54" s="161">
        <v>0</v>
      </c>
      <c r="K54" s="389">
        <v>16893073</v>
      </c>
      <c r="L54" s="174">
        <v>0</v>
      </c>
      <c r="M54" s="175">
        <v>0</v>
      </c>
      <c r="N54" s="161">
        <v>0</v>
      </c>
      <c r="O54" s="161">
        <v>0</v>
      </c>
      <c r="P54" s="176">
        <v>0</v>
      </c>
      <c r="Q54" s="162">
        <f>R54+S54+U54</f>
        <v>0</v>
      </c>
      <c r="R54" s="161">
        <v>0</v>
      </c>
      <c r="S54" s="161">
        <v>0</v>
      </c>
      <c r="T54" s="161">
        <v>0</v>
      </c>
      <c r="U54" s="163">
        <v>0</v>
      </c>
      <c r="V54" s="164">
        <f t="shared" si="42"/>
        <v>0</v>
      </c>
      <c r="W54" s="165">
        <v>0</v>
      </c>
      <c r="X54" s="165">
        <f>SUM(X55:X55)</f>
        <v>0</v>
      </c>
      <c r="Y54" s="165">
        <v>0</v>
      </c>
      <c r="Z54" s="166">
        <v>0</v>
      </c>
      <c r="AA54" s="164">
        <f t="shared" si="43"/>
        <v>0</v>
      </c>
      <c r="AB54" s="165">
        <v>0</v>
      </c>
      <c r="AC54" s="165">
        <f>SUM(AC55:AC55)</f>
        <v>0</v>
      </c>
      <c r="AD54" s="165">
        <v>0</v>
      </c>
      <c r="AE54" s="166">
        <v>0</v>
      </c>
      <c r="AH54" s="521"/>
      <c r="AJ54" s="522"/>
      <c r="AK54" s="522"/>
      <c r="AL54" s="522"/>
      <c r="AM54" s="522"/>
      <c r="AN54" s="522"/>
      <c r="AO54" s="522"/>
      <c r="AP54" s="522"/>
      <c r="AQ54" s="522"/>
      <c r="AR54" s="522"/>
      <c r="AS54" s="522"/>
      <c r="AT54" s="522"/>
      <c r="AU54" s="522"/>
      <c r="AV54" s="522"/>
      <c r="AW54" s="522"/>
      <c r="AX54" s="522"/>
      <c r="AY54" s="522"/>
      <c r="AZ54" s="522"/>
      <c r="BA54" s="522"/>
      <c r="BB54" s="522"/>
      <c r="BC54" s="522"/>
      <c r="BD54" s="522"/>
      <c r="BE54" s="522"/>
      <c r="BF54" s="522"/>
      <c r="BG54" s="522"/>
      <c r="BH54" s="522"/>
      <c r="BI54" s="522"/>
      <c r="BJ54" s="522"/>
      <c r="BK54" s="522"/>
      <c r="BL54" s="522"/>
      <c r="BM54" s="522"/>
      <c r="BN54" s="522"/>
      <c r="BO54" s="522"/>
      <c r="BP54" s="522"/>
      <c r="BQ54" s="522"/>
      <c r="BR54" s="522"/>
      <c r="BS54" s="522"/>
      <c r="BT54" s="522"/>
      <c r="BU54" s="522"/>
      <c r="BV54" s="522"/>
      <c r="BW54" s="522"/>
      <c r="BX54" s="522"/>
      <c r="BY54" s="522"/>
      <c r="BZ54" s="522"/>
      <c r="CA54" s="522"/>
      <c r="CB54" s="522"/>
      <c r="CC54" s="522"/>
      <c r="CD54" s="522"/>
      <c r="CE54" s="522"/>
      <c r="CF54" s="522"/>
      <c r="CG54" s="522"/>
      <c r="CH54" s="522"/>
      <c r="CI54" s="522"/>
      <c r="CJ54" s="522"/>
      <c r="CK54" s="522"/>
      <c r="CL54" s="522"/>
      <c r="CM54" s="522"/>
      <c r="CN54" s="522"/>
      <c r="CO54" s="522"/>
      <c r="CP54" s="522"/>
      <c r="CQ54" s="522"/>
      <c r="CR54" s="522"/>
      <c r="CS54" s="522"/>
      <c r="CT54" s="522"/>
      <c r="CU54" s="522"/>
      <c r="CV54" s="522"/>
      <c r="CW54" s="522"/>
      <c r="CX54" s="522"/>
      <c r="CY54" s="522"/>
      <c r="CZ54" s="522"/>
      <c r="DA54" s="522"/>
      <c r="DB54" s="522"/>
      <c r="DC54" s="522"/>
      <c r="DD54" s="522"/>
      <c r="DE54" s="522"/>
      <c r="DF54" s="522"/>
      <c r="DG54" s="522"/>
      <c r="DH54" s="522"/>
      <c r="DI54" s="522"/>
      <c r="DJ54" s="522"/>
      <c r="DK54" s="522"/>
      <c r="DL54" s="522"/>
      <c r="DM54" s="522"/>
      <c r="DN54" s="522"/>
      <c r="DO54" s="522"/>
      <c r="DP54" s="522"/>
      <c r="DQ54" s="522"/>
      <c r="DR54" s="522"/>
      <c r="DS54" s="522"/>
      <c r="DT54" s="522"/>
      <c r="DU54" s="522"/>
      <c r="DV54" s="522"/>
      <c r="DW54" s="522"/>
      <c r="DX54" s="522"/>
      <c r="DY54" s="522"/>
      <c r="DZ54" s="522"/>
      <c r="EA54" s="522"/>
      <c r="EB54" s="522"/>
      <c r="EC54" s="522"/>
      <c r="ED54" s="522"/>
      <c r="EE54" s="522"/>
      <c r="EF54" s="522"/>
      <c r="EG54" s="522"/>
      <c r="EH54" s="522"/>
      <c r="EI54" s="522"/>
      <c r="EJ54" s="522"/>
      <c r="EK54" s="522"/>
      <c r="EL54" s="522"/>
      <c r="EM54" s="522"/>
      <c r="EN54" s="522"/>
      <c r="EO54" s="522"/>
      <c r="EP54" s="522"/>
      <c r="EQ54" s="522"/>
      <c r="ER54" s="522"/>
      <c r="ES54" s="522"/>
    </row>
    <row r="55" spans="1:149" s="520" customFormat="1" ht="29.25" hidden="1" customHeight="1" thickBot="1" x14ac:dyDescent="0.3">
      <c r="A55" s="489"/>
      <c r="B55" s="167" t="s">
        <v>51</v>
      </c>
      <c r="C55" s="168"/>
      <c r="D55" s="242"/>
      <c r="E55" s="246" t="s">
        <v>23</v>
      </c>
      <c r="F55" s="244"/>
      <c r="G55" s="406">
        <f t="shared" si="3"/>
        <v>5672730</v>
      </c>
      <c r="H55" s="169">
        <v>0</v>
      </c>
      <c r="I55" s="169">
        <v>0</v>
      </c>
      <c r="J55" s="169">
        <v>0</v>
      </c>
      <c r="K55" s="390">
        <v>5672730</v>
      </c>
      <c r="L55" s="174">
        <f>M55+N55+P55</f>
        <v>0</v>
      </c>
      <c r="M55" s="161">
        <v>0</v>
      </c>
      <c r="N55" s="161">
        <v>0</v>
      </c>
      <c r="O55" s="161">
        <v>0</v>
      </c>
      <c r="P55" s="176">
        <v>0</v>
      </c>
      <c r="Q55" s="162">
        <f>R55+S55+U55</f>
        <v>0</v>
      </c>
      <c r="R55" s="161">
        <v>0</v>
      </c>
      <c r="S55" s="161">
        <v>0</v>
      </c>
      <c r="T55" s="161">
        <v>0</v>
      </c>
      <c r="U55" s="163">
        <v>0</v>
      </c>
      <c r="V55" s="164">
        <f t="shared" si="42"/>
        <v>0</v>
      </c>
      <c r="W55" s="165">
        <v>0</v>
      </c>
      <c r="X55" s="165">
        <f>SUM(X57:X57)</f>
        <v>0</v>
      </c>
      <c r="Y55" s="165">
        <v>0</v>
      </c>
      <c r="Z55" s="166">
        <v>0</v>
      </c>
      <c r="AA55" s="164">
        <f t="shared" si="43"/>
        <v>0</v>
      </c>
      <c r="AB55" s="165">
        <v>0</v>
      </c>
      <c r="AC55" s="165">
        <f>SUM(AC57:AC57)</f>
        <v>0</v>
      </c>
      <c r="AD55" s="165">
        <v>0</v>
      </c>
      <c r="AE55" s="166">
        <v>0</v>
      </c>
      <c r="AH55" s="521"/>
      <c r="AJ55" s="522"/>
      <c r="AK55" s="522"/>
      <c r="AL55" s="522"/>
      <c r="AM55" s="522"/>
      <c r="AN55" s="522"/>
      <c r="AO55" s="522"/>
      <c r="AP55" s="522"/>
      <c r="AQ55" s="522"/>
      <c r="AR55" s="522"/>
      <c r="AS55" s="522"/>
      <c r="AT55" s="522"/>
      <c r="AU55" s="522"/>
      <c r="AV55" s="522"/>
      <c r="AW55" s="522"/>
      <c r="AX55" s="522"/>
      <c r="AY55" s="522"/>
      <c r="AZ55" s="522"/>
      <c r="BA55" s="522"/>
      <c r="BB55" s="522"/>
      <c r="BC55" s="522"/>
      <c r="BD55" s="522"/>
      <c r="BE55" s="522"/>
      <c r="BF55" s="522"/>
      <c r="BG55" s="522"/>
      <c r="BH55" s="522"/>
      <c r="BI55" s="522"/>
      <c r="BJ55" s="522"/>
      <c r="BK55" s="522"/>
      <c r="BL55" s="522"/>
      <c r="BM55" s="522"/>
      <c r="BN55" s="522"/>
      <c r="BO55" s="522"/>
      <c r="BP55" s="522"/>
      <c r="BQ55" s="522"/>
      <c r="BR55" s="522"/>
      <c r="BS55" s="522"/>
      <c r="BT55" s="522"/>
      <c r="BU55" s="522"/>
      <c r="BV55" s="522"/>
      <c r="BW55" s="522"/>
      <c r="BX55" s="522"/>
      <c r="BY55" s="522"/>
      <c r="BZ55" s="522"/>
      <c r="CA55" s="522"/>
      <c r="CB55" s="522"/>
      <c r="CC55" s="522"/>
      <c r="CD55" s="522"/>
      <c r="CE55" s="522"/>
      <c r="CF55" s="522"/>
      <c r="CG55" s="522"/>
      <c r="CH55" s="522"/>
      <c r="CI55" s="522"/>
      <c r="CJ55" s="522"/>
      <c r="CK55" s="522"/>
      <c r="CL55" s="522"/>
      <c r="CM55" s="522"/>
      <c r="CN55" s="522"/>
      <c r="CO55" s="522"/>
      <c r="CP55" s="522"/>
      <c r="CQ55" s="522"/>
      <c r="CR55" s="522"/>
      <c r="CS55" s="522"/>
      <c r="CT55" s="522"/>
      <c r="CU55" s="522"/>
      <c r="CV55" s="522"/>
      <c r="CW55" s="522"/>
      <c r="CX55" s="522"/>
      <c r="CY55" s="522"/>
      <c r="CZ55" s="522"/>
      <c r="DA55" s="522"/>
      <c r="DB55" s="522"/>
      <c r="DC55" s="522"/>
      <c r="DD55" s="522"/>
      <c r="DE55" s="522"/>
      <c r="DF55" s="522"/>
      <c r="DG55" s="522"/>
      <c r="DH55" s="522"/>
      <c r="DI55" s="522"/>
      <c r="DJ55" s="522"/>
      <c r="DK55" s="522"/>
      <c r="DL55" s="522"/>
      <c r="DM55" s="522"/>
      <c r="DN55" s="522"/>
      <c r="DO55" s="522"/>
      <c r="DP55" s="522"/>
      <c r="DQ55" s="522"/>
      <c r="DR55" s="522"/>
      <c r="DS55" s="522"/>
      <c r="DT55" s="522"/>
      <c r="DU55" s="522"/>
      <c r="DV55" s="522"/>
      <c r="DW55" s="522"/>
      <c r="DX55" s="522"/>
      <c r="DY55" s="522"/>
      <c r="DZ55" s="522"/>
      <c r="EA55" s="522"/>
      <c r="EB55" s="522"/>
      <c r="EC55" s="522"/>
      <c r="ED55" s="522"/>
      <c r="EE55" s="522"/>
      <c r="EF55" s="522"/>
      <c r="EG55" s="522"/>
      <c r="EH55" s="522"/>
      <c r="EI55" s="522"/>
      <c r="EJ55" s="522"/>
      <c r="EK55" s="522"/>
      <c r="EL55" s="522"/>
      <c r="EM55" s="522"/>
      <c r="EN55" s="522"/>
      <c r="EO55" s="522"/>
      <c r="EP55" s="522"/>
      <c r="EQ55" s="522"/>
      <c r="ER55" s="522"/>
      <c r="ES55" s="522"/>
    </row>
    <row r="56" spans="1:149" s="313" customFormat="1" ht="19.5" customHeight="1" thickBot="1" x14ac:dyDescent="0.3">
      <c r="A56" s="490"/>
      <c r="B56" s="591" t="s">
        <v>112</v>
      </c>
      <c r="C56" s="592"/>
      <c r="D56" s="592"/>
      <c r="E56" s="593"/>
      <c r="F56" s="315" t="s">
        <v>11</v>
      </c>
      <c r="G56" s="383">
        <f t="shared" ref="G56:U56" si="44">G22+G23+G24</f>
        <v>135457355</v>
      </c>
      <c r="H56" s="310">
        <f t="shared" si="44"/>
        <v>0</v>
      </c>
      <c r="I56" s="310">
        <f t="shared" si="44"/>
        <v>0</v>
      </c>
      <c r="J56" s="310">
        <f t="shared" si="44"/>
        <v>0</v>
      </c>
      <c r="K56" s="391">
        <f t="shared" si="44"/>
        <v>135457355</v>
      </c>
      <c r="L56" s="398">
        <f t="shared" si="44"/>
        <v>106403530</v>
      </c>
      <c r="M56" s="317">
        <f t="shared" si="44"/>
        <v>0</v>
      </c>
      <c r="N56" s="317">
        <f t="shared" si="44"/>
        <v>0</v>
      </c>
      <c r="O56" s="317">
        <f t="shared" si="44"/>
        <v>0</v>
      </c>
      <c r="P56" s="396">
        <f t="shared" si="44"/>
        <v>106403530</v>
      </c>
      <c r="Q56" s="398">
        <f t="shared" si="44"/>
        <v>68270618.069999993</v>
      </c>
      <c r="R56" s="317">
        <f t="shared" si="44"/>
        <v>0</v>
      </c>
      <c r="S56" s="317">
        <f t="shared" si="44"/>
        <v>0</v>
      </c>
      <c r="T56" s="317">
        <f t="shared" si="44"/>
        <v>0</v>
      </c>
      <c r="U56" s="396">
        <f t="shared" si="44"/>
        <v>68270618.069999993</v>
      </c>
      <c r="V56" s="308">
        <f>U56/P56*100</f>
        <v>64.161986045011844</v>
      </c>
      <c r="W56" s="310">
        <v>0</v>
      </c>
      <c r="X56" s="310">
        <v>0</v>
      </c>
      <c r="Y56" s="310">
        <v>0</v>
      </c>
      <c r="Z56" s="312">
        <f>U56/P56*100</f>
        <v>64.161986045011844</v>
      </c>
      <c r="AA56" s="308">
        <f>Q56/G56*100</f>
        <v>50.400082055345017</v>
      </c>
      <c r="AB56" s="310">
        <v>0</v>
      </c>
      <c r="AC56" s="310">
        <v>0</v>
      </c>
      <c r="AD56" s="310">
        <v>0</v>
      </c>
      <c r="AE56" s="312">
        <f>U56/K56*100</f>
        <v>50.400082055345017</v>
      </c>
      <c r="AH56" s="13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4"/>
      <c r="BG56" s="314"/>
      <c r="BH56" s="314"/>
      <c r="BI56" s="314"/>
      <c r="BJ56" s="314"/>
      <c r="BK56" s="314"/>
      <c r="BL56" s="314"/>
      <c r="BM56" s="314"/>
      <c r="BN56" s="314"/>
      <c r="BO56" s="314"/>
      <c r="BP56" s="314"/>
      <c r="BQ56" s="314"/>
      <c r="BR56" s="314"/>
      <c r="BS56" s="314"/>
      <c r="BT56" s="314"/>
      <c r="BU56" s="314"/>
      <c r="BV56" s="314"/>
      <c r="BW56" s="314"/>
      <c r="BX56" s="314"/>
      <c r="BY56" s="314"/>
      <c r="BZ56" s="314"/>
      <c r="CA56" s="314"/>
      <c r="CB56" s="314"/>
      <c r="CC56" s="314"/>
      <c r="CD56" s="314"/>
      <c r="CE56" s="314"/>
      <c r="CF56" s="314"/>
      <c r="CG56" s="314"/>
      <c r="CH56" s="314"/>
      <c r="CI56" s="314"/>
      <c r="CJ56" s="314"/>
      <c r="CK56" s="314"/>
      <c r="CL56" s="314"/>
      <c r="CM56" s="314"/>
      <c r="CN56" s="314"/>
      <c r="CO56" s="314"/>
      <c r="CP56" s="314"/>
      <c r="CQ56" s="314"/>
      <c r="CR56" s="314"/>
      <c r="CS56" s="314"/>
      <c r="CT56" s="314"/>
      <c r="CU56" s="314"/>
      <c r="CV56" s="314"/>
      <c r="CW56" s="314"/>
      <c r="CX56" s="314"/>
      <c r="CY56" s="314"/>
      <c r="CZ56" s="314"/>
      <c r="DA56" s="314"/>
      <c r="DB56" s="314"/>
      <c r="DC56" s="314"/>
      <c r="DD56" s="314"/>
      <c r="DE56" s="314"/>
      <c r="DF56" s="314"/>
      <c r="DG56" s="314"/>
      <c r="DH56" s="314"/>
      <c r="DI56" s="314"/>
      <c r="DJ56" s="314"/>
      <c r="DK56" s="314"/>
      <c r="DL56" s="314"/>
      <c r="DM56" s="314"/>
      <c r="DN56" s="314"/>
      <c r="DO56" s="314"/>
      <c r="DP56" s="314"/>
      <c r="DQ56" s="314"/>
      <c r="DR56" s="314"/>
      <c r="DS56" s="314"/>
      <c r="DT56" s="314"/>
      <c r="DU56" s="314"/>
      <c r="DV56" s="314"/>
      <c r="DW56" s="314"/>
      <c r="DX56" s="314"/>
      <c r="DY56" s="314"/>
      <c r="DZ56" s="314"/>
      <c r="EA56" s="314"/>
      <c r="EB56" s="314"/>
      <c r="EC56" s="314"/>
      <c r="ED56" s="314"/>
      <c r="EE56" s="314"/>
      <c r="EF56" s="314"/>
      <c r="EG56" s="314"/>
      <c r="EH56" s="314"/>
      <c r="EI56" s="314"/>
      <c r="EJ56" s="314"/>
      <c r="EK56" s="314"/>
      <c r="EL56" s="314"/>
      <c r="EM56" s="314"/>
      <c r="EN56" s="314"/>
      <c r="EO56" s="314"/>
      <c r="EP56" s="314"/>
      <c r="EQ56" s="314"/>
      <c r="ER56" s="314"/>
      <c r="ES56" s="314"/>
    </row>
    <row r="57" spans="1:149" s="116" customFormat="1" ht="29.25" customHeight="1" thickBot="1" x14ac:dyDescent="0.3">
      <c r="A57" s="491" t="s">
        <v>3</v>
      </c>
      <c r="B57" s="231" t="s">
        <v>129</v>
      </c>
      <c r="C57" s="232"/>
      <c r="D57" s="232" t="s">
        <v>103</v>
      </c>
      <c r="E57" s="89" t="s">
        <v>13</v>
      </c>
      <c r="F57" s="227" t="s">
        <v>11</v>
      </c>
      <c r="G57" s="407">
        <f t="shared" si="3"/>
        <v>103286645</v>
      </c>
      <c r="H57" s="230">
        <v>0</v>
      </c>
      <c r="I57" s="230">
        <v>0</v>
      </c>
      <c r="J57" s="230">
        <v>0</v>
      </c>
      <c r="K57" s="392">
        <v>103286645</v>
      </c>
      <c r="L57" s="399">
        <f t="shared" si="4"/>
        <v>84344594</v>
      </c>
      <c r="M57" s="196">
        <v>0</v>
      </c>
      <c r="N57" s="196">
        <v>0</v>
      </c>
      <c r="O57" s="196">
        <v>0</v>
      </c>
      <c r="P57" s="237">
        <v>84344594</v>
      </c>
      <c r="Q57" s="355">
        <f t="shared" si="0"/>
        <v>64894953.869999997</v>
      </c>
      <c r="R57" s="196">
        <v>0</v>
      </c>
      <c r="S57" s="196">
        <v>0</v>
      </c>
      <c r="T57" s="196">
        <v>0</v>
      </c>
      <c r="U57" s="237">
        <v>64894953.869999997</v>
      </c>
      <c r="V57" s="88">
        <f t="shared" ref="V57:V58" si="45">W57+X57+Y57+Z57</f>
        <v>76.940264683709302</v>
      </c>
      <c r="W57" s="196">
        <v>0</v>
      </c>
      <c r="X57" s="196">
        <v>0</v>
      </c>
      <c r="Y57" s="196">
        <v>0</v>
      </c>
      <c r="Z57" s="45">
        <f>U57/P57*100</f>
        <v>76.940264683709302</v>
      </c>
      <c r="AA57" s="88">
        <f t="shared" si="43"/>
        <v>62.829956254266946</v>
      </c>
      <c r="AB57" s="196">
        <v>0</v>
      </c>
      <c r="AC57" s="196">
        <v>0</v>
      </c>
      <c r="AD57" s="196">
        <v>0</v>
      </c>
      <c r="AE57" s="197">
        <f>U57/K57*100</f>
        <v>62.829956254266946</v>
      </c>
      <c r="AH57" s="73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</row>
    <row r="58" spans="1:149" s="116" customFormat="1" ht="30" hidden="1" customHeight="1" x14ac:dyDescent="0.25">
      <c r="A58" s="651" t="s">
        <v>56</v>
      </c>
      <c r="B58" s="650" t="s">
        <v>58</v>
      </c>
      <c r="C58" s="51"/>
      <c r="D58" s="613"/>
      <c r="E58" s="52" t="s">
        <v>13</v>
      </c>
      <c r="F58" s="68" t="s">
        <v>11</v>
      </c>
      <c r="G58" s="280">
        <f t="shared" ref="G58" si="46">H58+I58+K58</f>
        <v>0</v>
      </c>
      <c r="H58" s="46">
        <v>0</v>
      </c>
      <c r="I58" s="46">
        <v>0</v>
      </c>
      <c r="J58" s="46">
        <v>0</v>
      </c>
      <c r="K58" s="92">
        <v>0</v>
      </c>
      <c r="L58" s="235">
        <f t="shared" ref="L58" si="47">M58+N58+O58+P58</f>
        <v>0</v>
      </c>
      <c r="M58" s="92">
        <v>0</v>
      </c>
      <c r="N58" s="92">
        <v>0</v>
      </c>
      <c r="O58" s="92">
        <v>0</v>
      </c>
      <c r="P58" s="94">
        <v>0</v>
      </c>
      <c r="Q58" s="106">
        <f t="shared" ref="Q58" si="48">R58+S58+T58+U58</f>
        <v>0</v>
      </c>
      <c r="R58" s="92">
        <v>0</v>
      </c>
      <c r="S58" s="92">
        <v>0</v>
      </c>
      <c r="T58" s="92">
        <v>0</v>
      </c>
      <c r="U58" s="94">
        <v>0</v>
      </c>
      <c r="V58" s="106">
        <f t="shared" si="45"/>
        <v>0</v>
      </c>
      <c r="W58" s="92">
        <v>0</v>
      </c>
      <c r="X58" s="92">
        <v>0</v>
      </c>
      <c r="Y58" s="92">
        <v>0</v>
      </c>
      <c r="Z58" s="94">
        <v>0</v>
      </c>
      <c r="AA58" s="106">
        <f t="shared" ref="AA58" si="49">AB58+AC58+AD58+AE58</f>
        <v>0</v>
      </c>
      <c r="AB58" s="92">
        <v>0</v>
      </c>
      <c r="AC58" s="92">
        <v>0</v>
      </c>
      <c r="AD58" s="92">
        <v>0</v>
      </c>
      <c r="AE58" s="94">
        <v>0</v>
      </c>
      <c r="AH58" s="73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</row>
    <row r="59" spans="1:149" s="116" customFormat="1" ht="27.75" hidden="1" customHeight="1" x14ac:dyDescent="0.25">
      <c r="A59" s="651"/>
      <c r="B59" s="650"/>
      <c r="C59" s="51"/>
      <c r="D59" s="613"/>
      <c r="E59" s="52" t="s">
        <v>61</v>
      </c>
      <c r="F59" s="68" t="s">
        <v>11</v>
      </c>
      <c r="G59" s="280">
        <f t="shared" ref="G59" si="50">H59+I59+K59</f>
        <v>0</v>
      </c>
      <c r="H59" s="46">
        <v>0</v>
      </c>
      <c r="I59" s="46">
        <v>0</v>
      </c>
      <c r="J59" s="46">
        <v>0</v>
      </c>
      <c r="K59" s="92">
        <v>0</v>
      </c>
      <c r="L59" s="235">
        <f t="shared" ref="L59" si="51">M59+N59+O59+P59</f>
        <v>0</v>
      </c>
      <c r="M59" s="92">
        <v>0</v>
      </c>
      <c r="N59" s="92">
        <v>0</v>
      </c>
      <c r="O59" s="92">
        <v>0</v>
      </c>
      <c r="P59" s="94">
        <v>0</v>
      </c>
      <c r="Q59" s="106">
        <f t="shared" ref="Q59" si="52">R59+S59+T59+U59</f>
        <v>0</v>
      </c>
      <c r="R59" s="92">
        <v>0</v>
      </c>
      <c r="S59" s="92">
        <v>0</v>
      </c>
      <c r="T59" s="92">
        <v>0</v>
      </c>
      <c r="U59" s="94">
        <v>0</v>
      </c>
      <c r="V59" s="106">
        <v>0</v>
      </c>
      <c r="W59" s="92">
        <v>0</v>
      </c>
      <c r="X59" s="92">
        <v>0</v>
      </c>
      <c r="Y59" s="92">
        <v>0</v>
      </c>
      <c r="Z59" s="94">
        <v>0</v>
      </c>
      <c r="AA59" s="106">
        <v>0</v>
      </c>
      <c r="AB59" s="92">
        <v>0</v>
      </c>
      <c r="AC59" s="92">
        <v>0</v>
      </c>
      <c r="AD59" s="92">
        <v>0</v>
      </c>
      <c r="AE59" s="94">
        <v>0</v>
      </c>
      <c r="AH59" s="73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</row>
    <row r="60" spans="1:149" s="116" customFormat="1" ht="54" hidden="1" customHeight="1" thickBot="1" x14ac:dyDescent="0.3">
      <c r="A60" s="492" t="s">
        <v>57</v>
      </c>
      <c r="B60" s="233" t="s">
        <v>59</v>
      </c>
      <c r="C60" s="234"/>
      <c r="D60" s="234"/>
      <c r="E60" s="69" t="s">
        <v>13</v>
      </c>
      <c r="F60" s="70" t="s">
        <v>11</v>
      </c>
      <c r="G60" s="281">
        <f t="shared" ref="G60" si="53">H60+I60+K60</f>
        <v>0</v>
      </c>
      <c r="H60" s="62">
        <v>0</v>
      </c>
      <c r="I60" s="62">
        <v>0</v>
      </c>
      <c r="J60" s="62">
        <v>0</v>
      </c>
      <c r="K60" s="99">
        <v>0</v>
      </c>
      <c r="L60" s="282">
        <f t="shared" ref="L60" si="54">M60+N60+P60</f>
        <v>0</v>
      </c>
      <c r="M60" s="62">
        <v>0</v>
      </c>
      <c r="N60" s="62">
        <v>0</v>
      </c>
      <c r="O60" s="99">
        <v>0</v>
      </c>
      <c r="P60" s="191">
        <v>0</v>
      </c>
      <c r="Q60" s="240">
        <f t="shared" ref="Q60" si="55">R60+S60+T60+U60</f>
        <v>0</v>
      </c>
      <c r="R60" s="99">
        <v>0</v>
      </c>
      <c r="S60" s="99">
        <v>0</v>
      </c>
      <c r="T60" s="99">
        <v>0</v>
      </c>
      <c r="U60" s="191">
        <v>0</v>
      </c>
      <c r="V60" s="236">
        <v>0</v>
      </c>
      <c r="W60" s="228">
        <v>0</v>
      </c>
      <c r="X60" s="228">
        <v>0</v>
      </c>
      <c r="Y60" s="228">
        <v>0</v>
      </c>
      <c r="Z60" s="229">
        <v>0</v>
      </c>
      <c r="AA60" s="236">
        <v>0</v>
      </c>
      <c r="AB60" s="228">
        <v>0</v>
      </c>
      <c r="AC60" s="228">
        <v>0</v>
      </c>
      <c r="AD60" s="228">
        <v>0</v>
      </c>
      <c r="AE60" s="229">
        <v>0</v>
      </c>
      <c r="AH60" s="73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</row>
    <row r="61" spans="1:149" s="313" customFormat="1" ht="19.5" customHeight="1" thickBot="1" x14ac:dyDescent="0.3">
      <c r="A61" s="493"/>
      <c r="B61" s="652" t="s">
        <v>115</v>
      </c>
      <c r="C61" s="653"/>
      <c r="D61" s="653"/>
      <c r="E61" s="654"/>
      <c r="F61" s="319" t="s">
        <v>11</v>
      </c>
      <c r="G61" s="400">
        <f>G57</f>
        <v>103286645</v>
      </c>
      <c r="H61" s="310">
        <f t="shared" ref="H61:U61" si="56">H57</f>
        <v>0</v>
      </c>
      <c r="I61" s="310">
        <f t="shared" si="56"/>
        <v>0</v>
      </c>
      <c r="J61" s="310">
        <f t="shared" si="56"/>
        <v>0</v>
      </c>
      <c r="K61" s="391">
        <f t="shared" si="56"/>
        <v>103286645</v>
      </c>
      <c r="L61" s="400">
        <f>L57</f>
        <v>84344594</v>
      </c>
      <c r="M61" s="310">
        <f t="shared" si="56"/>
        <v>0</v>
      </c>
      <c r="N61" s="310">
        <f t="shared" si="56"/>
        <v>0</v>
      </c>
      <c r="O61" s="310">
        <f t="shared" si="56"/>
        <v>0</v>
      </c>
      <c r="P61" s="391">
        <f t="shared" si="56"/>
        <v>84344594</v>
      </c>
      <c r="Q61" s="400">
        <f>Q57</f>
        <v>64894953.869999997</v>
      </c>
      <c r="R61" s="310">
        <f t="shared" si="56"/>
        <v>0</v>
      </c>
      <c r="S61" s="310">
        <f t="shared" si="56"/>
        <v>0</v>
      </c>
      <c r="T61" s="310">
        <f t="shared" si="56"/>
        <v>0</v>
      </c>
      <c r="U61" s="391">
        <f t="shared" si="56"/>
        <v>64894953.869999997</v>
      </c>
      <c r="V61" s="308">
        <f>W61+X61+Y61+Z61</f>
        <v>76.940264683709302</v>
      </c>
      <c r="W61" s="310">
        <v>0</v>
      </c>
      <c r="X61" s="310">
        <v>0</v>
      </c>
      <c r="Y61" s="310">
        <v>0</v>
      </c>
      <c r="Z61" s="312">
        <f>U61/P61*100</f>
        <v>76.940264683709302</v>
      </c>
      <c r="AA61" s="308">
        <f>Q61/G61*100</f>
        <v>62.829956254266946</v>
      </c>
      <c r="AB61" s="310">
        <v>0</v>
      </c>
      <c r="AC61" s="310">
        <v>0</v>
      </c>
      <c r="AD61" s="310">
        <v>0</v>
      </c>
      <c r="AE61" s="312">
        <f>U61/K61*100</f>
        <v>62.829956254266946</v>
      </c>
      <c r="AH61" s="13"/>
      <c r="AJ61" s="314"/>
      <c r="AK61" s="314"/>
      <c r="AL61" s="314"/>
      <c r="AM61" s="314"/>
      <c r="AN61" s="314"/>
      <c r="AO61" s="314"/>
      <c r="AP61" s="314"/>
      <c r="AQ61" s="314"/>
      <c r="AR61" s="314"/>
      <c r="AS61" s="314"/>
      <c r="AT61" s="314"/>
      <c r="AU61" s="314"/>
      <c r="AV61" s="314"/>
      <c r="AW61" s="314"/>
      <c r="AX61" s="314"/>
      <c r="AY61" s="314"/>
      <c r="AZ61" s="314"/>
      <c r="BA61" s="314"/>
      <c r="BB61" s="314"/>
      <c r="BC61" s="314"/>
      <c r="BD61" s="314"/>
      <c r="BE61" s="314"/>
      <c r="BF61" s="314"/>
      <c r="BG61" s="314"/>
      <c r="BH61" s="314"/>
      <c r="BI61" s="314"/>
      <c r="BJ61" s="314"/>
      <c r="BK61" s="314"/>
      <c r="BL61" s="314"/>
      <c r="BM61" s="314"/>
      <c r="BN61" s="314"/>
      <c r="BO61" s="314"/>
      <c r="BP61" s="314"/>
      <c r="BQ61" s="314"/>
      <c r="BR61" s="314"/>
      <c r="BS61" s="314"/>
      <c r="BT61" s="314"/>
      <c r="BU61" s="314"/>
      <c r="BV61" s="314"/>
      <c r="BW61" s="314"/>
      <c r="BX61" s="314"/>
      <c r="BY61" s="314"/>
      <c r="BZ61" s="314"/>
      <c r="CA61" s="314"/>
      <c r="CB61" s="314"/>
      <c r="CC61" s="314"/>
      <c r="CD61" s="314"/>
      <c r="CE61" s="314"/>
      <c r="CF61" s="314"/>
      <c r="CG61" s="314"/>
      <c r="CH61" s="314"/>
      <c r="CI61" s="314"/>
      <c r="CJ61" s="314"/>
      <c r="CK61" s="314"/>
      <c r="CL61" s="314"/>
      <c r="CM61" s="314"/>
      <c r="CN61" s="314"/>
      <c r="CO61" s="314"/>
      <c r="CP61" s="314"/>
      <c r="CQ61" s="314"/>
      <c r="CR61" s="314"/>
      <c r="CS61" s="314"/>
      <c r="CT61" s="314"/>
      <c r="CU61" s="314"/>
      <c r="CV61" s="314"/>
      <c r="CW61" s="314"/>
      <c r="CX61" s="314"/>
      <c r="CY61" s="314"/>
      <c r="CZ61" s="314"/>
      <c r="DA61" s="314"/>
      <c r="DB61" s="314"/>
      <c r="DC61" s="314"/>
      <c r="DD61" s="314"/>
      <c r="DE61" s="314"/>
      <c r="DF61" s="314"/>
      <c r="DG61" s="314"/>
      <c r="DH61" s="314"/>
      <c r="DI61" s="314"/>
      <c r="DJ61" s="314"/>
      <c r="DK61" s="314"/>
      <c r="DL61" s="314"/>
      <c r="DM61" s="314"/>
      <c r="DN61" s="314"/>
      <c r="DO61" s="314"/>
      <c r="DP61" s="314"/>
      <c r="DQ61" s="314"/>
      <c r="DR61" s="314"/>
      <c r="DS61" s="314"/>
      <c r="DT61" s="314"/>
      <c r="DU61" s="314"/>
      <c r="DV61" s="314"/>
      <c r="DW61" s="314"/>
      <c r="DX61" s="314"/>
      <c r="DY61" s="314"/>
      <c r="DZ61" s="314"/>
      <c r="EA61" s="314"/>
      <c r="EB61" s="314"/>
      <c r="EC61" s="314"/>
      <c r="ED61" s="314"/>
      <c r="EE61" s="314"/>
      <c r="EF61" s="314"/>
      <c r="EG61" s="314"/>
      <c r="EH61" s="314"/>
      <c r="EI61" s="314"/>
      <c r="EJ61" s="314"/>
      <c r="EK61" s="314"/>
      <c r="EL61" s="314"/>
      <c r="EM61" s="314"/>
      <c r="EN61" s="314"/>
      <c r="EO61" s="314"/>
      <c r="EP61" s="314"/>
      <c r="EQ61" s="314"/>
      <c r="ER61" s="314"/>
      <c r="ES61" s="314"/>
    </row>
    <row r="62" spans="1:149" s="313" customFormat="1" ht="19.5" customHeight="1" thickBot="1" x14ac:dyDescent="0.3">
      <c r="A62" s="494"/>
      <c r="B62" s="647" t="s">
        <v>25</v>
      </c>
      <c r="C62" s="648"/>
      <c r="D62" s="648"/>
      <c r="E62" s="649"/>
      <c r="F62" s="321" t="s">
        <v>11</v>
      </c>
      <c r="G62" s="408">
        <f t="shared" ref="G62:U62" si="57">G21+G56</f>
        <v>3961947873.4099998</v>
      </c>
      <c r="H62" s="394">
        <f t="shared" si="57"/>
        <v>2921981790</v>
      </c>
      <c r="I62" s="476">
        <f t="shared" si="57"/>
        <v>0</v>
      </c>
      <c r="J62" s="394">
        <f t="shared" si="57"/>
        <v>327006166.41000003</v>
      </c>
      <c r="K62" s="393">
        <f t="shared" si="57"/>
        <v>712959917</v>
      </c>
      <c r="L62" s="383">
        <f t="shared" si="57"/>
        <v>2956708226.4099998</v>
      </c>
      <c r="M62" s="384">
        <f t="shared" si="57"/>
        <v>2065924208</v>
      </c>
      <c r="N62" s="310">
        <f t="shared" si="57"/>
        <v>0</v>
      </c>
      <c r="O62" s="384">
        <f t="shared" si="57"/>
        <v>327006166.41000003</v>
      </c>
      <c r="P62" s="391">
        <f t="shared" si="57"/>
        <v>563777852</v>
      </c>
      <c r="Q62" s="383">
        <f t="shared" si="57"/>
        <v>2586135526.3299999</v>
      </c>
      <c r="R62" s="384">
        <f t="shared" si="57"/>
        <v>1942061786.0999999</v>
      </c>
      <c r="S62" s="310">
        <f t="shared" si="57"/>
        <v>0</v>
      </c>
      <c r="T62" s="384">
        <f t="shared" si="57"/>
        <v>203730004.50999999</v>
      </c>
      <c r="U62" s="391">
        <f t="shared" si="57"/>
        <v>440343735.71999997</v>
      </c>
      <c r="V62" s="285">
        <f>Q62/L62*100</f>
        <v>87.466713936466263</v>
      </c>
      <c r="W62" s="39">
        <f t="shared" ref="W62:Z62" si="58">R62/M62*100</f>
        <v>94.004503097434053</v>
      </c>
      <c r="X62" s="130">
        <v>0</v>
      </c>
      <c r="Y62" s="39">
        <f t="shared" si="58"/>
        <v>62.301578819331347</v>
      </c>
      <c r="Z62" s="40">
        <f t="shared" si="58"/>
        <v>78.10589475231815</v>
      </c>
      <c r="AA62" s="308">
        <f>Q62/G62*100</f>
        <v>65.274345068657979</v>
      </c>
      <c r="AB62" s="309">
        <f>R62/H62*100</f>
        <v>66.463856576601046</v>
      </c>
      <c r="AC62" s="310">
        <v>0</v>
      </c>
      <c r="AD62" s="309">
        <f>T62/O62*100</f>
        <v>62.301578819331347</v>
      </c>
      <c r="AE62" s="312">
        <f>U62/K62*100</f>
        <v>61.76276186365186</v>
      </c>
      <c r="AH62" s="13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  <c r="AU62" s="314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14"/>
      <c r="BG62" s="314"/>
      <c r="BH62" s="314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14"/>
      <c r="BT62" s="314"/>
      <c r="BU62" s="314"/>
      <c r="BV62" s="314"/>
      <c r="BW62" s="314"/>
      <c r="BX62" s="314"/>
      <c r="BY62" s="314"/>
      <c r="BZ62" s="314"/>
      <c r="CA62" s="314"/>
      <c r="CB62" s="314"/>
      <c r="CC62" s="314"/>
      <c r="CD62" s="314"/>
      <c r="CE62" s="314"/>
      <c r="CF62" s="314"/>
      <c r="CG62" s="314"/>
      <c r="CH62" s="314"/>
      <c r="CI62" s="314"/>
      <c r="CJ62" s="314"/>
      <c r="CK62" s="314"/>
      <c r="CL62" s="314"/>
      <c r="CM62" s="314"/>
      <c r="CN62" s="314"/>
      <c r="CO62" s="314"/>
      <c r="CP62" s="314"/>
      <c r="CQ62" s="314"/>
      <c r="CR62" s="314"/>
      <c r="CS62" s="314"/>
      <c r="CT62" s="314"/>
      <c r="CU62" s="314"/>
      <c r="CV62" s="314"/>
      <c r="CW62" s="314"/>
      <c r="CX62" s="314"/>
      <c r="CY62" s="314"/>
      <c r="CZ62" s="314"/>
      <c r="DA62" s="314"/>
      <c r="DB62" s="314"/>
      <c r="DC62" s="314"/>
      <c r="DD62" s="314"/>
      <c r="DE62" s="314"/>
      <c r="DF62" s="314"/>
      <c r="DG62" s="314"/>
      <c r="DH62" s="314"/>
      <c r="DI62" s="314"/>
      <c r="DJ62" s="314"/>
      <c r="DK62" s="314"/>
      <c r="DL62" s="314"/>
      <c r="DM62" s="314"/>
      <c r="DN62" s="314"/>
      <c r="DO62" s="314"/>
      <c r="DP62" s="314"/>
      <c r="DQ62" s="314"/>
      <c r="DR62" s="314"/>
      <c r="DS62" s="314"/>
      <c r="DT62" s="314"/>
      <c r="DU62" s="314"/>
      <c r="DV62" s="314"/>
      <c r="DW62" s="314"/>
      <c r="DX62" s="314"/>
      <c r="DY62" s="314"/>
      <c r="DZ62" s="314"/>
      <c r="EA62" s="314"/>
      <c r="EB62" s="314"/>
      <c r="EC62" s="314"/>
      <c r="ED62" s="314"/>
      <c r="EE62" s="314"/>
      <c r="EF62" s="314"/>
      <c r="EG62" s="314"/>
      <c r="EH62" s="314"/>
      <c r="EI62" s="314"/>
      <c r="EJ62" s="314"/>
      <c r="EK62" s="314"/>
      <c r="EL62" s="314"/>
      <c r="EM62" s="314"/>
      <c r="EN62" s="314"/>
      <c r="EO62" s="314"/>
      <c r="EP62" s="314"/>
      <c r="EQ62" s="314"/>
      <c r="ER62" s="314"/>
      <c r="ES62" s="314"/>
    </row>
    <row r="63" spans="1:149" s="111" customFormat="1" ht="39" customHeight="1" thickBot="1" x14ac:dyDescent="0.3">
      <c r="A63" s="594" t="s">
        <v>122</v>
      </c>
      <c r="B63" s="595"/>
      <c r="C63" s="595"/>
      <c r="D63" s="595"/>
      <c r="E63" s="595"/>
      <c r="F63" s="595"/>
      <c r="G63" s="596"/>
      <c r="H63" s="596"/>
      <c r="I63" s="596"/>
      <c r="J63" s="596"/>
      <c r="K63" s="596"/>
      <c r="L63" s="596"/>
      <c r="M63" s="596"/>
      <c r="N63" s="596"/>
      <c r="O63" s="596"/>
      <c r="P63" s="596"/>
      <c r="Q63" s="596"/>
      <c r="R63" s="596"/>
      <c r="S63" s="596"/>
      <c r="T63" s="596"/>
      <c r="U63" s="596"/>
      <c r="V63" s="596"/>
      <c r="W63" s="596"/>
      <c r="X63" s="596"/>
      <c r="Y63" s="596"/>
      <c r="Z63" s="596"/>
      <c r="AA63" s="595"/>
      <c r="AB63" s="595"/>
      <c r="AC63" s="595"/>
      <c r="AD63" s="595"/>
      <c r="AE63" s="597"/>
      <c r="AH63" s="13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</row>
    <row r="64" spans="1:149" s="313" customFormat="1" ht="33.75" customHeight="1" thickBot="1" x14ac:dyDescent="0.3">
      <c r="A64" s="495" t="s">
        <v>26</v>
      </c>
      <c r="B64" s="668" t="s">
        <v>27</v>
      </c>
      <c r="C64" s="653"/>
      <c r="D64" s="653"/>
      <c r="E64" s="654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4"/>
      <c r="AA64" s="323"/>
      <c r="AB64" s="323"/>
      <c r="AC64" s="323"/>
      <c r="AD64" s="323"/>
      <c r="AE64" s="324"/>
      <c r="AH64" s="11"/>
      <c r="AJ64" s="314"/>
      <c r="AK64" s="314"/>
      <c r="AL64" s="314"/>
      <c r="AM64" s="314"/>
      <c r="AN64" s="314"/>
      <c r="AO64" s="314"/>
      <c r="AP64" s="314"/>
      <c r="AQ64" s="314"/>
      <c r="AR64" s="314"/>
      <c r="AS64" s="314"/>
      <c r="AT64" s="314"/>
      <c r="AU64" s="314"/>
      <c r="AV64" s="314"/>
      <c r="AW64" s="314"/>
      <c r="AX64" s="314"/>
      <c r="AY64" s="314"/>
      <c r="AZ64" s="314"/>
      <c r="BA64" s="314"/>
      <c r="BB64" s="314"/>
      <c r="BC64" s="314"/>
      <c r="BD64" s="314"/>
      <c r="BE64" s="314"/>
      <c r="BF64" s="314"/>
      <c r="BG64" s="314"/>
      <c r="BH64" s="314"/>
      <c r="BI64" s="314"/>
      <c r="BJ64" s="314"/>
      <c r="BK64" s="314"/>
      <c r="BL64" s="314"/>
      <c r="BM64" s="314"/>
      <c r="BN64" s="314"/>
      <c r="BO64" s="314"/>
      <c r="BP64" s="314"/>
      <c r="BQ64" s="314"/>
      <c r="BR64" s="314"/>
      <c r="BS64" s="314"/>
      <c r="BT64" s="314"/>
      <c r="BU64" s="314"/>
      <c r="BV64" s="314"/>
      <c r="BW64" s="314"/>
      <c r="BX64" s="314"/>
      <c r="BY64" s="314"/>
      <c r="BZ64" s="314"/>
      <c r="CA64" s="314"/>
      <c r="CB64" s="314"/>
      <c r="CC64" s="314"/>
      <c r="CD64" s="314"/>
      <c r="CE64" s="314"/>
      <c r="CF64" s="314"/>
      <c r="CG64" s="314"/>
      <c r="CH64" s="314"/>
      <c r="CI64" s="314"/>
      <c r="CJ64" s="314"/>
      <c r="CK64" s="314"/>
      <c r="CL64" s="314"/>
      <c r="CM64" s="314"/>
      <c r="CN64" s="314"/>
      <c r="CO64" s="314"/>
      <c r="CP64" s="314"/>
      <c r="CQ64" s="314"/>
      <c r="CR64" s="314"/>
      <c r="CS64" s="314"/>
      <c r="CT64" s="314"/>
      <c r="CU64" s="314"/>
      <c r="CV64" s="314"/>
      <c r="CW64" s="314"/>
      <c r="CX64" s="314"/>
      <c r="CY64" s="314"/>
      <c r="CZ64" s="314"/>
      <c r="DA64" s="314"/>
      <c r="DB64" s="314"/>
      <c r="DC64" s="314"/>
      <c r="DD64" s="314"/>
      <c r="DE64" s="314"/>
      <c r="DF64" s="314"/>
      <c r="DG64" s="314"/>
      <c r="DH64" s="314"/>
      <c r="DI64" s="314"/>
      <c r="DJ64" s="314"/>
      <c r="DK64" s="314"/>
      <c r="DL64" s="314"/>
      <c r="DM64" s="314"/>
      <c r="DN64" s="314"/>
      <c r="DO64" s="314"/>
      <c r="DP64" s="314"/>
      <c r="DQ64" s="314"/>
      <c r="DR64" s="314"/>
      <c r="DS64" s="314"/>
      <c r="DT64" s="314"/>
      <c r="DU64" s="314"/>
      <c r="DV64" s="314"/>
      <c r="DW64" s="314"/>
      <c r="DX64" s="314"/>
      <c r="DY64" s="314"/>
      <c r="DZ64" s="314"/>
      <c r="EA64" s="314"/>
      <c r="EB64" s="314"/>
      <c r="EC64" s="314"/>
      <c r="ED64" s="314"/>
      <c r="EE64" s="314"/>
      <c r="EF64" s="314"/>
      <c r="EG64" s="314"/>
      <c r="EH64" s="314"/>
      <c r="EI64" s="314"/>
      <c r="EJ64" s="314"/>
      <c r="EK64" s="314"/>
      <c r="EL64" s="314"/>
      <c r="EM64" s="314"/>
      <c r="EN64" s="314"/>
      <c r="EO64" s="314"/>
      <c r="EP64" s="314"/>
      <c r="EQ64" s="314"/>
      <c r="ER64" s="314"/>
      <c r="ES64" s="314"/>
    </row>
    <row r="65" spans="1:149" s="116" customFormat="1" ht="64.5" customHeight="1" x14ac:dyDescent="0.25">
      <c r="A65" s="496"/>
      <c r="B65" s="186" t="s">
        <v>18</v>
      </c>
      <c r="C65" s="66" t="s">
        <v>70</v>
      </c>
      <c r="D65" s="66" t="s">
        <v>82</v>
      </c>
      <c r="E65" s="89" t="s">
        <v>13</v>
      </c>
      <c r="F65" s="67" t="s">
        <v>14</v>
      </c>
      <c r="G65" s="379">
        <f t="shared" ref="G65:G66" si="59">H65+I65+K65</f>
        <v>575200</v>
      </c>
      <c r="H65" s="380">
        <v>575200</v>
      </c>
      <c r="I65" s="86">
        <v>0</v>
      </c>
      <c r="J65" s="86">
        <v>0</v>
      </c>
      <c r="K65" s="87">
        <v>0</v>
      </c>
      <c r="L65" s="379">
        <f t="shared" ref="L65:L66" si="60">M65+N65+O65+P65</f>
        <v>575200</v>
      </c>
      <c r="M65" s="380">
        <v>575200</v>
      </c>
      <c r="N65" s="86">
        <v>0</v>
      </c>
      <c r="O65" s="86">
        <v>0</v>
      </c>
      <c r="P65" s="87">
        <v>0</v>
      </c>
      <c r="Q65" s="379">
        <f t="shared" ref="Q65:Q66" si="61">R65+S65+T65+U65</f>
        <v>548415.16</v>
      </c>
      <c r="R65" s="380">
        <v>548415.16</v>
      </c>
      <c r="S65" s="86">
        <v>0</v>
      </c>
      <c r="T65" s="86">
        <v>0</v>
      </c>
      <c r="U65" s="187">
        <v>0</v>
      </c>
      <c r="V65" s="42">
        <f>Q65/L65*100</f>
        <v>95.34338664812239</v>
      </c>
      <c r="W65" s="209">
        <f t="shared" ref="W65" si="62">R65/M65*100</f>
        <v>95.34338664812239</v>
      </c>
      <c r="X65" s="449">
        <v>0</v>
      </c>
      <c r="Y65" s="449">
        <v>0</v>
      </c>
      <c r="Z65" s="49">
        <v>0</v>
      </c>
      <c r="AA65" s="412">
        <f t="shared" ref="AA65:AA66" si="63">AB65+AC65+AD65+AE65</f>
        <v>95.34338664812239</v>
      </c>
      <c r="AB65" s="413">
        <f>R65/H65*100</f>
        <v>95.34338664812239</v>
      </c>
      <c r="AC65" s="90">
        <f>SUM(AC66:AC67)</f>
        <v>0</v>
      </c>
      <c r="AD65" s="90">
        <v>0</v>
      </c>
      <c r="AE65" s="91">
        <v>0</v>
      </c>
      <c r="AG65" s="188"/>
      <c r="AH65" s="676">
        <v>210184305</v>
      </c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</row>
    <row r="66" spans="1:149" s="116" customFormat="1" ht="67.5" customHeight="1" thickBot="1" x14ac:dyDescent="0.3">
      <c r="A66" s="497"/>
      <c r="B66" s="57" t="s">
        <v>19</v>
      </c>
      <c r="C66" s="58" t="s">
        <v>70</v>
      </c>
      <c r="D66" s="58" t="s">
        <v>72</v>
      </c>
      <c r="E66" s="63" t="s">
        <v>13</v>
      </c>
      <c r="F66" s="110" t="s">
        <v>14</v>
      </c>
      <c r="G66" s="409">
        <f t="shared" si="59"/>
        <v>2299000</v>
      </c>
      <c r="H66" s="410">
        <v>2299000</v>
      </c>
      <c r="I66" s="146">
        <v>0</v>
      </c>
      <c r="J66" s="146">
        <v>0</v>
      </c>
      <c r="K66" s="189">
        <v>0</v>
      </c>
      <c r="L66" s="411">
        <f t="shared" si="60"/>
        <v>2299000</v>
      </c>
      <c r="M66" s="410">
        <v>2299000</v>
      </c>
      <c r="N66" s="146">
        <v>0</v>
      </c>
      <c r="O66" s="146">
        <v>0</v>
      </c>
      <c r="P66" s="189">
        <v>0</v>
      </c>
      <c r="Q66" s="411">
        <f t="shared" si="61"/>
        <v>1504861.38</v>
      </c>
      <c r="R66" s="410">
        <v>1504861.38</v>
      </c>
      <c r="S66" s="146">
        <v>0</v>
      </c>
      <c r="T66" s="146">
        <v>0</v>
      </c>
      <c r="U66" s="145">
        <v>0</v>
      </c>
      <c r="V66" s="446">
        <f t="shared" ref="V66:V67" si="64">Q66/L66*100</f>
        <v>65.457215311004774</v>
      </c>
      <c r="W66" s="447">
        <f t="shared" ref="W66:W67" si="65">R66/M66*100</f>
        <v>65.457215311004774</v>
      </c>
      <c r="X66" s="463">
        <v>0</v>
      </c>
      <c r="Y66" s="463">
        <v>0</v>
      </c>
      <c r="Z66" s="464">
        <v>0</v>
      </c>
      <c r="AA66" s="414">
        <f t="shared" si="63"/>
        <v>65.457215311004774</v>
      </c>
      <c r="AB66" s="253">
        <f>R66/H66*100</f>
        <v>65.457215311004774</v>
      </c>
      <c r="AC66" s="99">
        <f>SUM(AC67:AC67)</f>
        <v>0</v>
      </c>
      <c r="AD66" s="99">
        <v>0</v>
      </c>
      <c r="AE66" s="191">
        <v>0</v>
      </c>
      <c r="AH66" s="676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</row>
    <row r="67" spans="1:149" s="300" customFormat="1" ht="18.75" customHeight="1" thickBot="1" x14ac:dyDescent="0.3">
      <c r="A67" s="301"/>
      <c r="B67" s="591" t="s">
        <v>28</v>
      </c>
      <c r="C67" s="592"/>
      <c r="D67" s="592"/>
      <c r="E67" s="593"/>
      <c r="F67" s="307" t="s">
        <v>11</v>
      </c>
      <c r="G67" s="383">
        <f>G65+G66</f>
        <v>2874200</v>
      </c>
      <c r="H67" s="384">
        <f t="shared" ref="H67:K67" si="66">H65+H66</f>
        <v>2874200</v>
      </c>
      <c r="I67" s="310">
        <f t="shared" si="66"/>
        <v>0</v>
      </c>
      <c r="J67" s="310">
        <f t="shared" si="66"/>
        <v>0</v>
      </c>
      <c r="K67" s="325">
        <f t="shared" si="66"/>
        <v>0</v>
      </c>
      <c r="L67" s="383">
        <f>L65+L66</f>
        <v>2874200</v>
      </c>
      <c r="M67" s="384">
        <f t="shared" ref="M67" si="67">M65+M66</f>
        <v>2874200</v>
      </c>
      <c r="N67" s="310">
        <f t="shared" ref="N67" si="68">N65+N66</f>
        <v>0</v>
      </c>
      <c r="O67" s="310">
        <f t="shared" ref="O67" si="69">O65+O66</f>
        <v>0</v>
      </c>
      <c r="P67" s="325">
        <f t="shared" ref="P67" si="70">P65+P66</f>
        <v>0</v>
      </c>
      <c r="Q67" s="383">
        <f>Q65+Q66</f>
        <v>2053276.54</v>
      </c>
      <c r="R67" s="384">
        <f t="shared" ref="R67" si="71">R65+R66</f>
        <v>2053276.54</v>
      </c>
      <c r="S67" s="310">
        <f t="shared" ref="S67" si="72">S65+S66</f>
        <v>0</v>
      </c>
      <c r="T67" s="310">
        <f t="shared" ref="T67" si="73">T65+T66</f>
        <v>0</v>
      </c>
      <c r="U67" s="325">
        <f t="shared" ref="U67" si="74">U65+U66</f>
        <v>0</v>
      </c>
      <c r="V67" s="285">
        <f t="shared" si="64"/>
        <v>71.438192888455916</v>
      </c>
      <c r="W67" s="39">
        <f t="shared" si="65"/>
        <v>71.438192888455916</v>
      </c>
      <c r="X67" s="130">
        <v>0</v>
      </c>
      <c r="Y67" s="130">
        <v>0</v>
      </c>
      <c r="Z67" s="40">
        <v>0</v>
      </c>
      <c r="AA67" s="308">
        <f>Q67/G67*100</f>
        <v>71.438192888455916</v>
      </c>
      <c r="AB67" s="309">
        <f>R67/H67*100</f>
        <v>71.438192888455916</v>
      </c>
      <c r="AC67" s="310">
        <v>0</v>
      </c>
      <c r="AD67" s="310">
        <v>0</v>
      </c>
      <c r="AE67" s="325">
        <v>0</v>
      </c>
      <c r="AH67" s="10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BJ67" s="328"/>
      <c r="BK67" s="328"/>
      <c r="BL67" s="328"/>
      <c r="BM67" s="328"/>
      <c r="BN67" s="328"/>
      <c r="BO67" s="328"/>
      <c r="BP67" s="328"/>
      <c r="BQ67" s="328"/>
      <c r="BR67" s="328"/>
      <c r="BS67" s="328"/>
      <c r="BT67" s="328"/>
      <c r="BU67" s="328"/>
      <c r="BV67" s="328"/>
      <c r="BW67" s="328"/>
      <c r="BX67" s="328"/>
      <c r="BY67" s="328"/>
      <c r="BZ67" s="328"/>
      <c r="CA67" s="328"/>
      <c r="CB67" s="328"/>
      <c r="CC67" s="328"/>
      <c r="CD67" s="328"/>
      <c r="CE67" s="328"/>
      <c r="CF67" s="328"/>
      <c r="CG67" s="328"/>
      <c r="CH67" s="328"/>
      <c r="CI67" s="328"/>
      <c r="CJ67" s="328"/>
      <c r="CK67" s="328"/>
      <c r="CL67" s="328"/>
      <c r="CM67" s="328"/>
      <c r="CN67" s="328"/>
      <c r="CO67" s="328"/>
      <c r="CP67" s="328"/>
      <c r="CQ67" s="328"/>
      <c r="CR67" s="328"/>
      <c r="CS67" s="328"/>
      <c r="CT67" s="328"/>
      <c r="CU67" s="328"/>
      <c r="CV67" s="328"/>
      <c r="CW67" s="328"/>
      <c r="CX67" s="328"/>
      <c r="CY67" s="328"/>
      <c r="CZ67" s="328"/>
      <c r="DA67" s="328"/>
      <c r="DB67" s="328"/>
      <c r="DC67" s="328"/>
      <c r="DD67" s="328"/>
      <c r="DE67" s="328"/>
      <c r="DF67" s="328"/>
      <c r="DG67" s="328"/>
      <c r="DH67" s="328"/>
      <c r="DI67" s="328"/>
      <c r="DJ67" s="328"/>
      <c r="DK67" s="328"/>
      <c r="DL67" s="328"/>
      <c r="DM67" s="328"/>
      <c r="DN67" s="328"/>
      <c r="DO67" s="328"/>
      <c r="DP67" s="328"/>
      <c r="DQ67" s="328"/>
      <c r="DR67" s="328"/>
      <c r="DS67" s="328"/>
      <c r="DT67" s="328"/>
      <c r="DU67" s="328"/>
      <c r="DV67" s="328"/>
      <c r="DW67" s="328"/>
      <c r="DX67" s="328"/>
      <c r="DY67" s="328"/>
      <c r="DZ67" s="328"/>
      <c r="EA67" s="328"/>
      <c r="EB67" s="328"/>
      <c r="EC67" s="328"/>
      <c r="ED67" s="328"/>
      <c r="EE67" s="328"/>
      <c r="EF67" s="328"/>
      <c r="EG67" s="328"/>
      <c r="EH67" s="328"/>
      <c r="EI67" s="328"/>
      <c r="EJ67" s="328"/>
      <c r="EK67" s="328"/>
      <c r="EL67" s="328"/>
      <c r="EM67" s="328"/>
      <c r="EN67" s="328"/>
      <c r="EO67" s="328"/>
      <c r="EP67" s="328"/>
      <c r="EQ67" s="328"/>
      <c r="ER67" s="328"/>
      <c r="ES67" s="328"/>
    </row>
    <row r="68" spans="1:149" s="3" customFormat="1" ht="36" customHeight="1" thickBot="1" x14ac:dyDescent="0.3">
      <c r="A68" s="594" t="s">
        <v>123</v>
      </c>
      <c r="B68" s="595"/>
      <c r="C68" s="595"/>
      <c r="D68" s="595"/>
      <c r="E68" s="595"/>
      <c r="F68" s="595"/>
      <c r="G68" s="596"/>
      <c r="H68" s="596"/>
      <c r="I68" s="596"/>
      <c r="J68" s="596"/>
      <c r="K68" s="596"/>
      <c r="L68" s="595"/>
      <c r="M68" s="595"/>
      <c r="N68" s="595"/>
      <c r="O68" s="595"/>
      <c r="P68" s="595"/>
      <c r="Q68" s="595"/>
      <c r="R68" s="595"/>
      <c r="S68" s="595"/>
      <c r="T68" s="595"/>
      <c r="U68" s="595"/>
      <c r="V68" s="595"/>
      <c r="W68" s="595"/>
      <c r="X68" s="595"/>
      <c r="Y68" s="595"/>
      <c r="Z68" s="595"/>
      <c r="AA68" s="595"/>
      <c r="AB68" s="595"/>
      <c r="AC68" s="595"/>
      <c r="AD68" s="595"/>
      <c r="AE68" s="597"/>
      <c r="AH68" s="10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</row>
    <row r="69" spans="1:149" s="114" customFormat="1" ht="30" customHeight="1" thickBot="1" x14ac:dyDescent="0.3">
      <c r="A69" s="498" t="s">
        <v>29</v>
      </c>
      <c r="B69" s="668" t="s">
        <v>30</v>
      </c>
      <c r="C69" s="653"/>
      <c r="D69" s="653"/>
      <c r="E69" s="654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30"/>
      <c r="AA69" s="329"/>
      <c r="AB69" s="329"/>
      <c r="AC69" s="329"/>
      <c r="AD69" s="329"/>
      <c r="AE69" s="330"/>
      <c r="AH69" s="10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</row>
    <row r="70" spans="1:149" s="116" customFormat="1" ht="54" customHeight="1" x14ac:dyDescent="0.25">
      <c r="A70" s="499"/>
      <c r="B70" s="85" t="s">
        <v>96</v>
      </c>
      <c r="C70" s="66"/>
      <c r="D70" s="66" t="s">
        <v>95</v>
      </c>
      <c r="E70" s="225" t="s">
        <v>13</v>
      </c>
      <c r="F70" s="67" t="s">
        <v>14</v>
      </c>
      <c r="G70" s="379">
        <f t="shared" ref="G70:G73" si="75">H70+I70+J70+K70</f>
        <v>22000400</v>
      </c>
      <c r="H70" s="380">
        <v>22000400</v>
      </c>
      <c r="I70" s="86">
        <v>0</v>
      </c>
      <c r="J70" s="86">
        <v>0</v>
      </c>
      <c r="K70" s="87">
        <v>0</v>
      </c>
      <c r="L70" s="379">
        <f t="shared" ref="L70:L73" si="76">M70+N70+O70+P70</f>
        <v>21500400</v>
      </c>
      <c r="M70" s="380">
        <v>21500400</v>
      </c>
      <c r="N70" s="86">
        <v>0</v>
      </c>
      <c r="O70" s="86">
        <v>0</v>
      </c>
      <c r="P70" s="87">
        <v>0</v>
      </c>
      <c r="Q70" s="379">
        <f t="shared" ref="Q70:Q73" si="77">R70+S70+T70+U70</f>
        <v>20619437.239999998</v>
      </c>
      <c r="R70" s="380">
        <v>20619437.239999998</v>
      </c>
      <c r="S70" s="86">
        <v>0</v>
      </c>
      <c r="T70" s="86">
        <v>0</v>
      </c>
      <c r="U70" s="187">
        <v>0</v>
      </c>
      <c r="V70" s="42">
        <f>Q70/L70*100</f>
        <v>95.902575021860045</v>
      </c>
      <c r="W70" s="209">
        <f t="shared" ref="W70:W71" si="78">R70/M70*100</f>
        <v>95.902575021860045</v>
      </c>
      <c r="X70" s="449">
        <v>0</v>
      </c>
      <c r="Y70" s="449">
        <v>0</v>
      </c>
      <c r="Z70" s="49">
        <v>0</v>
      </c>
      <c r="AA70" s="136">
        <f>Q70/G70*100</f>
        <v>93.723010672533221</v>
      </c>
      <c r="AB70" s="137">
        <f>R70/H70*100</f>
        <v>93.723010672533221</v>
      </c>
      <c r="AC70" s="90">
        <f t="shared" ref="AC70:AC71" si="79">SUM(AC71:AC73)</f>
        <v>0</v>
      </c>
      <c r="AD70" s="90">
        <v>0</v>
      </c>
      <c r="AE70" s="91">
        <v>0</v>
      </c>
      <c r="AH70" s="73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</row>
    <row r="71" spans="1:149" s="116" customFormat="1" ht="94.5" customHeight="1" x14ac:dyDescent="0.25">
      <c r="A71" s="500"/>
      <c r="B71" s="74" t="s">
        <v>131</v>
      </c>
      <c r="C71" s="75"/>
      <c r="D71" s="75" t="s">
        <v>93</v>
      </c>
      <c r="E71" s="76" t="s">
        <v>13</v>
      </c>
      <c r="F71" s="77" t="s">
        <v>14</v>
      </c>
      <c r="G71" s="357">
        <f t="shared" si="75"/>
        <v>9826903</v>
      </c>
      <c r="H71" s="360">
        <v>9826903</v>
      </c>
      <c r="I71" s="92">
        <v>0</v>
      </c>
      <c r="J71" s="92">
        <v>0</v>
      </c>
      <c r="K71" s="93">
        <v>0</v>
      </c>
      <c r="L71" s="357">
        <f t="shared" si="76"/>
        <v>8215638</v>
      </c>
      <c r="M71" s="360">
        <v>8215638</v>
      </c>
      <c r="N71" s="92">
        <v>0</v>
      </c>
      <c r="O71" s="92">
        <v>0</v>
      </c>
      <c r="P71" s="93">
        <v>0</v>
      </c>
      <c r="Q71" s="357">
        <f t="shared" si="77"/>
        <v>8210307.4699999997</v>
      </c>
      <c r="R71" s="381">
        <v>8210307.4699999997</v>
      </c>
      <c r="S71" s="92">
        <v>0</v>
      </c>
      <c r="T71" s="92">
        <v>0</v>
      </c>
      <c r="U71" s="94">
        <v>0</v>
      </c>
      <c r="V71" s="136">
        <f>Q71/L71*100</f>
        <v>99.935117272693859</v>
      </c>
      <c r="W71" s="448">
        <f t="shared" si="78"/>
        <v>99.935117272693859</v>
      </c>
      <c r="X71" s="450">
        <v>0</v>
      </c>
      <c r="Y71" s="450">
        <v>0</v>
      </c>
      <c r="Z71" s="249">
        <v>0</v>
      </c>
      <c r="AA71" s="44">
        <f>Q71/G71*100</f>
        <v>83.549287807155508</v>
      </c>
      <c r="AB71" s="37">
        <f>R71/H71*100</f>
        <v>83.549287807155508</v>
      </c>
      <c r="AC71" s="92">
        <f t="shared" si="79"/>
        <v>0</v>
      </c>
      <c r="AD71" s="92">
        <v>0</v>
      </c>
      <c r="AE71" s="94">
        <v>0</v>
      </c>
      <c r="AH71" s="73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</row>
    <row r="72" spans="1:149" s="116" customFormat="1" ht="27.75" customHeight="1" x14ac:dyDescent="0.25">
      <c r="A72" s="500"/>
      <c r="B72" s="74" t="s">
        <v>92</v>
      </c>
      <c r="C72" s="75"/>
      <c r="D72" s="75" t="s">
        <v>94</v>
      </c>
      <c r="E72" s="76" t="s">
        <v>13</v>
      </c>
      <c r="F72" s="77" t="s">
        <v>6</v>
      </c>
      <c r="G72" s="357">
        <f t="shared" si="75"/>
        <v>8814652</v>
      </c>
      <c r="H72" s="92">
        <v>0</v>
      </c>
      <c r="I72" s="92">
        <v>0</v>
      </c>
      <c r="J72" s="92">
        <v>0</v>
      </c>
      <c r="K72" s="443">
        <v>8814652</v>
      </c>
      <c r="L72" s="357">
        <f t="shared" si="76"/>
        <v>8744912</v>
      </c>
      <c r="M72" s="92">
        <v>0</v>
      </c>
      <c r="N72" s="92">
        <v>0</v>
      </c>
      <c r="O72" s="92">
        <v>0</v>
      </c>
      <c r="P72" s="443">
        <v>8744912</v>
      </c>
      <c r="Q72" s="357">
        <f t="shared" si="77"/>
        <v>7828351.5599999996</v>
      </c>
      <c r="R72" s="95">
        <v>0</v>
      </c>
      <c r="S72" s="95">
        <v>0</v>
      </c>
      <c r="T72" s="96">
        <v>0</v>
      </c>
      <c r="U72" s="72">
        <v>7828351.5599999996</v>
      </c>
      <c r="V72" s="136">
        <f t="shared" ref="V72:V73" si="80">W72+X72+Y72+Z72</f>
        <v>89.518928949771009</v>
      </c>
      <c r="W72" s="46">
        <v>0</v>
      </c>
      <c r="X72" s="46">
        <v>0</v>
      </c>
      <c r="Y72" s="46">
        <v>0</v>
      </c>
      <c r="Z72" s="45">
        <f t="shared" ref="Z72:Z74" si="81">U72/P72*100</f>
        <v>89.518928949771009</v>
      </c>
      <c r="AA72" s="81">
        <f>Q72/G72*100</f>
        <v>88.810670687850177</v>
      </c>
      <c r="AB72" s="46">
        <v>0</v>
      </c>
      <c r="AC72" s="46">
        <v>0</v>
      </c>
      <c r="AD72" s="46">
        <v>0</v>
      </c>
      <c r="AE72" s="37">
        <f>U72/K72*100</f>
        <v>88.810670687850177</v>
      </c>
      <c r="AH72" s="73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</row>
    <row r="73" spans="1:149" s="116" customFormat="1" ht="32.25" customHeight="1" thickBot="1" x14ac:dyDescent="0.3">
      <c r="A73" s="501"/>
      <c r="B73" s="97" t="s">
        <v>97</v>
      </c>
      <c r="C73" s="98" t="s">
        <v>76</v>
      </c>
      <c r="D73" s="98" t="s">
        <v>79</v>
      </c>
      <c r="E73" s="64" t="s">
        <v>13</v>
      </c>
      <c r="F73" s="100" t="s">
        <v>6</v>
      </c>
      <c r="G73" s="411">
        <f t="shared" si="75"/>
        <v>4211530</v>
      </c>
      <c r="H73" s="99">
        <v>0</v>
      </c>
      <c r="I73" s="99">
        <v>0</v>
      </c>
      <c r="J73" s="99">
        <v>0</v>
      </c>
      <c r="K73" s="444">
        <v>4211530</v>
      </c>
      <c r="L73" s="411">
        <f t="shared" si="76"/>
        <v>3521000</v>
      </c>
      <c r="M73" s="99">
        <v>0</v>
      </c>
      <c r="N73" s="99">
        <v>0</v>
      </c>
      <c r="O73" s="99">
        <v>0</v>
      </c>
      <c r="P73" s="444">
        <v>3521000</v>
      </c>
      <c r="Q73" s="411">
        <f t="shared" si="77"/>
        <v>3518689.73</v>
      </c>
      <c r="R73" s="226">
        <v>0</v>
      </c>
      <c r="S73" s="99">
        <v>0</v>
      </c>
      <c r="T73" s="99">
        <v>0</v>
      </c>
      <c r="U73" s="397">
        <v>3518689.73</v>
      </c>
      <c r="V73" s="136">
        <f t="shared" si="80"/>
        <v>99.934385969894919</v>
      </c>
      <c r="W73" s="46">
        <v>0</v>
      </c>
      <c r="X73" s="46">
        <v>0</v>
      </c>
      <c r="Y73" s="46">
        <v>0</v>
      </c>
      <c r="Z73" s="45">
        <f t="shared" si="81"/>
        <v>99.934385969894919</v>
      </c>
      <c r="AA73" s="102">
        <f>Q73/G73*100</f>
        <v>83.548965102943583</v>
      </c>
      <c r="AB73" s="65">
        <v>0</v>
      </c>
      <c r="AC73" s="65">
        <f>SUM(AC74:AC74)</f>
        <v>0</v>
      </c>
      <c r="AD73" s="65">
        <v>0</v>
      </c>
      <c r="AE73" s="103">
        <f>U73/K73*100</f>
        <v>83.548965102943583</v>
      </c>
      <c r="AH73" s="73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</row>
    <row r="74" spans="1:149" s="300" customFormat="1" ht="15.75" customHeight="1" thickBot="1" x14ac:dyDescent="0.3">
      <c r="A74" s="493"/>
      <c r="B74" s="652" t="s">
        <v>31</v>
      </c>
      <c r="C74" s="653"/>
      <c r="D74" s="653"/>
      <c r="E74" s="660"/>
      <c r="F74" s="331" t="s">
        <v>11</v>
      </c>
      <c r="G74" s="383">
        <f>G70+G71+G72+G73</f>
        <v>44853485</v>
      </c>
      <c r="H74" s="384">
        <f t="shared" ref="H74:K74" si="82">H70+H71+H72+H73</f>
        <v>31827303</v>
      </c>
      <c r="I74" s="310">
        <f t="shared" si="82"/>
        <v>0</v>
      </c>
      <c r="J74" s="310">
        <f t="shared" si="82"/>
        <v>0</v>
      </c>
      <c r="K74" s="391">
        <f t="shared" si="82"/>
        <v>13026182</v>
      </c>
      <c r="L74" s="383">
        <f>L70+L71+L72+L73</f>
        <v>41981950</v>
      </c>
      <c r="M74" s="384">
        <f t="shared" ref="M74" si="83">M70+M71+M72+M73</f>
        <v>29716038</v>
      </c>
      <c r="N74" s="310">
        <f t="shared" ref="N74" si="84">N70+N71+N72+N73</f>
        <v>0</v>
      </c>
      <c r="O74" s="310">
        <f t="shared" ref="O74" si="85">O70+O71+O72+O73</f>
        <v>0</v>
      </c>
      <c r="P74" s="391">
        <f t="shared" ref="P74" si="86">P70+P71+P72+P73</f>
        <v>12265912</v>
      </c>
      <c r="Q74" s="383">
        <f>Q70+Q71+Q72+Q73</f>
        <v>40176785.999999993</v>
      </c>
      <c r="R74" s="384">
        <f t="shared" ref="R74" si="87">R70+R71+R72+R73</f>
        <v>28829744.709999997</v>
      </c>
      <c r="S74" s="310">
        <f t="shared" ref="S74" si="88">S70+S71+S72+S73</f>
        <v>0</v>
      </c>
      <c r="T74" s="310">
        <f t="shared" ref="T74" si="89">T70+T71+T72+T73</f>
        <v>0</v>
      </c>
      <c r="U74" s="391">
        <f t="shared" ref="U74" si="90">U70+U71+U72+U73</f>
        <v>11347041.289999999</v>
      </c>
      <c r="V74" s="320">
        <f>Q74/L74*100</f>
        <v>95.700142561267384</v>
      </c>
      <c r="W74" s="311">
        <f t="shared" ref="W74" si="91">R74/M74*100</f>
        <v>97.017458081053732</v>
      </c>
      <c r="X74" s="461">
        <v>0</v>
      </c>
      <c r="Y74" s="461">
        <v>0</v>
      </c>
      <c r="Z74" s="312">
        <f t="shared" si="81"/>
        <v>92.508745293460436</v>
      </c>
      <c r="AA74" s="308">
        <f>Q74/G74*100</f>
        <v>89.573387664302999</v>
      </c>
      <c r="AB74" s="309">
        <f>R74/H74*100</f>
        <v>90.581802391487571</v>
      </c>
      <c r="AC74" s="310">
        <v>0</v>
      </c>
      <c r="AD74" s="310">
        <v>0</v>
      </c>
      <c r="AE74" s="312">
        <f>U74/K74*100</f>
        <v>87.10949447812105</v>
      </c>
      <c r="AH74" s="10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8"/>
      <c r="AY74" s="328"/>
      <c r="AZ74" s="328"/>
      <c r="BA74" s="328"/>
      <c r="BB74" s="328"/>
      <c r="BC74" s="328"/>
      <c r="BD74" s="328"/>
      <c r="BE74" s="328"/>
      <c r="BF74" s="328"/>
      <c r="BG74" s="328"/>
      <c r="BH74" s="328"/>
      <c r="BI74" s="328"/>
      <c r="BJ74" s="328"/>
      <c r="BK74" s="328"/>
      <c r="BL74" s="328"/>
      <c r="BM74" s="328"/>
      <c r="BN74" s="328"/>
      <c r="BO74" s="328"/>
      <c r="BP74" s="328"/>
      <c r="BQ74" s="328"/>
      <c r="BR74" s="328"/>
      <c r="BS74" s="328"/>
      <c r="BT74" s="328"/>
      <c r="BU74" s="328"/>
      <c r="BV74" s="328"/>
      <c r="BW74" s="328"/>
      <c r="BX74" s="328"/>
      <c r="BY74" s="328"/>
      <c r="BZ74" s="328"/>
      <c r="CA74" s="328"/>
      <c r="CB74" s="328"/>
      <c r="CC74" s="328"/>
      <c r="CD74" s="328"/>
      <c r="CE74" s="328"/>
      <c r="CF74" s="328"/>
      <c r="CG74" s="328"/>
      <c r="CH74" s="328"/>
      <c r="CI74" s="328"/>
      <c r="CJ74" s="328"/>
      <c r="CK74" s="328"/>
      <c r="CL74" s="328"/>
      <c r="CM74" s="328"/>
      <c r="CN74" s="328"/>
      <c r="CO74" s="328"/>
      <c r="CP74" s="328"/>
      <c r="CQ74" s="328"/>
      <c r="CR74" s="328"/>
      <c r="CS74" s="328"/>
      <c r="CT74" s="328"/>
      <c r="CU74" s="328"/>
      <c r="CV74" s="328"/>
      <c r="CW74" s="328"/>
      <c r="CX74" s="328"/>
      <c r="CY74" s="328"/>
      <c r="CZ74" s="328"/>
      <c r="DA74" s="328"/>
      <c r="DB74" s="328"/>
      <c r="DC74" s="328"/>
      <c r="DD74" s="328"/>
      <c r="DE74" s="328"/>
      <c r="DF74" s="328"/>
      <c r="DG74" s="328"/>
      <c r="DH74" s="328"/>
      <c r="DI74" s="328"/>
      <c r="DJ74" s="328"/>
      <c r="DK74" s="328"/>
      <c r="DL74" s="328"/>
      <c r="DM74" s="328"/>
      <c r="DN74" s="328"/>
      <c r="DO74" s="328"/>
      <c r="DP74" s="328"/>
      <c r="DQ74" s="328"/>
      <c r="DR74" s="328"/>
      <c r="DS74" s="328"/>
      <c r="DT74" s="328"/>
      <c r="DU74" s="328"/>
      <c r="DV74" s="328"/>
      <c r="DW74" s="328"/>
      <c r="DX74" s="328"/>
      <c r="DY74" s="328"/>
      <c r="DZ74" s="328"/>
      <c r="EA74" s="328"/>
      <c r="EB74" s="328"/>
      <c r="EC74" s="328"/>
      <c r="ED74" s="328"/>
      <c r="EE74" s="328"/>
      <c r="EF74" s="328"/>
      <c r="EG74" s="328"/>
      <c r="EH74" s="328"/>
      <c r="EI74" s="328"/>
      <c r="EJ74" s="328"/>
      <c r="EK74" s="328"/>
      <c r="EL74" s="328"/>
      <c r="EM74" s="328"/>
      <c r="EN74" s="328"/>
      <c r="EO74" s="328"/>
      <c r="EP74" s="328"/>
      <c r="EQ74" s="328"/>
      <c r="ER74" s="328"/>
      <c r="ES74" s="328"/>
    </row>
    <row r="75" spans="1:149" s="3" customFormat="1" ht="33.75" customHeight="1" thickBot="1" x14ac:dyDescent="0.3">
      <c r="A75" s="661" t="s">
        <v>125</v>
      </c>
      <c r="B75" s="586"/>
      <c r="C75" s="586"/>
      <c r="D75" s="586"/>
      <c r="E75" s="586"/>
      <c r="F75" s="596"/>
      <c r="G75" s="596"/>
      <c r="H75" s="596"/>
      <c r="I75" s="596"/>
      <c r="J75" s="596"/>
      <c r="K75" s="596"/>
      <c r="L75" s="596"/>
      <c r="M75" s="596"/>
      <c r="N75" s="596"/>
      <c r="O75" s="596"/>
      <c r="P75" s="596"/>
      <c r="Q75" s="596"/>
      <c r="R75" s="596"/>
      <c r="S75" s="596"/>
      <c r="T75" s="596"/>
      <c r="U75" s="596"/>
      <c r="V75" s="596"/>
      <c r="W75" s="596"/>
      <c r="X75" s="596"/>
      <c r="Y75" s="596"/>
      <c r="Z75" s="596"/>
      <c r="AA75" s="596"/>
      <c r="AB75" s="596"/>
      <c r="AC75" s="596"/>
      <c r="AD75" s="596"/>
      <c r="AE75" s="662"/>
      <c r="AH75" s="10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</row>
    <row r="76" spans="1:149" s="114" customFormat="1" ht="28.5" customHeight="1" thickBot="1" x14ac:dyDescent="0.3">
      <c r="A76" s="502" t="s">
        <v>32</v>
      </c>
      <c r="B76" s="668" t="s">
        <v>65</v>
      </c>
      <c r="C76" s="653"/>
      <c r="D76" s="653"/>
      <c r="E76" s="654"/>
      <c r="F76" s="332" t="s">
        <v>11</v>
      </c>
      <c r="G76" s="665"/>
      <c r="H76" s="666"/>
      <c r="I76" s="666"/>
      <c r="J76" s="666"/>
      <c r="K76" s="666"/>
      <c r="L76" s="666"/>
      <c r="M76" s="666"/>
      <c r="N76" s="666"/>
      <c r="O76" s="666"/>
      <c r="P76" s="666"/>
      <c r="Q76" s="666"/>
      <c r="R76" s="666"/>
      <c r="S76" s="666"/>
      <c r="T76" s="666"/>
      <c r="U76" s="666"/>
      <c r="V76" s="666"/>
      <c r="W76" s="666"/>
      <c r="X76" s="666"/>
      <c r="Y76" s="666"/>
      <c r="Z76" s="666"/>
      <c r="AA76" s="666"/>
      <c r="AB76" s="666"/>
      <c r="AC76" s="666"/>
      <c r="AD76" s="666"/>
      <c r="AE76" s="667"/>
      <c r="AH76" s="10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</row>
    <row r="77" spans="1:149" s="116" customFormat="1" ht="28.5" customHeight="1" x14ac:dyDescent="0.25">
      <c r="A77" s="503"/>
      <c r="B77" s="238" t="s">
        <v>1</v>
      </c>
      <c r="C77" s="239"/>
      <c r="D77" s="239" t="s">
        <v>78</v>
      </c>
      <c r="E77" s="197" t="s">
        <v>13</v>
      </c>
      <c r="F77" s="195" t="s">
        <v>6</v>
      </c>
      <c r="G77" s="355">
        <f t="shared" ref="G77:G81" si="92">H77+I77+J77+K77</f>
        <v>39525400</v>
      </c>
      <c r="H77" s="196">
        <v>0</v>
      </c>
      <c r="I77" s="196">
        <v>0</v>
      </c>
      <c r="J77" s="196">
        <v>0</v>
      </c>
      <c r="K77" s="198">
        <v>39525400</v>
      </c>
      <c r="L77" s="355">
        <f t="shared" ref="L77:L81" si="93">M77+N77+O77+P77</f>
        <v>29806980</v>
      </c>
      <c r="M77" s="196">
        <v>0</v>
      </c>
      <c r="N77" s="196">
        <v>0</v>
      </c>
      <c r="O77" s="196">
        <v>0</v>
      </c>
      <c r="P77" s="198">
        <v>29806980</v>
      </c>
      <c r="Q77" s="355">
        <f t="shared" ref="Q77:Q81" si="94">R77+S77+T77+U77</f>
        <v>26435181.539999999</v>
      </c>
      <c r="R77" s="196">
        <v>0</v>
      </c>
      <c r="S77" s="196">
        <v>0</v>
      </c>
      <c r="T77" s="196">
        <v>0</v>
      </c>
      <c r="U77" s="198">
        <v>26435181.539999999</v>
      </c>
      <c r="V77" s="453">
        <f>Q77/L77*100</f>
        <v>88.687889682215371</v>
      </c>
      <c r="W77" s="458">
        <v>0</v>
      </c>
      <c r="X77" s="458">
        <v>0</v>
      </c>
      <c r="Y77" s="458">
        <v>0</v>
      </c>
      <c r="Z77" s="454">
        <f t="shared" ref="Z77" si="95">U77/P77*100</f>
        <v>88.687889682215371</v>
      </c>
      <c r="AA77" s="88">
        <f t="shared" ref="AA77:AA81" si="96">AB77+AC77+AD77+AE77</f>
        <v>66.881502881691262</v>
      </c>
      <c r="AB77" s="196">
        <v>0</v>
      </c>
      <c r="AC77" s="196">
        <f>SUM(AC78:AC80)</f>
        <v>0</v>
      </c>
      <c r="AD77" s="47">
        <v>0</v>
      </c>
      <c r="AE77" s="197">
        <f>U77/K77*100</f>
        <v>66.881502881691262</v>
      </c>
      <c r="AH77" s="73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</row>
    <row r="78" spans="1:149" s="201" customFormat="1" ht="28.5" customHeight="1" x14ac:dyDescent="0.25">
      <c r="A78" s="504"/>
      <c r="B78" s="298" t="s">
        <v>2</v>
      </c>
      <c r="C78" s="296"/>
      <c r="D78" s="296" t="s">
        <v>80</v>
      </c>
      <c r="E78" s="78" t="s">
        <v>13</v>
      </c>
      <c r="F78" s="199" t="s">
        <v>6</v>
      </c>
      <c r="G78" s="356">
        <f t="shared" si="92"/>
        <v>2741450</v>
      </c>
      <c r="H78" s="200">
        <v>0</v>
      </c>
      <c r="I78" s="200">
        <v>0</v>
      </c>
      <c r="J78" s="200">
        <v>0</v>
      </c>
      <c r="K78" s="71">
        <f>115000+2558450+68000</f>
        <v>2741450</v>
      </c>
      <c r="L78" s="356">
        <f t="shared" si="93"/>
        <v>2626970</v>
      </c>
      <c r="M78" s="200">
        <v>0</v>
      </c>
      <c r="N78" s="200">
        <v>0</v>
      </c>
      <c r="O78" s="200">
        <v>0</v>
      </c>
      <c r="P78" s="71">
        <f>115000+2443970+68000</f>
        <v>2626970</v>
      </c>
      <c r="Q78" s="356">
        <f t="shared" si="94"/>
        <v>2586720.7799999998</v>
      </c>
      <c r="R78" s="200">
        <v>0</v>
      </c>
      <c r="S78" s="200">
        <v>0</v>
      </c>
      <c r="T78" s="200">
        <v>0</v>
      </c>
      <c r="U78" s="71">
        <v>2586720.7799999998</v>
      </c>
      <c r="V78" s="455">
        <f t="shared" ref="V78:V83" si="97">Q78/L78*100</f>
        <v>98.467846225879995</v>
      </c>
      <c r="W78" s="459">
        <v>0</v>
      </c>
      <c r="X78" s="459">
        <v>0</v>
      </c>
      <c r="Y78" s="459">
        <v>0</v>
      </c>
      <c r="Z78" s="457">
        <f t="shared" ref="Z78:Z83" si="98">U78/P78*100</f>
        <v>98.467846225879995</v>
      </c>
      <c r="AA78" s="50">
        <f>Q78/G78*100</f>
        <v>94.355934997902551</v>
      </c>
      <c r="AB78" s="200">
        <v>0</v>
      </c>
      <c r="AC78" s="200">
        <v>0</v>
      </c>
      <c r="AD78" s="92">
        <v>0</v>
      </c>
      <c r="AE78" s="79">
        <f>U78/K78*100</f>
        <v>94.355934997902551</v>
      </c>
      <c r="AH78" s="80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2"/>
      <c r="CN78" s="202"/>
      <c r="CO78" s="202"/>
      <c r="CP78" s="202"/>
      <c r="CQ78" s="202"/>
      <c r="CR78" s="202"/>
      <c r="CS78" s="202"/>
      <c r="CT78" s="202"/>
      <c r="CU78" s="202"/>
      <c r="CV78" s="202"/>
      <c r="CW78" s="202"/>
      <c r="CX78" s="202"/>
      <c r="CY78" s="202"/>
      <c r="CZ78" s="202"/>
      <c r="DA78" s="202"/>
      <c r="DB78" s="202"/>
      <c r="DC78" s="202"/>
      <c r="DD78" s="202"/>
      <c r="DE78" s="202"/>
      <c r="DF78" s="202"/>
      <c r="DG78" s="202"/>
      <c r="DH78" s="202"/>
      <c r="DI78" s="202"/>
      <c r="DJ78" s="202"/>
      <c r="DK78" s="202"/>
      <c r="DL78" s="202"/>
      <c r="DM78" s="202"/>
      <c r="DN78" s="202"/>
      <c r="DO78" s="202"/>
      <c r="DP78" s="202"/>
      <c r="DQ78" s="202"/>
      <c r="DR78" s="202"/>
      <c r="DS78" s="202"/>
      <c r="DT78" s="202"/>
      <c r="DU78" s="202"/>
      <c r="DV78" s="202"/>
      <c r="DW78" s="202"/>
      <c r="DX78" s="202"/>
      <c r="DY78" s="202"/>
      <c r="DZ78" s="202"/>
      <c r="EA78" s="202"/>
      <c r="EB78" s="202"/>
      <c r="EC78" s="202"/>
      <c r="ED78" s="202"/>
      <c r="EE78" s="202"/>
      <c r="EF78" s="202"/>
      <c r="EG78" s="202"/>
      <c r="EH78" s="202"/>
      <c r="EI78" s="202"/>
      <c r="EJ78" s="202"/>
      <c r="EK78" s="202"/>
      <c r="EL78" s="202"/>
      <c r="EM78" s="202"/>
      <c r="EN78" s="202"/>
      <c r="EO78" s="202"/>
      <c r="EP78" s="202"/>
      <c r="EQ78" s="202"/>
      <c r="ER78" s="202"/>
      <c r="ES78" s="202"/>
    </row>
    <row r="79" spans="1:149" s="116" customFormat="1" ht="54" customHeight="1" x14ac:dyDescent="0.25">
      <c r="A79" s="500"/>
      <c r="B79" s="74" t="s">
        <v>99</v>
      </c>
      <c r="C79" s="75"/>
      <c r="D79" s="75" t="s">
        <v>77</v>
      </c>
      <c r="E79" s="78" t="s">
        <v>13</v>
      </c>
      <c r="F79" s="123" t="s">
        <v>14</v>
      </c>
      <c r="G79" s="357">
        <f t="shared" si="92"/>
        <v>500000</v>
      </c>
      <c r="H79" s="360">
        <v>500000</v>
      </c>
      <c r="I79" s="92">
        <v>0</v>
      </c>
      <c r="J79" s="92">
        <v>0</v>
      </c>
      <c r="K79" s="94">
        <v>0</v>
      </c>
      <c r="L79" s="357">
        <f t="shared" si="93"/>
        <v>500000</v>
      </c>
      <c r="M79" s="360">
        <v>500000</v>
      </c>
      <c r="N79" s="92">
        <v>0</v>
      </c>
      <c r="O79" s="92">
        <v>0</v>
      </c>
      <c r="P79" s="94">
        <v>0</v>
      </c>
      <c r="Q79" s="357">
        <f t="shared" si="94"/>
        <v>385745.1</v>
      </c>
      <c r="R79" s="360">
        <v>385745.1</v>
      </c>
      <c r="S79" s="92">
        <v>0</v>
      </c>
      <c r="T79" s="92">
        <v>0</v>
      </c>
      <c r="U79" s="94">
        <v>0</v>
      </c>
      <c r="V79" s="455">
        <f t="shared" si="97"/>
        <v>77.149019999999993</v>
      </c>
      <c r="W79" s="456">
        <f t="shared" ref="W79:W83" si="99">R79/M79*100</f>
        <v>77.149019999999993</v>
      </c>
      <c r="X79" s="459">
        <v>0</v>
      </c>
      <c r="Y79" s="459">
        <v>0</v>
      </c>
      <c r="Z79" s="462">
        <v>0</v>
      </c>
      <c r="AA79" s="54">
        <f>Q79/G79*100</f>
        <v>77.149019999999993</v>
      </c>
      <c r="AB79" s="76">
        <f>R79/H79*100</f>
        <v>77.149019999999993</v>
      </c>
      <c r="AC79" s="92">
        <v>0</v>
      </c>
      <c r="AD79" s="90">
        <v>0</v>
      </c>
      <c r="AE79" s="94">
        <v>0</v>
      </c>
      <c r="AH79" s="73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</row>
    <row r="80" spans="1:149" s="116" customFormat="1" ht="36.75" customHeight="1" x14ac:dyDescent="0.25">
      <c r="A80" s="500"/>
      <c r="B80" s="74" t="s">
        <v>98</v>
      </c>
      <c r="C80" s="75"/>
      <c r="D80" s="75" t="s">
        <v>68</v>
      </c>
      <c r="E80" s="78" t="s">
        <v>13</v>
      </c>
      <c r="F80" s="123" t="s">
        <v>14</v>
      </c>
      <c r="G80" s="357">
        <f t="shared" si="92"/>
        <v>3428269</v>
      </c>
      <c r="H80" s="360">
        <v>3428269</v>
      </c>
      <c r="I80" s="92">
        <v>0</v>
      </c>
      <c r="J80" s="92">
        <v>0</v>
      </c>
      <c r="K80" s="94">
        <v>0</v>
      </c>
      <c r="L80" s="357">
        <f t="shared" si="93"/>
        <v>2871869</v>
      </c>
      <c r="M80" s="360">
        <v>2871869</v>
      </c>
      <c r="N80" s="92">
        <v>0</v>
      </c>
      <c r="O80" s="92">
        <v>0</v>
      </c>
      <c r="P80" s="94">
        <v>0</v>
      </c>
      <c r="Q80" s="357">
        <f t="shared" si="94"/>
        <v>2852240.99</v>
      </c>
      <c r="R80" s="360">
        <v>2852240.99</v>
      </c>
      <c r="S80" s="92">
        <v>0</v>
      </c>
      <c r="T80" s="92">
        <v>0</v>
      </c>
      <c r="U80" s="94">
        <v>0</v>
      </c>
      <c r="V80" s="455">
        <f t="shared" si="97"/>
        <v>99.316542293537765</v>
      </c>
      <c r="W80" s="456">
        <f t="shared" si="99"/>
        <v>99.316542293537765</v>
      </c>
      <c r="X80" s="459">
        <v>0</v>
      </c>
      <c r="Y80" s="459">
        <v>0</v>
      </c>
      <c r="Z80" s="462">
        <v>0</v>
      </c>
      <c r="AA80" s="54">
        <f>Q80/G80*100</f>
        <v>83.197700938870327</v>
      </c>
      <c r="AB80" s="76">
        <f>R80/H80*100</f>
        <v>83.197700938870327</v>
      </c>
      <c r="AC80" s="92">
        <v>0</v>
      </c>
      <c r="AD80" s="90">
        <v>0</v>
      </c>
      <c r="AE80" s="94">
        <v>0</v>
      </c>
      <c r="AH80" s="73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M80" s="117"/>
      <c r="EN80" s="117"/>
      <c r="EO80" s="117"/>
      <c r="EP80" s="117"/>
      <c r="EQ80" s="117"/>
      <c r="ER80" s="117"/>
      <c r="ES80" s="117"/>
    </row>
    <row r="81" spans="1:149" s="116" customFormat="1" ht="32.25" customHeight="1" x14ac:dyDescent="0.25">
      <c r="A81" s="500"/>
      <c r="B81" s="74" t="s">
        <v>55</v>
      </c>
      <c r="C81" s="75"/>
      <c r="D81" s="75" t="s">
        <v>75</v>
      </c>
      <c r="E81" s="78" t="s">
        <v>13</v>
      </c>
      <c r="F81" s="123" t="s">
        <v>6</v>
      </c>
      <c r="G81" s="357">
        <f t="shared" si="92"/>
        <v>14796300</v>
      </c>
      <c r="H81" s="92">
        <v>0</v>
      </c>
      <c r="I81" s="92">
        <v>0</v>
      </c>
      <c r="J81" s="92">
        <v>0</v>
      </c>
      <c r="K81" s="72">
        <v>14796300</v>
      </c>
      <c r="L81" s="357">
        <f t="shared" si="93"/>
        <v>13749300</v>
      </c>
      <c r="M81" s="92">
        <v>0</v>
      </c>
      <c r="N81" s="92">
        <v>0</v>
      </c>
      <c r="O81" s="92">
        <v>0</v>
      </c>
      <c r="P81" s="72">
        <v>13749300</v>
      </c>
      <c r="Q81" s="357">
        <f t="shared" si="94"/>
        <v>11402022.84</v>
      </c>
      <c r="R81" s="92">
        <v>0</v>
      </c>
      <c r="S81" s="92">
        <v>0</v>
      </c>
      <c r="T81" s="92">
        <v>0</v>
      </c>
      <c r="U81" s="72">
        <v>11402022.84</v>
      </c>
      <c r="V81" s="455">
        <f t="shared" si="97"/>
        <v>82.928024263053388</v>
      </c>
      <c r="W81" s="459">
        <v>0</v>
      </c>
      <c r="X81" s="459">
        <v>0</v>
      </c>
      <c r="Y81" s="459">
        <v>0</v>
      </c>
      <c r="Z81" s="457">
        <f t="shared" si="98"/>
        <v>82.928024263053388</v>
      </c>
      <c r="AA81" s="54">
        <f t="shared" si="96"/>
        <v>82.928024263053388</v>
      </c>
      <c r="AB81" s="92">
        <v>0</v>
      </c>
      <c r="AC81" s="92">
        <v>0</v>
      </c>
      <c r="AD81" s="90">
        <v>0</v>
      </c>
      <c r="AE81" s="78">
        <f>U81/P81*100</f>
        <v>82.928024263053388</v>
      </c>
      <c r="AH81" s="73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7"/>
      <c r="EF81" s="117"/>
      <c r="EG81" s="117"/>
      <c r="EH81" s="117"/>
      <c r="EI81" s="117"/>
      <c r="EJ81" s="117"/>
      <c r="EK81" s="117"/>
      <c r="EL81" s="117"/>
      <c r="EM81" s="117"/>
      <c r="EN81" s="117"/>
      <c r="EO81" s="117"/>
      <c r="EP81" s="117"/>
      <c r="EQ81" s="117"/>
      <c r="ER81" s="117"/>
      <c r="ES81" s="117"/>
    </row>
    <row r="82" spans="1:149" s="147" customFormat="1" ht="31.5" customHeight="1" thickBot="1" x14ac:dyDescent="0.25">
      <c r="A82" s="505"/>
      <c r="B82" s="139" t="s">
        <v>45</v>
      </c>
      <c r="C82" s="140" t="s">
        <v>81</v>
      </c>
      <c r="D82" s="140"/>
      <c r="E82" s="101" t="s">
        <v>13</v>
      </c>
      <c r="F82" s="141"/>
      <c r="G82" s="361">
        <f>300000+10000+10644.07+43750</f>
        <v>364394.07</v>
      </c>
      <c r="H82" s="142">
        <v>0</v>
      </c>
      <c r="I82" s="142">
        <v>0</v>
      </c>
      <c r="J82" s="144">
        <f>300000+10000+10644.07+43750</f>
        <v>364394.07</v>
      </c>
      <c r="K82" s="143">
        <v>0</v>
      </c>
      <c r="L82" s="361">
        <f>300000+10000+10644.07+43750</f>
        <v>364394.07</v>
      </c>
      <c r="M82" s="142">
        <v>0</v>
      </c>
      <c r="N82" s="142">
        <v>0</v>
      </c>
      <c r="O82" s="144">
        <f>300000+10000+10644.07+43750</f>
        <v>364394.07</v>
      </c>
      <c r="P82" s="143">
        <v>0</v>
      </c>
      <c r="Q82" s="358">
        <f>R82+S82+T82+U82</f>
        <v>126692.49</v>
      </c>
      <c r="R82" s="142">
        <v>0</v>
      </c>
      <c r="S82" s="142">
        <v>0</v>
      </c>
      <c r="T82" s="144">
        <v>126692.49</v>
      </c>
      <c r="U82" s="145">
        <v>0</v>
      </c>
      <c r="V82" s="451">
        <f t="shared" si="97"/>
        <v>34.767988952180261</v>
      </c>
      <c r="W82" s="460">
        <v>0</v>
      </c>
      <c r="X82" s="460">
        <v>0</v>
      </c>
      <c r="Y82" s="460">
        <v>0</v>
      </c>
      <c r="Z82" s="452">
        <v>0</v>
      </c>
      <c r="AA82" s="203">
        <f t="shared" ref="AA82" si="100">AB82+AC82+AD82+AE82</f>
        <v>34.767988952180261</v>
      </c>
      <c r="AB82" s="204">
        <v>0</v>
      </c>
      <c r="AC82" s="204">
        <v>0</v>
      </c>
      <c r="AD82" s="41">
        <f>T82/O82*100</f>
        <v>34.767988952180261</v>
      </c>
      <c r="AE82" s="352">
        <f>U82/O82*100</f>
        <v>0</v>
      </c>
      <c r="AF82" s="669" t="s">
        <v>110</v>
      </c>
      <c r="AG82" s="670"/>
      <c r="AH82" s="670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  <c r="EC82" s="148"/>
      <c r="ED82" s="148"/>
      <c r="EE82" s="148"/>
      <c r="EF82" s="148"/>
      <c r="EG82" s="148"/>
      <c r="EH82" s="148"/>
      <c r="EI82" s="148"/>
      <c r="EJ82" s="148"/>
      <c r="EK82" s="148"/>
      <c r="EL82" s="148"/>
      <c r="EM82" s="148"/>
      <c r="EN82" s="148"/>
      <c r="EO82" s="148"/>
      <c r="EP82" s="148"/>
      <c r="EQ82" s="148"/>
      <c r="ER82" s="148"/>
      <c r="ES82" s="148"/>
    </row>
    <row r="83" spans="1:149" s="3" customFormat="1" ht="18.75" customHeight="1" thickBot="1" x14ac:dyDescent="0.3">
      <c r="A83" s="506"/>
      <c r="B83" s="657" t="s">
        <v>33</v>
      </c>
      <c r="C83" s="658"/>
      <c r="D83" s="658"/>
      <c r="E83" s="659"/>
      <c r="F83" s="113" t="s">
        <v>11</v>
      </c>
      <c r="G83" s="359">
        <f>G77+G78+G79+G80+G81+G82</f>
        <v>61355813.07</v>
      </c>
      <c r="H83" s="353">
        <f t="shared" ref="H83:U83" si="101">H77+H78+H79+H80+H81+H82</f>
        <v>3928269</v>
      </c>
      <c r="I83" s="105">
        <f t="shared" si="101"/>
        <v>0</v>
      </c>
      <c r="J83" s="353">
        <f t="shared" si="101"/>
        <v>364394.07</v>
      </c>
      <c r="K83" s="354">
        <f t="shared" si="101"/>
        <v>57063150</v>
      </c>
      <c r="L83" s="359">
        <f t="shared" si="101"/>
        <v>49919513.07</v>
      </c>
      <c r="M83" s="353">
        <f t="shared" si="101"/>
        <v>3371869</v>
      </c>
      <c r="N83" s="105">
        <f t="shared" si="101"/>
        <v>0</v>
      </c>
      <c r="O83" s="353">
        <f t="shared" si="101"/>
        <v>364394.07</v>
      </c>
      <c r="P83" s="354">
        <f t="shared" si="101"/>
        <v>46183250</v>
      </c>
      <c r="Q83" s="359">
        <f t="shared" si="101"/>
        <v>43788603.740000002</v>
      </c>
      <c r="R83" s="353">
        <f t="shared" si="101"/>
        <v>3237986.0900000003</v>
      </c>
      <c r="S83" s="105">
        <f t="shared" si="101"/>
        <v>0</v>
      </c>
      <c r="T83" s="353">
        <f t="shared" si="101"/>
        <v>126692.49</v>
      </c>
      <c r="U83" s="354">
        <f t="shared" si="101"/>
        <v>40423925.159999996</v>
      </c>
      <c r="V83" s="320">
        <f t="shared" si="97"/>
        <v>87.718411192427126</v>
      </c>
      <c r="W83" s="311">
        <f t="shared" si="99"/>
        <v>96.029415436957962</v>
      </c>
      <c r="X83" s="461">
        <v>0</v>
      </c>
      <c r="Y83" s="461">
        <v>0</v>
      </c>
      <c r="Z83" s="312">
        <f t="shared" si="98"/>
        <v>87.529407653207585</v>
      </c>
      <c r="AA83" s="308">
        <f>Q83/G83*100</f>
        <v>71.368304890756136</v>
      </c>
      <c r="AB83" s="309">
        <f>R83/H83*100</f>
        <v>82.427809551738946</v>
      </c>
      <c r="AC83" s="310">
        <v>0</v>
      </c>
      <c r="AD83" s="309">
        <f>T83/O83*100</f>
        <v>34.767988952180261</v>
      </c>
      <c r="AE83" s="312">
        <f>U83/K83*100</f>
        <v>70.840682927598635</v>
      </c>
      <c r="AH83" s="10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</row>
    <row r="84" spans="1:149" s="3" customFormat="1" ht="33.75" customHeight="1" thickBot="1" x14ac:dyDescent="0.3">
      <c r="A84" s="624" t="s">
        <v>124</v>
      </c>
      <c r="B84" s="625"/>
      <c r="C84" s="625"/>
      <c r="D84" s="625"/>
      <c r="E84" s="625"/>
      <c r="F84" s="625"/>
      <c r="G84" s="586"/>
      <c r="H84" s="586"/>
      <c r="I84" s="586"/>
      <c r="J84" s="586"/>
      <c r="K84" s="586"/>
      <c r="L84" s="586"/>
      <c r="M84" s="586"/>
      <c r="N84" s="586"/>
      <c r="O84" s="586"/>
      <c r="P84" s="586"/>
      <c r="Q84" s="586"/>
      <c r="R84" s="586"/>
      <c r="S84" s="586"/>
      <c r="T84" s="586"/>
      <c r="U84" s="586"/>
      <c r="V84" s="586"/>
      <c r="W84" s="586"/>
      <c r="X84" s="586"/>
      <c r="Y84" s="586"/>
      <c r="Z84" s="586"/>
      <c r="AA84" s="586"/>
      <c r="AB84" s="586"/>
      <c r="AC84" s="586"/>
      <c r="AD84" s="586"/>
      <c r="AE84" s="587"/>
      <c r="AH84" s="10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</row>
    <row r="85" spans="1:149" s="210" customFormat="1" ht="41.25" customHeight="1" x14ac:dyDescent="0.25">
      <c r="A85" s="507" t="s">
        <v>34</v>
      </c>
      <c r="B85" s="205" t="s">
        <v>35</v>
      </c>
      <c r="C85" s="206"/>
      <c r="D85" s="206" t="s">
        <v>104</v>
      </c>
      <c r="E85" s="207" t="s">
        <v>13</v>
      </c>
      <c r="F85" s="123" t="s">
        <v>11</v>
      </c>
      <c r="G85" s="362">
        <f>H85+I85+J85+K85</f>
        <v>57420212</v>
      </c>
      <c r="H85" s="47">
        <v>0</v>
      </c>
      <c r="I85" s="47">
        <v>0</v>
      </c>
      <c r="J85" s="47">
        <v>0</v>
      </c>
      <c r="K85" s="237">
        <f>56149845+1270367</f>
        <v>57420212</v>
      </c>
      <c r="L85" s="362">
        <f>M85+N85+O85+P85</f>
        <v>42153714</v>
      </c>
      <c r="M85" s="47">
        <v>0</v>
      </c>
      <c r="N85" s="47">
        <v>0</v>
      </c>
      <c r="O85" s="47">
        <v>0</v>
      </c>
      <c r="P85" s="367">
        <f>41035067+1118647</f>
        <v>42153714</v>
      </c>
      <c r="Q85" s="362">
        <f>R85+S85+T85+U85</f>
        <v>40931677.890000001</v>
      </c>
      <c r="R85" s="47">
        <v>0</v>
      </c>
      <c r="S85" s="47">
        <v>0</v>
      </c>
      <c r="T85" s="47">
        <v>0</v>
      </c>
      <c r="U85" s="237">
        <f>39903776.89+1027901</f>
        <v>40931677.890000001</v>
      </c>
      <c r="V85" s="453">
        <f t="shared" ref="V85:V88" si="102">Q85/L85*100</f>
        <v>97.101000139631822</v>
      </c>
      <c r="W85" s="458">
        <v>0</v>
      </c>
      <c r="X85" s="458">
        <v>0</v>
      </c>
      <c r="Y85" s="458">
        <v>0</v>
      </c>
      <c r="Z85" s="454">
        <f t="shared" ref="Z85:Z88" si="103">U85/P85*100</f>
        <v>97.101000139631822</v>
      </c>
      <c r="AA85" s="208">
        <f>Q85/G85*100</f>
        <v>71.284442297078257</v>
      </c>
      <c r="AB85" s="47">
        <v>0</v>
      </c>
      <c r="AC85" s="47">
        <v>0</v>
      </c>
      <c r="AD85" s="47">
        <v>0</v>
      </c>
      <c r="AE85" s="43">
        <f>U85/K85*100</f>
        <v>71.284442297078257</v>
      </c>
      <c r="AH85" s="211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2"/>
      <c r="CL85" s="212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2"/>
      <c r="DB85" s="212"/>
      <c r="DC85" s="212"/>
      <c r="DD85" s="212"/>
      <c r="DE85" s="212"/>
      <c r="DF85" s="212"/>
      <c r="DG85" s="212"/>
      <c r="DH85" s="212"/>
      <c r="DI85" s="212"/>
      <c r="DJ85" s="212"/>
      <c r="DK85" s="212"/>
      <c r="DL85" s="212"/>
      <c r="DM85" s="212"/>
      <c r="DN85" s="212"/>
      <c r="DO85" s="212"/>
      <c r="DP85" s="212"/>
      <c r="DQ85" s="212"/>
      <c r="DR85" s="212"/>
      <c r="DS85" s="212"/>
      <c r="DT85" s="212"/>
      <c r="DU85" s="212"/>
      <c r="DV85" s="212"/>
      <c r="DW85" s="212"/>
      <c r="DX85" s="212"/>
      <c r="DY85" s="212"/>
      <c r="DZ85" s="212"/>
      <c r="EA85" s="212"/>
      <c r="EB85" s="212"/>
      <c r="EC85" s="212"/>
      <c r="ED85" s="212"/>
      <c r="EE85" s="212"/>
      <c r="EF85" s="212"/>
      <c r="EG85" s="212"/>
      <c r="EH85" s="212"/>
      <c r="EI85" s="212"/>
      <c r="EJ85" s="212"/>
      <c r="EK85" s="212"/>
      <c r="EL85" s="212"/>
      <c r="EM85" s="212"/>
      <c r="EN85" s="212"/>
      <c r="EO85" s="212"/>
      <c r="EP85" s="212"/>
      <c r="EQ85" s="212"/>
      <c r="ER85" s="212"/>
      <c r="ES85" s="212"/>
    </row>
    <row r="86" spans="1:149" s="210" customFormat="1" ht="29.25" customHeight="1" thickBot="1" x14ac:dyDescent="0.3">
      <c r="A86" s="500" t="s">
        <v>36</v>
      </c>
      <c r="B86" s="579" t="s">
        <v>37</v>
      </c>
      <c r="C86" s="213"/>
      <c r="D86" s="213" t="s">
        <v>83</v>
      </c>
      <c r="E86" s="78" t="s">
        <v>13</v>
      </c>
      <c r="F86" s="123" t="s">
        <v>11</v>
      </c>
      <c r="G86" s="363">
        <f t="shared" ref="G86" si="104">H86+I86+J86+K86</f>
        <v>65463600</v>
      </c>
      <c r="H86" s="215">
        <v>0</v>
      </c>
      <c r="I86" s="215">
        <v>0</v>
      </c>
      <c r="J86" s="215">
        <v>0</v>
      </c>
      <c r="K86" s="365">
        <v>65463600</v>
      </c>
      <c r="L86" s="366">
        <f t="shared" ref="L86" si="105">M86+N86+O86+P86</f>
        <v>55101090</v>
      </c>
      <c r="M86" s="46">
        <v>0</v>
      </c>
      <c r="N86" s="46">
        <v>0</v>
      </c>
      <c r="O86" s="46">
        <v>0</v>
      </c>
      <c r="P86" s="250">
        <v>55101090</v>
      </c>
      <c r="Q86" s="366">
        <f>R86+S86+T86+U86</f>
        <v>45898555.25</v>
      </c>
      <c r="R86" s="46">
        <v>0</v>
      </c>
      <c r="S86" s="46">
        <v>0</v>
      </c>
      <c r="T86" s="46">
        <v>0</v>
      </c>
      <c r="U86" s="368">
        <v>45898555.25</v>
      </c>
      <c r="V86" s="451">
        <f t="shared" si="102"/>
        <v>83.298815413633378</v>
      </c>
      <c r="W86" s="460">
        <v>0</v>
      </c>
      <c r="X86" s="460">
        <v>0</v>
      </c>
      <c r="Y86" s="460">
        <v>0</v>
      </c>
      <c r="Z86" s="452">
        <f t="shared" si="103"/>
        <v>83.298815413633378</v>
      </c>
      <c r="AA86" s="214">
        <f>Q86/G86*100</f>
        <v>70.113093765084727</v>
      </c>
      <c r="AB86" s="215">
        <v>0</v>
      </c>
      <c r="AC86" s="215">
        <v>0</v>
      </c>
      <c r="AD86" s="215">
        <v>0</v>
      </c>
      <c r="AE86" s="216">
        <f>U86/K86*100</f>
        <v>70.113093765084727</v>
      </c>
      <c r="AH86" s="211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  <c r="CG86" s="212"/>
      <c r="CH86" s="212"/>
      <c r="CI86" s="212"/>
      <c r="CJ86" s="212"/>
      <c r="CK86" s="212"/>
      <c r="CL86" s="212"/>
      <c r="CM86" s="212"/>
      <c r="CN86" s="212"/>
      <c r="CO86" s="212"/>
      <c r="CP86" s="212"/>
      <c r="CQ86" s="212"/>
      <c r="CR86" s="212"/>
      <c r="CS86" s="212"/>
      <c r="CT86" s="212"/>
      <c r="CU86" s="212"/>
      <c r="CV86" s="212"/>
      <c r="CW86" s="212"/>
      <c r="CX86" s="212"/>
      <c r="CY86" s="212"/>
      <c r="CZ86" s="212"/>
      <c r="DA86" s="212"/>
      <c r="DB86" s="212"/>
      <c r="DC86" s="212"/>
      <c r="DD86" s="212"/>
      <c r="DE86" s="212"/>
      <c r="DF86" s="212"/>
      <c r="DG86" s="212"/>
      <c r="DH86" s="212"/>
      <c r="DI86" s="212"/>
      <c r="DJ86" s="212"/>
      <c r="DK86" s="212"/>
      <c r="DL86" s="212"/>
      <c r="DM86" s="212"/>
      <c r="DN86" s="212"/>
      <c r="DO86" s="212"/>
      <c r="DP86" s="212"/>
      <c r="DQ86" s="212"/>
      <c r="DR86" s="212"/>
      <c r="DS86" s="212"/>
      <c r="DT86" s="212"/>
      <c r="DU86" s="212"/>
      <c r="DV86" s="212"/>
      <c r="DW86" s="212"/>
      <c r="DX86" s="212"/>
      <c r="DY86" s="212"/>
      <c r="DZ86" s="212"/>
      <c r="EA86" s="212"/>
      <c r="EB86" s="212"/>
      <c r="EC86" s="212"/>
      <c r="ED86" s="212"/>
      <c r="EE86" s="212"/>
      <c r="EF86" s="212"/>
      <c r="EG86" s="212"/>
      <c r="EH86" s="212"/>
      <c r="EI86" s="212"/>
      <c r="EJ86" s="212"/>
      <c r="EK86" s="212"/>
      <c r="EL86" s="212"/>
      <c r="EM86" s="212"/>
      <c r="EN86" s="212"/>
      <c r="EO86" s="212"/>
      <c r="EP86" s="212"/>
      <c r="EQ86" s="212"/>
      <c r="ER86" s="212"/>
      <c r="ES86" s="212"/>
    </row>
    <row r="87" spans="1:149" s="210" customFormat="1" ht="19.5" hidden="1" customHeight="1" thickBot="1" x14ac:dyDescent="0.3">
      <c r="A87" s="569"/>
      <c r="B87" s="570"/>
      <c r="C87" s="571"/>
      <c r="D87" s="571"/>
      <c r="E87" s="580" t="s">
        <v>24</v>
      </c>
      <c r="F87" s="195"/>
      <c r="G87" s="572"/>
      <c r="H87" s="463"/>
      <c r="I87" s="463"/>
      <c r="J87" s="463"/>
      <c r="K87" s="573"/>
      <c r="L87" s="574"/>
      <c r="M87" s="254"/>
      <c r="N87" s="254"/>
      <c r="O87" s="254"/>
      <c r="P87" s="575"/>
      <c r="Q87" s="574"/>
      <c r="R87" s="254"/>
      <c r="S87" s="254"/>
      <c r="T87" s="254"/>
      <c r="U87" s="576"/>
      <c r="V87" s="451"/>
      <c r="W87" s="460"/>
      <c r="X87" s="460"/>
      <c r="Y87" s="460"/>
      <c r="Z87" s="452"/>
      <c r="AA87" s="214"/>
      <c r="AB87" s="577"/>
      <c r="AC87" s="577"/>
      <c r="AD87" s="577"/>
      <c r="AE87" s="578"/>
      <c r="AH87" s="211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2"/>
      <c r="CN87" s="212"/>
      <c r="CO87" s="212"/>
      <c r="CP87" s="212"/>
      <c r="CQ87" s="212"/>
      <c r="CR87" s="212"/>
      <c r="CS87" s="212"/>
      <c r="CT87" s="212"/>
      <c r="CU87" s="212"/>
      <c r="CV87" s="212"/>
      <c r="CW87" s="212"/>
      <c r="CX87" s="212"/>
      <c r="CY87" s="212"/>
      <c r="CZ87" s="212"/>
      <c r="DA87" s="212"/>
      <c r="DB87" s="212"/>
      <c r="DC87" s="212"/>
      <c r="DD87" s="212"/>
      <c r="DE87" s="212"/>
      <c r="DF87" s="212"/>
      <c r="DG87" s="212"/>
      <c r="DH87" s="212"/>
      <c r="DI87" s="212"/>
      <c r="DJ87" s="212"/>
      <c r="DK87" s="212"/>
      <c r="DL87" s="212"/>
      <c r="DM87" s="212"/>
      <c r="DN87" s="212"/>
      <c r="DO87" s="212"/>
      <c r="DP87" s="212"/>
      <c r="DQ87" s="212"/>
      <c r="DR87" s="212"/>
      <c r="DS87" s="212"/>
      <c r="DT87" s="212"/>
      <c r="DU87" s="212"/>
      <c r="DV87" s="212"/>
      <c r="DW87" s="212"/>
      <c r="DX87" s="212"/>
      <c r="DY87" s="212"/>
      <c r="DZ87" s="212"/>
      <c r="EA87" s="212"/>
      <c r="EB87" s="212"/>
      <c r="EC87" s="212"/>
      <c r="ED87" s="212"/>
      <c r="EE87" s="212"/>
      <c r="EF87" s="212"/>
      <c r="EG87" s="212"/>
      <c r="EH87" s="212"/>
      <c r="EI87" s="212"/>
      <c r="EJ87" s="212"/>
      <c r="EK87" s="212"/>
      <c r="EL87" s="212"/>
      <c r="EM87" s="212"/>
      <c r="EN87" s="212"/>
      <c r="EO87" s="212"/>
      <c r="EP87" s="212"/>
      <c r="EQ87" s="212"/>
      <c r="ER87" s="212"/>
      <c r="ES87" s="212"/>
    </row>
    <row r="88" spans="1:149" s="3" customFormat="1" ht="16.5" customHeight="1" thickBot="1" x14ac:dyDescent="0.3">
      <c r="A88" s="490"/>
      <c r="B88" s="627" t="s">
        <v>38</v>
      </c>
      <c r="C88" s="628"/>
      <c r="D88" s="628"/>
      <c r="E88" s="629"/>
      <c r="F88" s="113" t="s">
        <v>11</v>
      </c>
      <c r="G88" s="364">
        <f>G85+G86</f>
        <v>122883812</v>
      </c>
      <c r="H88" s="130">
        <f t="shared" ref="H88:K88" si="106">H85+H86</f>
        <v>0</v>
      </c>
      <c r="I88" s="130">
        <f t="shared" si="106"/>
        <v>0</v>
      </c>
      <c r="J88" s="130">
        <f t="shared" si="106"/>
        <v>0</v>
      </c>
      <c r="K88" s="354">
        <f t="shared" si="106"/>
        <v>122883812</v>
      </c>
      <c r="L88" s="364">
        <f>L85+L86</f>
        <v>97254804</v>
      </c>
      <c r="M88" s="130">
        <f t="shared" ref="M88" si="107">M85+M86</f>
        <v>0</v>
      </c>
      <c r="N88" s="130">
        <f t="shared" ref="N88" si="108">N85+N86</f>
        <v>0</v>
      </c>
      <c r="O88" s="130">
        <f t="shared" ref="O88" si="109">O85+O86</f>
        <v>0</v>
      </c>
      <c r="P88" s="354">
        <f t="shared" ref="P88" si="110">P85+P86</f>
        <v>97254804</v>
      </c>
      <c r="Q88" s="364">
        <f>Q85+Q86</f>
        <v>86830233.140000001</v>
      </c>
      <c r="R88" s="130">
        <f t="shared" ref="R88" si="111">R85+R86</f>
        <v>0</v>
      </c>
      <c r="S88" s="130">
        <f t="shared" ref="S88" si="112">S85+S86</f>
        <v>0</v>
      </c>
      <c r="T88" s="130">
        <f t="shared" ref="T88" si="113">T85+T86</f>
        <v>0</v>
      </c>
      <c r="U88" s="354">
        <f t="shared" ref="U88" si="114">U85+U86</f>
        <v>86830233.140000001</v>
      </c>
      <c r="V88" s="320">
        <f t="shared" si="102"/>
        <v>89.281176423943037</v>
      </c>
      <c r="W88" s="310">
        <v>0</v>
      </c>
      <c r="X88" s="461">
        <v>0</v>
      </c>
      <c r="Y88" s="461">
        <v>0</v>
      </c>
      <c r="Z88" s="473">
        <f t="shared" si="103"/>
        <v>89.281176423943037</v>
      </c>
      <c r="AA88" s="474">
        <f>Q88/G88*100</f>
        <v>70.660432588142697</v>
      </c>
      <c r="AB88" s="310">
        <v>0</v>
      </c>
      <c r="AC88" s="310">
        <v>0</v>
      </c>
      <c r="AD88" s="310">
        <v>0</v>
      </c>
      <c r="AE88" s="312">
        <f>U88/K88*100</f>
        <v>70.660432588142697</v>
      </c>
      <c r="AH88" s="10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</row>
    <row r="89" spans="1:149" s="111" customFormat="1" ht="36.75" customHeight="1" thickBot="1" x14ac:dyDescent="0.3">
      <c r="A89" s="624" t="s">
        <v>126</v>
      </c>
      <c r="B89" s="625"/>
      <c r="C89" s="625"/>
      <c r="D89" s="625"/>
      <c r="E89" s="625"/>
      <c r="F89" s="625"/>
      <c r="G89" s="625"/>
      <c r="H89" s="625"/>
      <c r="I89" s="625"/>
      <c r="J89" s="625"/>
      <c r="K89" s="625"/>
      <c r="L89" s="625"/>
      <c r="M89" s="625"/>
      <c r="N89" s="625"/>
      <c r="O89" s="625"/>
      <c r="P89" s="625"/>
      <c r="Q89" s="625"/>
      <c r="R89" s="625"/>
      <c r="S89" s="625"/>
      <c r="T89" s="625"/>
      <c r="U89" s="625"/>
      <c r="V89" s="625"/>
      <c r="W89" s="625"/>
      <c r="X89" s="625"/>
      <c r="Y89" s="625"/>
      <c r="Z89" s="625"/>
      <c r="AA89" s="625"/>
      <c r="AB89" s="625"/>
      <c r="AC89" s="625"/>
      <c r="AD89" s="625"/>
      <c r="AE89" s="630"/>
      <c r="AH89" s="11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</row>
    <row r="90" spans="1:149" s="222" customFormat="1" ht="60.75" customHeight="1" thickBot="1" x14ac:dyDescent="0.3">
      <c r="A90" s="508" t="s">
        <v>39</v>
      </c>
      <c r="B90" s="217" t="s">
        <v>40</v>
      </c>
      <c r="C90" s="218"/>
      <c r="D90" s="218" t="s">
        <v>105</v>
      </c>
      <c r="E90" s="219" t="s">
        <v>13</v>
      </c>
      <c r="F90" s="220" t="s">
        <v>11</v>
      </c>
      <c r="G90" s="420">
        <f>H90+I90+J90+K90</f>
        <v>30000</v>
      </c>
      <c r="H90" s="373">
        <v>0</v>
      </c>
      <c r="I90" s="373">
        <v>0</v>
      </c>
      <c r="J90" s="373">
        <v>0</v>
      </c>
      <c r="K90" s="221">
        <v>30000</v>
      </c>
      <c r="L90" s="420">
        <f>M90+N90+O90+P90</f>
        <v>30000</v>
      </c>
      <c r="M90" s="373">
        <v>0</v>
      </c>
      <c r="N90" s="373">
        <v>0</v>
      </c>
      <c r="O90" s="373">
        <v>0</v>
      </c>
      <c r="P90" s="426">
        <v>30000</v>
      </c>
      <c r="Q90" s="420">
        <f>R90+S90+U90</f>
        <v>29750</v>
      </c>
      <c r="R90" s="373">
        <v>0</v>
      </c>
      <c r="S90" s="373">
        <v>0</v>
      </c>
      <c r="T90" s="373">
        <v>0</v>
      </c>
      <c r="U90" s="221">
        <v>29750</v>
      </c>
      <c r="V90" s="465">
        <f>W90+X90+Y90+Z90</f>
        <v>99.166666666666671</v>
      </c>
      <c r="W90" s="466">
        <v>0</v>
      </c>
      <c r="X90" s="466">
        <v>0</v>
      </c>
      <c r="Y90" s="466">
        <v>0</v>
      </c>
      <c r="Z90" s="454">
        <f t="shared" ref="Z90:Z91" si="115">U90/P90*100</f>
        <v>99.166666666666671</v>
      </c>
      <c r="AA90" s="370">
        <f>Q90/G90*100</f>
        <v>99.166666666666671</v>
      </c>
      <c r="AB90" s="371">
        <v>0</v>
      </c>
      <c r="AC90" s="371">
        <v>0</v>
      </c>
      <c r="AD90" s="371">
        <v>0</v>
      </c>
      <c r="AE90" s="372">
        <f>U90/K90*100</f>
        <v>99.166666666666671</v>
      </c>
      <c r="AH90" s="223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  <c r="CM90" s="224"/>
      <c r="CN90" s="224"/>
      <c r="CO90" s="224"/>
      <c r="CP90" s="224"/>
      <c r="CQ90" s="224"/>
      <c r="CR90" s="224"/>
      <c r="CS90" s="224"/>
      <c r="CT90" s="224"/>
      <c r="CU90" s="224"/>
      <c r="CV90" s="224"/>
      <c r="CW90" s="224"/>
      <c r="CX90" s="224"/>
      <c r="CY90" s="224"/>
      <c r="CZ90" s="224"/>
      <c r="DA90" s="224"/>
      <c r="DB90" s="224"/>
      <c r="DC90" s="224"/>
      <c r="DD90" s="224"/>
      <c r="DE90" s="224"/>
      <c r="DF90" s="224"/>
      <c r="DG90" s="224"/>
      <c r="DH90" s="224"/>
      <c r="DI90" s="224"/>
      <c r="DJ90" s="224"/>
      <c r="DK90" s="224"/>
      <c r="DL90" s="224"/>
      <c r="DM90" s="224"/>
      <c r="DN90" s="224"/>
      <c r="DO90" s="224"/>
      <c r="DP90" s="224"/>
      <c r="DQ90" s="224"/>
      <c r="DR90" s="224"/>
      <c r="DS90" s="224"/>
      <c r="DT90" s="224"/>
      <c r="DU90" s="224"/>
      <c r="DV90" s="224"/>
      <c r="DW90" s="224"/>
      <c r="DX90" s="224"/>
      <c r="DY90" s="224"/>
      <c r="DZ90" s="224"/>
      <c r="EA90" s="224"/>
      <c r="EB90" s="224"/>
      <c r="EC90" s="224"/>
      <c r="ED90" s="224"/>
      <c r="EE90" s="224"/>
      <c r="EF90" s="224"/>
      <c r="EG90" s="224"/>
      <c r="EH90" s="224"/>
      <c r="EI90" s="224"/>
      <c r="EJ90" s="224"/>
      <c r="EK90" s="224"/>
      <c r="EL90" s="224"/>
      <c r="EM90" s="224"/>
      <c r="EN90" s="224"/>
      <c r="EO90" s="224"/>
      <c r="EP90" s="224"/>
      <c r="EQ90" s="224"/>
      <c r="ER90" s="224"/>
      <c r="ES90" s="224"/>
    </row>
    <row r="91" spans="1:149" s="111" customFormat="1" ht="15" customHeight="1" thickBot="1" x14ac:dyDescent="0.3">
      <c r="A91" s="493"/>
      <c r="B91" s="626" t="s">
        <v>41</v>
      </c>
      <c r="C91" s="626"/>
      <c r="D91" s="626"/>
      <c r="E91" s="626"/>
      <c r="F91" s="286" t="s">
        <v>11</v>
      </c>
      <c r="G91" s="359">
        <f>G90</f>
        <v>30000</v>
      </c>
      <c r="H91" s="105">
        <f t="shared" ref="H91:U91" si="116">H90</f>
        <v>0</v>
      </c>
      <c r="I91" s="105">
        <f t="shared" si="116"/>
        <v>0</v>
      </c>
      <c r="J91" s="105">
        <f t="shared" si="116"/>
        <v>0</v>
      </c>
      <c r="K91" s="354">
        <f t="shared" si="116"/>
        <v>30000</v>
      </c>
      <c r="L91" s="421">
        <f t="shared" si="116"/>
        <v>30000</v>
      </c>
      <c r="M91" s="105">
        <f t="shared" si="116"/>
        <v>0</v>
      </c>
      <c r="N91" s="105">
        <f t="shared" si="116"/>
        <v>0</v>
      </c>
      <c r="O91" s="105">
        <f t="shared" si="116"/>
        <v>0</v>
      </c>
      <c r="P91" s="427">
        <f t="shared" si="116"/>
        <v>30000</v>
      </c>
      <c r="Q91" s="359">
        <f t="shared" si="116"/>
        <v>29750</v>
      </c>
      <c r="R91" s="105">
        <f t="shared" si="116"/>
        <v>0</v>
      </c>
      <c r="S91" s="105">
        <f t="shared" si="116"/>
        <v>0</v>
      </c>
      <c r="T91" s="105">
        <f t="shared" si="116"/>
        <v>0</v>
      </c>
      <c r="U91" s="354">
        <f t="shared" si="116"/>
        <v>29750</v>
      </c>
      <c r="V91" s="316">
        <f>V90</f>
        <v>99.166666666666671</v>
      </c>
      <c r="W91" s="317">
        <v>0</v>
      </c>
      <c r="X91" s="317">
        <v>0</v>
      </c>
      <c r="Y91" s="317">
        <v>0</v>
      </c>
      <c r="Z91" s="434">
        <f t="shared" si="115"/>
        <v>99.166666666666671</v>
      </c>
      <c r="AA91" s="316">
        <f>Q91/G91*100</f>
        <v>99.166666666666671</v>
      </c>
      <c r="AB91" s="317">
        <v>0</v>
      </c>
      <c r="AC91" s="317">
        <v>0</v>
      </c>
      <c r="AD91" s="317">
        <v>0</v>
      </c>
      <c r="AE91" s="318">
        <f>U91/K91*100</f>
        <v>99.166666666666671</v>
      </c>
      <c r="AH91" s="11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</row>
    <row r="92" spans="1:149" s="3" customFormat="1" ht="25.5" customHeight="1" x14ac:dyDescent="0.25">
      <c r="A92" s="641" t="s">
        <v>42</v>
      </c>
      <c r="B92" s="642"/>
      <c r="C92" s="642"/>
      <c r="D92" s="643"/>
      <c r="E92" s="277" t="s">
        <v>13</v>
      </c>
      <c r="F92" s="287" t="s">
        <v>11</v>
      </c>
      <c r="G92" s="364">
        <f>G8+G9+G10+G11+G12+G13+G14+G15+G16+G17+G20+G22+G57+G65+G66+G70+G71+G72+G73+G77+G78+G79+G80+G81+G82+G85+G86+G90</f>
        <v>4161774473.48</v>
      </c>
      <c r="H92" s="364">
        <f t="shared" ref="H92:P92" si="117">H8+H9+H10+H11+H12+H13+H14+H15+H16+H17+H20+H22+H57+H65+H66+H70+H71+H72+H73+H77+H78+H79+H80+H81+H82+H85+H86+H90</f>
        <v>2960611562</v>
      </c>
      <c r="I92" s="364">
        <f t="shared" si="117"/>
        <v>0</v>
      </c>
      <c r="J92" s="364">
        <f t="shared" si="117"/>
        <v>327370560.48000002</v>
      </c>
      <c r="K92" s="364">
        <f t="shared" si="117"/>
        <v>873792351</v>
      </c>
      <c r="L92" s="364">
        <f t="shared" si="117"/>
        <v>3126709757.48</v>
      </c>
      <c r="M92" s="364">
        <f t="shared" si="117"/>
        <v>2101886315</v>
      </c>
      <c r="N92" s="677">
        <f t="shared" si="117"/>
        <v>0</v>
      </c>
      <c r="O92" s="364">
        <f t="shared" si="117"/>
        <v>327370560.48000002</v>
      </c>
      <c r="P92" s="364">
        <f t="shared" si="117"/>
        <v>697452882</v>
      </c>
      <c r="Q92" s="428">
        <f t="shared" ref="H92:U92" si="118">Q8+Q9+Q10+Q11+Q12+Q13+Q14+Q15+Q16+Q17+Q20+Q22+Q57+Q65+Q66+Q70+Q71+Q72+Q73+Q77+Q78+Q79+Q80+Q81+Q82+Q85+Q86+Q90</f>
        <v>2755638511.5499988</v>
      </c>
      <c r="R92" s="428">
        <f t="shared" si="118"/>
        <v>1976182793.4400001</v>
      </c>
      <c r="S92" s="583">
        <f t="shared" si="118"/>
        <v>0</v>
      </c>
      <c r="T92" s="428">
        <f t="shared" si="118"/>
        <v>203856697</v>
      </c>
      <c r="U92" s="428">
        <f t="shared" si="118"/>
        <v>575599021.1099999</v>
      </c>
      <c r="V92" s="432">
        <f>Q92/L92*100</f>
        <v>88.132213262126726</v>
      </c>
      <c r="W92" s="433">
        <f>R92/M92*100</f>
        <v>94.019489985594205</v>
      </c>
      <c r="X92" s="326">
        <v>0</v>
      </c>
      <c r="Y92" s="433">
        <f>O92/J92*100</f>
        <v>100</v>
      </c>
      <c r="Z92" s="327">
        <v>0</v>
      </c>
      <c r="AA92" s="432">
        <f>Q92/G92*100</f>
        <v>66.213066784606028</v>
      </c>
      <c r="AB92" s="433">
        <f>R92/H92*100</f>
        <v>66.749141251918147</v>
      </c>
      <c r="AC92" s="326">
        <v>0</v>
      </c>
      <c r="AD92" s="433">
        <f>T92/O92*100</f>
        <v>62.270931357144491</v>
      </c>
      <c r="AE92" s="434">
        <f>U92/K92*100</f>
        <v>65.873662140812201</v>
      </c>
      <c r="AH92" s="12"/>
      <c r="AI92" s="12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</row>
    <row r="93" spans="1:149" s="111" customFormat="1" x14ac:dyDescent="0.25">
      <c r="A93" s="644"/>
      <c r="B93" s="645"/>
      <c r="C93" s="645"/>
      <c r="D93" s="646"/>
      <c r="E93" s="150"/>
      <c r="F93" s="288"/>
      <c r="G93" s="292"/>
      <c r="H93" s="374"/>
      <c r="I93" s="374"/>
      <c r="J93" s="374"/>
      <c r="K93" s="416"/>
      <c r="L93" s="292"/>
      <c r="M93" s="151"/>
      <c r="N93" s="374"/>
      <c r="O93" s="151"/>
      <c r="P93" s="369"/>
      <c r="Q93" s="292"/>
      <c r="R93" s="151"/>
      <c r="S93" s="151"/>
      <c r="T93" s="151"/>
      <c r="U93" s="369"/>
      <c r="V93" s="292"/>
      <c r="W93" s="151"/>
      <c r="X93" s="151"/>
      <c r="Y93" s="151"/>
      <c r="Z93" s="278"/>
      <c r="AA93" s="292"/>
      <c r="AB93" s="151"/>
      <c r="AC93" s="151"/>
      <c r="AD93" s="151"/>
      <c r="AE93" s="278"/>
      <c r="AH93" s="11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12"/>
      <c r="CY93" s="112"/>
      <c r="CZ93" s="112"/>
      <c r="DA93" s="112"/>
      <c r="DB93" s="112"/>
      <c r="DC93" s="112"/>
      <c r="DD93" s="112"/>
      <c r="DE93" s="112"/>
      <c r="DF93" s="112"/>
      <c r="DG93" s="112"/>
      <c r="DH93" s="112"/>
      <c r="DI93" s="112"/>
      <c r="DJ93" s="112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12"/>
      <c r="DX93" s="112"/>
      <c r="DY93" s="112"/>
      <c r="DZ93" s="112"/>
      <c r="EA93" s="112"/>
      <c r="EB93" s="112"/>
      <c r="EC93" s="112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</row>
    <row r="94" spans="1:149" s="3" customFormat="1" ht="20.25" customHeight="1" x14ac:dyDescent="0.25">
      <c r="A94" s="632" t="s">
        <v>42</v>
      </c>
      <c r="B94" s="633"/>
      <c r="C94" s="633"/>
      <c r="D94" s="634"/>
      <c r="E94" s="192" t="s">
        <v>24</v>
      </c>
      <c r="F94" s="289" t="s">
        <v>11</v>
      </c>
      <c r="G94" s="422">
        <f t="shared" ref="G94:U94" si="119">G23</f>
        <v>112891552</v>
      </c>
      <c r="H94" s="138">
        <f t="shared" si="119"/>
        <v>0</v>
      </c>
      <c r="I94" s="138">
        <f t="shared" si="119"/>
        <v>0</v>
      </c>
      <c r="J94" s="138">
        <f t="shared" si="119"/>
        <v>0</v>
      </c>
      <c r="K94" s="417">
        <f t="shared" si="119"/>
        <v>112891552</v>
      </c>
      <c r="L94" s="422">
        <f t="shared" si="119"/>
        <v>106403530</v>
      </c>
      <c r="M94" s="138">
        <f t="shared" si="119"/>
        <v>0</v>
      </c>
      <c r="N94" s="138">
        <f t="shared" si="119"/>
        <v>0</v>
      </c>
      <c r="O94" s="138">
        <f t="shared" si="119"/>
        <v>0</v>
      </c>
      <c r="P94" s="429">
        <f t="shared" si="119"/>
        <v>106403530</v>
      </c>
      <c r="Q94" s="422">
        <f t="shared" si="119"/>
        <v>68270618.069999993</v>
      </c>
      <c r="R94" s="138">
        <f t="shared" si="119"/>
        <v>0</v>
      </c>
      <c r="S94" s="138">
        <f t="shared" si="119"/>
        <v>0</v>
      </c>
      <c r="T94" s="138">
        <f t="shared" si="119"/>
        <v>0</v>
      </c>
      <c r="U94" s="429">
        <f t="shared" si="119"/>
        <v>68270618.069999993</v>
      </c>
      <c r="V94" s="435">
        <f>Q94/L94*100</f>
        <v>64.161986045011844</v>
      </c>
      <c r="W94" s="431">
        <v>0</v>
      </c>
      <c r="X94" s="431">
        <v>0</v>
      </c>
      <c r="Y94" s="431">
        <v>0</v>
      </c>
      <c r="Z94" s="468">
        <f t="shared" ref="Z94" si="120">U94/P94*100</f>
        <v>64.161986045011844</v>
      </c>
      <c r="AA94" s="435">
        <f>Q94/G94*100</f>
        <v>60.474514576608883</v>
      </c>
      <c r="AB94" s="431">
        <v>0</v>
      </c>
      <c r="AC94" s="431">
        <v>0</v>
      </c>
      <c r="AD94" s="431">
        <v>0</v>
      </c>
      <c r="AE94" s="436">
        <f>U94/K94*100</f>
        <v>60.474514576608883</v>
      </c>
      <c r="AH94" s="12"/>
      <c r="AI94" s="12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07"/>
      <c r="EE94" s="107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</row>
    <row r="95" spans="1:149" s="111" customFormat="1" ht="15.75" x14ac:dyDescent="0.25">
      <c r="A95" s="638"/>
      <c r="B95" s="639"/>
      <c r="C95" s="639"/>
      <c r="D95" s="640"/>
      <c r="E95" s="18"/>
      <c r="F95" s="290"/>
      <c r="G95" s="423"/>
      <c r="H95" s="17"/>
      <c r="I95" s="17"/>
      <c r="J95" s="17"/>
      <c r="K95" s="418"/>
      <c r="L95" s="423"/>
      <c r="M95" s="17"/>
      <c r="N95" s="375"/>
      <c r="O95" s="17"/>
      <c r="P95" s="290"/>
      <c r="Q95" s="423"/>
      <c r="R95" s="17"/>
      <c r="S95" s="17"/>
      <c r="T95" s="17"/>
      <c r="U95" s="290"/>
      <c r="V95" s="467"/>
      <c r="W95" s="17"/>
      <c r="X95" s="17"/>
      <c r="Y95" s="17"/>
      <c r="Z95" s="30"/>
      <c r="AA95" s="293"/>
      <c r="AB95" s="17"/>
      <c r="AC95" s="17"/>
      <c r="AD95" s="17"/>
      <c r="AE95" s="30"/>
      <c r="AH95" s="11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2"/>
      <c r="CN95" s="112"/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2"/>
      <c r="DD95" s="112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</row>
    <row r="96" spans="1:149" s="3" customFormat="1" ht="15" customHeight="1" x14ac:dyDescent="0.25">
      <c r="A96" s="632" t="s">
        <v>42</v>
      </c>
      <c r="B96" s="633"/>
      <c r="C96" s="633"/>
      <c r="D96" s="634"/>
      <c r="E96" s="192" t="s">
        <v>60</v>
      </c>
      <c r="F96" s="289" t="s">
        <v>11</v>
      </c>
      <c r="G96" s="422">
        <f t="shared" ref="G96:U96" si="121">G24</f>
        <v>22565803</v>
      </c>
      <c r="H96" s="138">
        <f t="shared" si="121"/>
        <v>0</v>
      </c>
      <c r="I96" s="138">
        <f t="shared" si="121"/>
        <v>0</v>
      </c>
      <c r="J96" s="138">
        <f t="shared" si="121"/>
        <v>0</v>
      </c>
      <c r="K96" s="417">
        <f t="shared" si="121"/>
        <v>22565803</v>
      </c>
      <c r="L96" s="377">
        <f t="shared" si="121"/>
        <v>0</v>
      </c>
      <c r="M96" s="138">
        <f t="shared" si="121"/>
        <v>0</v>
      </c>
      <c r="N96" s="138">
        <f t="shared" si="121"/>
        <v>0</v>
      </c>
      <c r="O96" s="138">
        <f t="shared" si="121"/>
        <v>0</v>
      </c>
      <c r="P96" s="378">
        <f t="shared" si="121"/>
        <v>0</v>
      </c>
      <c r="Q96" s="377">
        <f t="shared" si="121"/>
        <v>0</v>
      </c>
      <c r="R96" s="138">
        <f t="shared" si="121"/>
        <v>0</v>
      </c>
      <c r="S96" s="138">
        <f t="shared" si="121"/>
        <v>0</v>
      </c>
      <c r="T96" s="138">
        <f t="shared" si="121"/>
        <v>0</v>
      </c>
      <c r="U96" s="378">
        <f t="shared" si="121"/>
        <v>0</v>
      </c>
      <c r="V96" s="437">
        <v>0</v>
      </c>
      <c r="W96" s="431">
        <v>0</v>
      </c>
      <c r="X96" s="431">
        <v>0</v>
      </c>
      <c r="Y96" s="431">
        <v>0</v>
      </c>
      <c r="Z96" s="470">
        <v>0</v>
      </c>
      <c r="AA96" s="437">
        <f>Q96/G96*100</f>
        <v>0</v>
      </c>
      <c r="AB96" s="431">
        <v>0</v>
      </c>
      <c r="AC96" s="431">
        <v>0</v>
      </c>
      <c r="AD96" s="431">
        <v>0</v>
      </c>
      <c r="AE96" s="438">
        <f>U96/K96*100</f>
        <v>0</v>
      </c>
      <c r="AH96" s="12"/>
      <c r="AI96" s="12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</row>
    <row r="97" spans="1:149" s="114" customFormat="1" ht="22.5" customHeight="1" thickBot="1" x14ac:dyDescent="0.3">
      <c r="A97" s="635" t="s">
        <v>113</v>
      </c>
      <c r="B97" s="636"/>
      <c r="C97" s="636"/>
      <c r="D97" s="637"/>
      <c r="E97" s="279"/>
      <c r="F97" s="291"/>
      <c r="G97" s="424">
        <f>G92+G94+G96</f>
        <v>4297231828.4799995</v>
      </c>
      <c r="H97" s="425">
        <f t="shared" ref="H97:U97" si="122">H92+H94+H96</f>
        <v>2960611562</v>
      </c>
      <c r="I97" s="376">
        <f t="shared" si="122"/>
        <v>0</v>
      </c>
      <c r="J97" s="425">
        <f t="shared" si="122"/>
        <v>327370560.48000002</v>
      </c>
      <c r="K97" s="419">
        <f t="shared" si="122"/>
        <v>1009249706</v>
      </c>
      <c r="L97" s="424">
        <f t="shared" si="122"/>
        <v>3233113287.48</v>
      </c>
      <c r="M97" s="425">
        <f t="shared" si="122"/>
        <v>2101886315</v>
      </c>
      <c r="N97" s="376">
        <f t="shared" si="122"/>
        <v>0</v>
      </c>
      <c r="O97" s="425">
        <f t="shared" si="122"/>
        <v>327370560.48000002</v>
      </c>
      <c r="P97" s="430">
        <f t="shared" si="122"/>
        <v>803856412</v>
      </c>
      <c r="Q97" s="424">
        <f t="shared" si="122"/>
        <v>2823909129.6199989</v>
      </c>
      <c r="R97" s="425">
        <f t="shared" si="122"/>
        <v>1976182793.4400001</v>
      </c>
      <c r="S97" s="376">
        <f t="shared" si="122"/>
        <v>0</v>
      </c>
      <c r="T97" s="425">
        <f t="shared" si="122"/>
        <v>203856697</v>
      </c>
      <c r="U97" s="430">
        <f t="shared" si="122"/>
        <v>643869639.17999983</v>
      </c>
      <c r="V97" s="439">
        <f>Q97/L97*100</f>
        <v>87.343339949001631</v>
      </c>
      <c r="W97" s="469">
        <f>R97/M97*100</f>
        <v>94.019489985594205</v>
      </c>
      <c r="X97" s="441">
        <v>0</v>
      </c>
      <c r="Y97" s="440">
        <f>O97/J97*100</f>
        <v>100</v>
      </c>
      <c r="Z97" s="471">
        <v>0</v>
      </c>
      <c r="AA97" s="439">
        <f>Q97/G97*100</f>
        <v>65.714609831019089</v>
      </c>
      <c r="AB97" s="440">
        <f>R97/H97*100</f>
        <v>66.749141251918147</v>
      </c>
      <c r="AC97" s="441">
        <v>0</v>
      </c>
      <c r="AD97" s="440">
        <f>T97/O97*100</f>
        <v>62.270931357144491</v>
      </c>
      <c r="AE97" s="442">
        <f>U97/K97*100</f>
        <v>63.796861703519767</v>
      </c>
      <c r="AH97" s="14"/>
      <c r="AI97" s="14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</row>
    <row r="98" spans="1:149" s="3" customFormat="1" x14ac:dyDescent="0.25">
      <c r="A98" s="509"/>
      <c r="B98" s="2"/>
      <c r="C98" s="124"/>
      <c r="D98" s="124"/>
      <c r="E98" s="152"/>
      <c r="F98" s="4"/>
      <c r="G98" s="4"/>
      <c r="L98" s="4"/>
      <c r="Q98" s="4"/>
      <c r="V98" s="4"/>
      <c r="AA98" s="4"/>
      <c r="AH98" s="10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</row>
    <row r="99" spans="1:149" s="3" customFormat="1" ht="105.75" hidden="1" customHeight="1" x14ac:dyDescent="0.3">
      <c r="A99" s="114"/>
      <c r="B99" s="1" t="s">
        <v>127</v>
      </c>
      <c r="C99" s="125"/>
      <c r="D99" s="125"/>
      <c r="E99" s="153"/>
      <c r="F99" s="6"/>
      <c r="G99" s="118"/>
      <c r="H99" s="118"/>
      <c r="I99" s="622"/>
      <c r="J99" s="623"/>
      <c r="K99" s="631" t="s">
        <v>128</v>
      </c>
      <c r="L99" s="631"/>
      <c r="M99" s="118"/>
      <c r="N99" s="620"/>
      <c r="O99" s="621"/>
      <c r="P99" s="119"/>
      <c r="Q99" s="120"/>
      <c r="AH99" s="14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</row>
    <row r="100" spans="1:149" s="3" customFormat="1" ht="69" hidden="1" customHeight="1" x14ac:dyDescent="0.3">
      <c r="A100" s="114"/>
      <c r="B100" s="5" t="s">
        <v>7</v>
      </c>
      <c r="C100" s="125"/>
      <c r="D100" s="125"/>
      <c r="E100" s="154"/>
      <c r="F100" s="7"/>
      <c r="G100" s="7"/>
      <c r="H100" s="7"/>
      <c r="I100" s="622"/>
      <c r="J100" s="623"/>
      <c r="K100" s="631" t="s">
        <v>8</v>
      </c>
      <c r="L100" s="631"/>
      <c r="M100" s="7"/>
      <c r="N100" s="620"/>
      <c r="O100" s="621"/>
      <c r="P100" s="119"/>
      <c r="Q100" s="120"/>
      <c r="AH100" s="10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</row>
    <row r="101" spans="1:149" s="3" customFormat="1" ht="21" hidden="1" customHeight="1" x14ac:dyDescent="0.25">
      <c r="A101" s="114"/>
      <c r="B101" s="133"/>
      <c r="C101" s="126"/>
      <c r="D101" s="126"/>
      <c r="E101" s="155"/>
      <c r="F101" s="8"/>
      <c r="G101" s="9"/>
      <c r="H101" s="9"/>
      <c r="I101" s="121"/>
      <c r="J101" s="9"/>
      <c r="K101" s="9"/>
      <c r="L101" s="9"/>
      <c r="M101" s="9"/>
      <c r="N101" s="122"/>
      <c r="O101" s="9"/>
      <c r="P101" s="9"/>
      <c r="Q101" s="107"/>
      <c r="AH101" s="10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</row>
    <row r="102" spans="1:149" s="3" customFormat="1" ht="65.25" hidden="1" customHeight="1" x14ac:dyDescent="0.25">
      <c r="A102" s="114"/>
      <c r="B102" s="134"/>
      <c r="C102" s="127"/>
      <c r="D102" s="127"/>
      <c r="E102" s="156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AH102" s="10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</row>
    <row r="103" spans="1:149" s="3" customFormat="1" ht="15.75" hidden="1" customHeight="1" x14ac:dyDescent="0.25">
      <c r="A103" s="114"/>
      <c r="B103" s="294" t="s">
        <v>119</v>
      </c>
      <c r="C103" s="128"/>
      <c r="D103" s="128"/>
      <c r="E103" s="157"/>
      <c r="AH103" s="10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7"/>
      <c r="DX103" s="107"/>
      <c r="DY103" s="107"/>
      <c r="DZ103" s="107"/>
      <c r="EA103" s="107"/>
      <c r="EB103" s="107"/>
      <c r="EC103" s="107"/>
      <c r="ED103" s="107"/>
      <c r="EE103" s="107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</row>
    <row r="104" spans="1:149" s="3" customFormat="1" ht="15.75" hidden="1" customHeight="1" x14ac:dyDescent="0.25">
      <c r="A104" s="114"/>
      <c r="B104" s="294" t="s">
        <v>120</v>
      </c>
      <c r="C104" s="128"/>
      <c r="D104" s="128"/>
      <c r="E104" s="157"/>
      <c r="AH104" s="10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</row>
    <row r="105" spans="1:149" s="3" customFormat="1" ht="17.25" hidden="1" customHeight="1" x14ac:dyDescent="0.25">
      <c r="A105" s="114"/>
      <c r="B105" s="295" t="s">
        <v>118</v>
      </c>
      <c r="C105" s="127"/>
      <c r="D105" s="127"/>
      <c r="E105" s="157"/>
      <c r="AH105" s="10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  <c r="DR105" s="107"/>
      <c r="DS105" s="107"/>
      <c r="DT105" s="107"/>
      <c r="DU105" s="107"/>
      <c r="DV105" s="107"/>
      <c r="DW105" s="107"/>
      <c r="DX105" s="107"/>
      <c r="DY105" s="107"/>
      <c r="DZ105" s="107"/>
      <c r="EA105" s="107"/>
      <c r="EB105" s="107"/>
      <c r="EC105" s="107"/>
      <c r="ED105" s="107"/>
      <c r="EE105" s="107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</row>
    <row r="106" spans="1:149" s="3" customFormat="1" hidden="1" x14ac:dyDescent="0.25">
      <c r="A106" s="114"/>
      <c r="B106" s="283" t="s">
        <v>117</v>
      </c>
      <c r="C106" s="127"/>
      <c r="D106" s="127"/>
      <c r="E106" s="157"/>
      <c r="AH106" s="10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7"/>
      <c r="DY106" s="107"/>
      <c r="DZ106" s="107"/>
      <c r="EA106" s="107"/>
      <c r="EB106" s="107"/>
      <c r="EC106" s="107"/>
      <c r="ED106" s="107"/>
      <c r="EE106" s="107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</row>
    <row r="107" spans="1:149" s="3" customFormat="1" x14ac:dyDescent="0.25">
      <c r="A107" s="114"/>
      <c r="B107" s="134"/>
      <c r="C107" s="127"/>
      <c r="D107" s="127"/>
      <c r="E107" s="157"/>
      <c r="AH107" s="10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107"/>
      <c r="DY107" s="107"/>
      <c r="DZ107" s="107"/>
      <c r="EA107" s="107"/>
      <c r="EB107" s="107"/>
      <c r="EC107" s="107"/>
      <c r="ED107" s="107"/>
      <c r="EE107" s="107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</row>
    <row r="108" spans="1:149" s="3" customFormat="1" x14ac:dyDescent="0.25">
      <c r="A108" s="114"/>
      <c r="B108" s="134"/>
      <c r="C108" s="127"/>
      <c r="D108" s="127"/>
      <c r="E108" s="157"/>
      <c r="AH108" s="10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  <c r="DQ108" s="107"/>
      <c r="DR108" s="107"/>
      <c r="DS108" s="107"/>
      <c r="DT108" s="107"/>
      <c r="DU108" s="107"/>
      <c r="DV108" s="107"/>
      <c r="DW108" s="107"/>
      <c r="DX108" s="107"/>
      <c r="DY108" s="107"/>
      <c r="DZ108" s="107"/>
      <c r="EA108" s="107"/>
      <c r="EB108" s="107"/>
      <c r="EC108" s="107"/>
      <c r="ED108" s="107"/>
      <c r="EE108" s="107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</row>
    <row r="109" spans="1:149" s="3" customFormat="1" x14ac:dyDescent="0.25">
      <c r="A109" s="114"/>
      <c r="B109" s="134"/>
      <c r="C109" s="127"/>
      <c r="D109" s="127"/>
      <c r="E109" s="157"/>
      <c r="AH109" s="10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</row>
    <row r="110" spans="1:149" s="3" customFormat="1" x14ac:dyDescent="0.25">
      <c r="A110" s="114"/>
      <c r="B110" s="134"/>
      <c r="C110" s="127"/>
      <c r="D110" s="127"/>
      <c r="E110" s="157"/>
      <c r="AH110" s="10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</row>
    <row r="111" spans="1:149" s="3" customFormat="1" x14ac:dyDescent="0.25">
      <c r="A111" s="114"/>
      <c r="B111" s="134"/>
      <c r="C111" s="127"/>
      <c r="D111" s="127"/>
      <c r="E111" s="157"/>
      <c r="AH111" s="10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</row>
    <row r="112" spans="1:149" s="3" customFormat="1" x14ac:dyDescent="0.25">
      <c r="A112" s="114"/>
      <c r="B112" s="134"/>
      <c r="C112" s="127"/>
      <c r="D112" s="127"/>
      <c r="E112" s="157"/>
      <c r="AH112" s="10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107"/>
      <c r="DY112" s="107"/>
      <c r="DZ112" s="107"/>
      <c r="EA112" s="107"/>
      <c r="EB112" s="107"/>
      <c r="EC112" s="107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</row>
    <row r="113" spans="1:149" s="3" customFormat="1" x14ac:dyDescent="0.25">
      <c r="A113" s="114"/>
      <c r="B113" s="134"/>
      <c r="C113" s="127"/>
      <c r="D113" s="127"/>
      <c r="E113" s="157"/>
      <c r="AH113" s="10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107"/>
      <c r="DY113" s="107"/>
      <c r="DZ113" s="107"/>
      <c r="EA113" s="107"/>
      <c r="EB113" s="107"/>
      <c r="EC113" s="107"/>
      <c r="ED113" s="107"/>
      <c r="EE113" s="107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</row>
    <row r="114" spans="1:149" s="3" customFormat="1" x14ac:dyDescent="0.25">
      <c r="A114" s="114"/>
      <c r="B114" s="134"/>
      <c r="C114" s="127"/>
      <c r="D114" s="127"/>
      <c r="E114" s="157"/>
      <c r="AH114" s="10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</row>
    <row r="115" spans="1:149" s="3" customFormat="1" x14ac:dyDescent="0.25">
      <c r="A115" s="114"/>
      <c r="B115" s="134"/>
      <c r="C115" s="127"/>
      <c r="D115" s="127"/>
      <c r="E115" s="157"/>
      <c r="AH115" s="10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107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</row>
    <row r="116" spans="1:149" s="3" customFormat="1" x14ac:dyDescent="0.25">
      <c r="A116" s="114"/>
      <c r="B116" s="134"/>
      <c r="C116" s="127"/>
      <c r="D116" s="127"/>
      <c r="E116" s="157"/>
      <c r="AH116" s="10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</row>
    <row r="117" spans="1:149" s="3" customFormat="1" x14ac:dyDescent="0.25">
      <c r="A117" s="114"/>
      <c r="B117" s="134"/>
      <c r="C117" s="127"/>
      <c r="D117" s="127"/>
      <c r="E117" s="157"/>
      <c r="AH117" s="10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</row>
    <row r="118" spans="1:149" s="3" customFormat="1" x14ac:dyDescent="0.25">
      <c r="A118" s="114"/>
      <c r="B118" s="134"/>
      <c r="C118" s="127"/>
      <c r="D118" s="127"/>
      <c r="E118" s="157"/>
      <c r="AH118" s="10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</row>
    <row r="119" spans="1:149" s="3" customFormat="1" x14ac:dyDescent="0.25">
      <c r="A119" s="114"/>
      <c r="B119" s="134"/>
      <c r="C119" s="127"/>
      <c r="D119" s="127"/>
      <c r="E119" s="157"/>
      <c r="AH119" s="10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</row>
  </sheetData>
  <mergeCells count="53">
    <mergeCell ref="V3:Z3"/>
    <mergeCell ref="AF17:AG17"/>
    <mergeCell ref="B83:E83"/>
    <mergeCell ref="B74:E74"/>
    <mergeCell ref="A75:AE75"/>
    <mergeCell ref="AF15:AH15"/>
    <mergeCell ref="G76:AE76"/>
    <mergeCell ref="B76:E76"/>
    <mergeCell ref="B69:E69"/>
    <mergeCell ref="B64:E64"/>
    <mergeCell ref="AF82:AH82"/>
    <mergeCell ref="B21:E21"/>
    <mergeCell ref="B56:E56"/>
    <mergeCell ref="B53:D53"/>
    <mergeCell ref="B25:D25"/>
    <mergeCell ref="AH65:AH66"/>
    <mergeCell ref="A63:AE63"/>
    <mergeCell ref="B62:E62"/>
    <mergeCell ref="B58:B59"/>
    <mergeCell ref="A58:A59"/>
    <mergeCell ref="B61:E61"/>
    <mergeCell ref="N99:O99"/>
    <mergeCell ref="N100:O100"/>
    <mergeCell ref="I100:J100"/>
    <mergeCell ref="I99:J99"/>
    <mergeCell ref="A84:AE84"/>
    <mergeCell ref="B91:E91"/>
    <mergeCell ref="B88:E88"/>
    <mergeCell ref="A89:AE89"/>
    <mergeCell ref="K100:L100"/>
    <mergeCell ref="K99:L99"/>
    <mergeCell ref="A96:D96"/>
    <mergeCell ref="A97:D97"/>
    <mergeCell ref="A95:D95"/>
    <mergeCell ref="A92:D92"/>
    <mergeCell ref="A94:D94"/>
    <mergeCell ref="A93:D93"/>
    <mergeCell ref="A1:AE1"/>
    <mergeCell ref="A6:AE6"/>
    <mergeCell ref="AA3:AE3"/>
    <mergeCell ref="B67:E67"/>
    <mergeCell ref="A68:AE68"/>
    <mergeCell ref="A3:A4"/>
    <mergeCell ref="E3:E4"/>
    <mergeCell ref="F3:F4"/>
    <mergeCell ref="A22:A24"/>
    <mergeCell ref="B22:B24"/>
    <mergeCell ref="L3:P3"/>
    <mergeCell ref="Q3:U3"/>
    <mergeCell ref="D58:D59"/>
    <mergeCell ref="B7:E7"/>
    <mergeCell ref="G7:AE7"/>
    <mergeCell ref="G3:K3"/>
  </mergeCells>
  <pageMargins left="0" right="0" top="0" bottom="0" header="0.31496062992125984" footer="0.31496062992125984"/>
  <pageSetup paperSize="9" scale="34" fitToHeight="0" orientation="landscape" r:id="rId1"/>
  <rowBreaks count="1" manualBreakCount="1">
    <brk id="7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</vt:lpstr>
      <vt:lpstr>'Таблица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2019-10-04T03:33:29Z</dcterms:modified>
</cp:coreProperties>
</file>