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20" windowWidth="19320" windowHeight="12015"/>
  </bookViews>
  <sheets>
    <sheet name="муниципальные" sheetId="33" r:id="rId1"/>
    <sheet name="ведомственная" sheetId="36" state="hidden" r:id="rId2"/>
    <sheet name="АИП" sheetId="37" state="hidden" r:id="rId3"/>
    <sheet name="АИП_" sheetId="38" r:id="rId4"/>
  </sheets>
  <externalReferences>
    <externalReference r:id="rId5"/>
  </externalReferences>
  <definedNames>
    <definedName name="_xlnm._FilterDatabase" localSheetId="0" hidden="1">муниципальные!$A$4:$S$44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муниципальные!$A$1:$S$44</definedName>
  </definedNames>
  <calcPr calcId="124519" refMode="R1C1"/>
</workbook>
</file>

<file path=xl/calcChain.xml><?xml version="1.0" encoding="utf-8"?>
<calcChain xmlns="http://schemas.openxmlformats.org/spreadsheetml/2006/main">
  <c r="R32" i="33"/>
  <c r="S29"/>
  <c r="S31"/>
  <c r="S34"/>
  <c r="S40"/>
  <c r="S41"/>
  <c r="S42"/>
  <c r="S43"/>
  <c r="S44"/>
  <c r="F10" i="38" l="1"/>
  <c r="G10"/>
  <c r="H10"/>
  <c r="I10"/>
  <c r="J10"/>
  <c r="K10"/>
  <c r="L10"/>
  <c r="M10"/>
  <c r="N10"/>
  <c r="P10"/>
  <c r="Q10"/>
  <c r="R10"/>
  <c r="E10"/>
  <c r="V20" l="1"/>
  <c r="T20"/>
  <c r="O20"/>
  <c r="K20"/>
  <c r="D20"/>
  <c r="V19"/>
  <c r="T19"/>
  <c r="O19"/>
  <c r="K19"/>
  <c r="D19"/>
  <c r="V18"/>
  <c r="T18"/>
  <c r="O18"/>
  <c r="K18"/>
  <c r="D18"/>
  <c r="V17"/>
  <c r="T17"/>
  <c r="O17"/>
  <c r="N17"/>
  <c r="K17" s="1"/>
  <c r="K16" s="1"/>
  <c r="D17"/>
  <c r="S17" s="1"/>
  <c r="R16"/>
  <c r="Q16"/>
  <c r="P16"/>
  <c r="O16" s="1"/>
  <c r="M16"/>
  <c r="L16"/>
  <c r="J16"/>
  <c r="I16"/>
  <c r="H16"/>
  <c r="G16"/>
  <c r="F16"/>
  <c r="E16"/>
  <c r="V15"/>
  <c r="U15"/>
  <c r="T15"/>
  <c r="O15"/>
  <c r="S15" s="1"/>
  <c r="N15"/>
  <c r="Z15" s="1"/>
  <c r="D15"/>
  <c r="R14"/>
  <c r="Q14"/>
  <c r="P14"/>
  <c r="M14"/>
  <c r="L14"/>
  <c r="G14"/>
  <c r="F14"/>
  <c r="E14"/>
  <c r="D14" s="1"/>
  <c r="V13"/>
  <c r="U13"/>
  <c r="T13"/>
  <c r="O13"/>
  <c r="N13"/>
  <c r="K13" s="1"/>
  <c r="D13"/>
  <c r="R12"/>
  <c r="Q12"/>
  <c r="P12"/>
  <c r="N12"/>
  <c r="M12"/>
  <c r="L12"/>
  <c r="K12" s="1"/>
  <c r="G12"/>
  <c r="F12"/>
  <c r="E12"/>
  <c r="D12"/>
  <c r="V11"/>
  <c r="T11"/>
  <c r="O11"/>
  <c r="O10" s="1"/>
  <c r="K11"/>
  <c r="D11"/>
  <c r="D10"/>
  <c r="V9"/>
  <c r="T9"/>
  <c r="O9"/>
  <c r="N9"/>
  <c r="K9" s="1"/>
  <c r="K8" s="1"/>
  <c r="D9"/>
  <c r="D8" s="1"/>
  <c r="R8"/>
  <c r="Q8"/>
  <c r="P8"/>
  <c r="N8"/>
  <c r="M8"/>
  <c r="L8"/>
  <c r="J8"/>
  <c r="I8"/>
  <c r="H8"/>
  <c r="G8"/>
  <c r="F8"/>
  <c r="E8"/>
  <c r="V7"/>
  <c r="U7"/>
  <c r="T7"/>
  <c r="N7"/>
  <c r="K7" s="1"/>
  <c r="D7"/>
  <c r="V6"/>
  <c r="U6"/>
  <c r="T6"/>
  <c r="N6"/>
  <c r="K6" s="1"/>
  <c r="D6"/>
  <c r="R5"/>
  <c r="Q5"/>
  <c r="P5"/>
  <c r="N5"/>
  <c r="M5"/>
  <c r="L5"/>
  <c r="K5" s="1"/>
  <c r="G5"/>
  <c r="F5"/>
  <c r="E5"/>
  <c r="D5" s="1"/>
  <c r="R4"/>
  <c r="Q4"/>
  <c r="P4"/>
  <c r="M4"/>
  <c r="L4"/>
  <c r="J4"/>
  <c r="I4"/>
  <c r="H4"/>
  <c r="G4"/>
  <c r="F4"/>
  <c r="E4"/>
  <c r="D16" l="1"/>
  <c r="D4" s="1"/>
  <c r="S13"/>
  <c r="V16"/>
  <c r="S18"/>
  <c r="Y4"/>
  <c r="K4"/>
  <c r="S19"/>
  <c r="U5"/>
  <c r="U12"/>
  <c r="T14"/>
  <c r="S16"/>
  <c r="S20"/>
  <c r="T4"/>
  <c r="V4"/>
  <c r="T5"/>
  <c r="V5"/>
  <c r="T8"/>
  <c r="V8"/>
  <c r="S9"/>
  <c r="T10"/>
  <c r="V10"/>
  <c r="S11"/>
  <c r="S10" s="1"/>
  <c r="T12"/>
  <c r="V12"/>
  <c r="N14"/>
  <c r="K14" s="1"/>
  <c r="U14"/>
  <c r="N16"/>
  <c r="N4" s="1"/>
  <c r="O5"/>
  <c r="S5" s="1"/>
  <c r="O8"/>
  <c r="O12"/>
  <c r="O14"/>
  <c r="K15"/>
  <c r="W15" s="1"/>
  <c r="T16"/>
  <c r="V14"/>
  <c r="Z14" l="1"/>
  <c r="O7"/>
  <c r="S7" s="1"/>
  <c r="S12"/>
  <c r="S8"/>
  <c r="O4"/>
  <c r="S4" s="1"/>
  <c r="W14"/>
  <c r="S14"/>
  <c r="O6"/>
  <c r="S6" s="1"/>
  <c r="G41" i="33" l="1"/>
  <c r="E41"/>
  <c r="M26" l="1"/>
  <c r="S5" l="1"/>
  <c r="S6"/>
  <c r="S7"/>
  <c r="S8"/>
  <c r="S9"/>
  <c r="S10"/>
  <c r="S11"/>
  <c r="S13"/>
  <c r="S14"/>
  <c r="S15"/>
  <c r="S16"/>
  <c r="S18"/>
  <c r="S19"/>
  <c r="S22"/>
  <c r="S23"/>
  <c r="S24"/>
  <c r="S25"/>
  <c r="Q27"/>
  <c r="R27"/>
  <c r="S27"/>
  <c r="Q28"/>
  <c r="Q29"/>
  <c r="Q30"/>
  <c r="Q31"/>
  <c r="Q33"/>
  <c r="Q34"/>
  <c r="Q35"/>
  <c r="Q36"/>
  <c r="Q37"/>
  <c r="Q38"/>
  <c r="Q39"/>
  <c r="M12" l="1"/>
  <c r="N12"/>
  <c r="O12"/>
  <c r="L12" s="1"/>
  <c r="G12"/>
  <c r="I12"/>
  <c r="J12"/>
  <c r="K12"/>
  <c r="S12" l="1"/>
  <c r="G18" i="37" l="1"/>
  <c r="P15"/>
  <c r="L15"/>
  <c r="D15"/>
  <c r="D14" s="1"/>
  <c r="E10"/>
  <c r="F10"/>
  <c r="G10"/>
  <c r="I10"/>
  <c r="J10"/>
  <c r="K10"/>
  <c r="M10"/>
  <c r="N10"/>
  <c r="Q10"/>
  <c r="R10"/>
  <c r="S10"/>
  <c r="H11"/>
  <c r="H10" s="1"/>
  <c r="P13"/>
  <c r="O13"/>
  <c r="L13"/>
  <c r="H13"/>
  <c r="D13"/>
  <c r="K8"/>
  <c r="G8"/>
  <c r="E5"/>
  <c r="F5"/>
  <c r="G5"/>
  <c r="I5"/>
  <c r="J5"/>
  <c r="K5"/>
  <c r="M5"/>
  <c r="N5"/>
  <c r="Q5"/>
  <c r="R5"/>
  <c r="S5"/>
  <c r="P6"/>
  <c r="P5" s="1"/>
  <c r="H6"/>
  <c r="H5" s="1"/>
  <c r="W18"/>
  <c r="U18"/>
  <c r="P18"/>
  <c r="L18"/>
  <c r="D18"/>
  <c r="W17"/>
  <c r="U17"/>
  <c r="P17"/>
  <c r="L17"/>
  <c r="D17"/>
  <c r="W16"/>
  <c r="U16"/>
  <c r="P16"/>
  <c r="L16"/>
  <c r="D16"/>
  <c r="W15"/>
  <c r="U15"/>
  <c r="L14"/>
  <c r="T15"/>
  <c r="S14"/>
  <c r="R14"/>
  <c r="Q14"/>
  <c r="P14" s="1"/>
  <c r="N14"/>
  <c r="M14"/>
  <c r="K14"/>
  <c r="K4" s="1"/>
  <c r="J14"/>
  <c r="J4" s="1"/>
  <c r="I14"/>
  <c r="I4" s="1"/>
  <c r="H14"/>
  <c r="H12" s="1"/>
  <c r="G14"/>
  <c r="F14"/>
  <c r="E14"/>
  <c r="W13"/>
  <c r="U13"/>
  <c r="T13"/>
  <c r="S12"/>
  <c r="O12" s="1"/>
  <c r="R12"/>
  <c r="Q12"/>
  <c r="N12"/>
  <c r="M12"/>
  <c r="G12"/>
  <c r="F12"/>
  <c r="E12"/>
  <c r="W11"/>
  <c r="W10" s="1"/>
  <c r="P11"/>
  <c r="P10" s="1"/>
  <c r="O11"/>
  <c r="L11" s="1"/>
  <c r="L10" s="1"/>
  <c r="D11"/>
  <c r="D10" s="1"/>
  <c r="W9"/>
  <c r="U9"/>
  <c r="P9"/>
  <c r="L9"/>
  <c r="D9"/>
  <c r="W8"/>
  <c r="U8"/>
  <c r="P8"/>
  <c r="L8"/>
  <c r="D8"/>
  <c r="S7"/>
  <c r="O7" s="1"/>
  <c r="R7"/>
  <c r="Q7"/>
  <c r="N7"/>
  <c r="M7"/>
  <c r="G7"/>
  <c r="F7"/>
  <c r="E7"/>
  <c r="W6"/>
  <c r="U6"/>
  <c r="O6"/>
  <c r="L6" s="1"/>
  <c r="L5" s="1"/>
  <c r="D6"/>
  <c r="D5" s="1"/>
  <c r="F4" l="1"/>
  <c r="M4"/>
  <c r="S4"/>
  <c r="T14"/>
  <c r="E4"/>
  <c r="U4" s="1"/>
  <c r="G4"/>
  <c r="N4"/>
  <c r="R4"/>
  <c r="H7"/>
  <c r="H4" s="1"/>
  <c r="Q4"/>
  <c r="O10"/>
  <c r="T6"/>
  <c r="O5"/>
  <c r="D12"/>
  <c r="D4" s="1"/>
  <c r="D7"/>
  <c r="T11"/>
  <c r="T10" s="1"/>
  <c r="T17"/>
  <c r="U7"/>
  <c r="T16"/>
  <c r="L7"/>
  <c r="L4" s="1"/>
  <c r="T8"/>
  <c r="L12"/>
  <c r="O14"/>
  <c r="O4" s="1"/>
  <c r="W4"/>
  <c r="W7"/>
  <c r="T9"/>
  <c r="U12"/>
  <c r="W12"/>
  <c r="W14"/>
  <c r="T18"/>
  <c r="U5"/>
  <c r="W5"/>
  <c r="T5"/>
  <c r="P7"/>
  <c r="P12"/>
  <c r="T12" s="1"/>
  <c r="U14"/>
  <c r="P4" l="1"/>
  <c r="T4" s="1"/>
  <c r="T7"/>
  <c r="L15" i="33" l="1"/>
  <c r="H15"/>
  <c r="D15"/>
  <c r="E40"/>
  <c r="F40"/>
  <c r="G40"/>
  <c r="I40"/>
  <c r="J40"/>
  <c r="K40"/>
  <c r="M40"/>
  <c r="N40"/>
  <c r="O40"/>
  <c r="Q40" l="1"/>
  <c r="P15"/>
  <c r="H31" l="1"/>
  <c r="D28" l="1"/>
  <c r="H28"/>
  <c r="L28"/>
  <c r="P28" s="1"/>
  <c r="D44" l="1"/>
  <c r="D43"/>
  <c r="D41"/>
  <c r="D40" s="1"/>
  <c r="D29"/>
  <c r="D30"/>
  <c r="D31"/>
  <c r="D32"/>
  <c r="D33"/>
  <c r="D34"/>
  <c r="D35"/>
  <c r="D36"/>
  <c r="D37"/>
  <c r="D38"/>
  <c r="D39"/>
  <c r="D27"/>
  <c r="D23"/>
  <c r="D24"/>
  <c r="D25"/>
  <c r="D22"/>
  <c r="D19"/>
  <c r="D18"/>
  <c r="D5"/>
  <c r="D6"/>
  <c r="D7"/>
  <c r="D8"/>
  <c r="D9"/>
  <c r="D10"/>
  <c r="D11"/>
  <c r="D26" l="1"/>
  <c r="D17"/>
  <c r="L32" l="1"/>
  <c r="P32" s="1"/>
  <c r="H32"/>
  <c r="E21" l="1"/>
  <c r="F21"/>
  <c r="G21"/>
  <c r="I21"/>
  <c r="J21"/>
  <c r="K21"/>
  <c r="M21"/>
  <c r="N21"/>
  <c r="O21"/>
  <c r="S21" s="1"/>
  <c r="L25"/>
  <c r="P25" s="1"/>
  <c r="H25"/>
  <c r="H6" l="1"/>
  <c r="H7"/>
  <c r="H8"/>
  <c r="H9"/>
  <c r="H10"/>
  <c r="H11"/>
  <c r="H5"/>
  <c r="E26"/>
  <c r="F26"/>
  <c r="G26"/>
  <c r="I26"/>
  <c r="J26"/>
  <c r="K26"/>
  <c r="Q26"/>
  <c r="N26"/>
  <c r="R26" s="1"/>
  <c r="O26"/>
  <c r="I42"/>
  <c r="J42"/>
  <c r="K42"/>
  <c r="L35"/>
  <c r="P35" s="1"/>
  <c r="L36"/>
  <c r="P36" s="1"/>
  <c r="L37"/>
  <c r="P37" s="1"/>
  <c r="L38"/>
  <c r="P38" s="1"/>
  <c r="L39"/>
  <c r="P39" s="1"/>
  <c r="L34"/>
  <c r="P34" s="1"/>
  <c r="H35"/>
  <c r="H36"/>
  <c r="H37"/>
  <c r="H38"/>
  <c r="H39"/>
  <c r="H24"/>
  <c r="H27"/>
  <c r="H29"/>
  <c r="H30"/>
  <c r="H33"/>
  <c r="H34"/>
  <c r="H41"/>
  <c r="H40" s="1"/>
  <c r="H43"/>
  <c r="H44"/>
  <c r="H23"/>
  <c r="H22"/>
  <c r="I17"/>
  <c r="J17"/>
  <c r="K17"/>
  <c r="H18"/>
  <c r="H19"/>
  <c r="L13"/>
  <c r="L14"/>
  <c r="L16"/>
  <c r="H13"/>
  <c r="H14"/>
  <c r="H16"/>
  <c r="S26" l="1"/>
  <c r="H12"/>
  <c r="H26"/>
  <c r="H21"/>
  <c r="K20"/>
  <c r="H17"/>
  <c r="I20"/>
  <c r="J20"/>
  <c r="H42"/>
  <c r="H20" l="1"/>
  <c r="L11" l="1"/>
  <c r="P11" s="1"/>
  <c r="D21" l="1"/>
  <c r="D42"/>
  <c r="D20" l="1"/>
  <c r="L44" l="1"/>
  <c r="P44" s="1"/>
  <c r="L43"/>
  <c r="M42"/>
  <c r="N42"/>
  <c r="O42"/>
  <c r="L29"/>
  <c r="P29" s="1"/>
  <c r="L30"/>
  <c r="P30" s="1"/>
  <c r="L31"/>
  <c r="P31" s="1"/>
  <c r="L33"/>
  <c r="P33" s="1"/>
  <c r="L27"/>
  <c r="P27" s="1"/>
  <c r="M17"/>
  <c r="N17"/>
  <c r="O17"/>
  <c r="L26" l="1"/>
  <c r="P26" s="1"/>
  <c r="L42"/>
  <c r="M20"/>
  <c r="N20"/>
  <c r="E42" l="1"/>
  <c r="F42"/>
  <c r="G42"/>
  <c r="E17"/>
  <c r="F17"/>
  <c r="G17"/>
  <c r="S17" s="1"/>
  <c r="F16" l="1"/>
  <c r="E16"/>
  <c r="G20"/>
  <c r="E20"/>
  <c r="Q20" s="1"/>
  <c r="F20"/>
  <c r="R20" s="1"/>
  <c r="F14" l="1"/>
  <c r="D16"/>
  <c r="P16" s="1"/>
  <c r="E14"/>
  <c r="D14" l="1"/>
  <c r="P14" s="1"/>
  <c r="F13"/>
  <c r="E13"/>
  <c r="D13" l="1"/>
  <c r="P13" s="1"/>
  <c r="E12"/>
  <c r="F12"/>
  <c r="D12" l="1"/>
  <c r="P12" s="1"/>
  <c r="L19" l="1"/>
  <c r="P19" s="1"/>
  <c r="M7" i="36" l="1"/>
  <c r="M6"/>
  <c r="L6" l="1"/>
  <c r="L7"/>
  <c r="G7" l="1"/>
  <c r="D7"/>
  <c r="G6"/>
  <c r="D6"/>
  <c r="N6" s="1"/>
  <c r="I5"/>
  <c r="H5"/>
  <c r="F5"/>
  <c r="E5"/>
  <c r="D5" l="1"/>
  <c r="G5"/>
  <c r="L5"/>
  <c r="M5"/>
  <c r="N7"/>
  <c r="J7"/>
  <c r="J6"/>
  <c r="N5" l="1"/>
  <c r="J5"/>
  <c r="L22" i="33" l="1"/>
  <c r="P22" s="1"/>
  <c r="L23"/>
  <c r="P23" s="1"/>
  <c r="L24"/>
  <c r="P24" s="1"/>
  <c r="L41"/>
  <c r="L40" l="1"/>
  <c r="P40" s="1"/>
  <c r="L21"/>
  <c r="P21" s="1"/>
  <c r="O20"/>
  <c r="S20" s="1"/>
  <c r="L20" l="1"/>
  <c r="P20" s="1"/>
  <c r="L7" l="1"/>
  <c r="P7" s="1"/>
  <c r="L8"/>
  <c r="P8" s="1"/>
  <c r="L9"/>
  <c r="P9" s="1"/>
  <c r="L10"/>
  <c r="P10" s="1"/>
  <c r="L6"/>
  <c r="P6" s="1"/>
  <c r="L18" l="1"/>
  <c r="P18" s="1"/>
  <c r="L5"/>
  <c r="P5" s="1"/>
  <c r="L17" l="1"/>
  <c r="P17" s="1"/>
</calcChain>
</file>

<file path=xl/sharedStrings.xml><?xml version="1.0" encoding="utf-8"?>
<sst xmlns="http://schemas.openxmlformats.org/spreadsheetml/2006/main" count="337" uniqueCount="139">
  <si>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</si>
  <si>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</si>
  <si>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</si>
  <si>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</si>
  <si>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</si>
  <si>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</si>
  <si>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</si>
  <si>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</si>
  <si>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</si>
  <si>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2.1</t>
  </si>
  <si>
    <t>2.2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</si>
  <si>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</si>
  <si>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</si>
  <si>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</si>
  <si>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</si>
  <si>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</si>
  <si>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</si>
  <si>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</si>
  <si>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</si>
  <si>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</si>
  <si>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Доступная среда  в городе Нефтеюганске на 2014-2020 годы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</si>
  <si>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</si>
  <si>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Муниципальная  программа "Социально - экономическое развитие города Нефтеюганска на 2014-2020 годы"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</si>
  <si>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</si>
  <si>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</si>
  <si>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</si>
  <si>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</si>
  <si>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</si>
  <si>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</si>
  <si>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</si>
  <si>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</si>
  <si>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</si>
  <si>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</si>
  <si>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</si>
  <si>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</si>
  <si>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</si>
  <si>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</si>
  <si>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</si>
  <si>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</si>
  <si>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</si>
  <si>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</si>
  <si>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</si>
  <si>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</si>
  <si>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</si>
  <si>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12.1</t>
  </si>
  <si>
    <t>13</t>
  </si>
  <si>
    <t>14</t>
  </si>
  <si>
    <t>14.1</t>
  </si>
  <si>
    <t>14.1.1</t>
  </si>
  <si>
    <t>14.1.2</t>
  </si>
  <si>
    <t>14.2</t>
  </si>
  <si>
    <t>14.2.1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</si>
  <si>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</si>
  <si>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</si>
  <si>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</si>
  <si>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</si>
  <si>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</si>
  <si>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</si>
  <si>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</si>
  <si>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</si>
  <si>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</si>
  <si>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</si>
  <si>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</si>
  <si>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</si>
  <si>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Мероприятия по повышению уровня пожарной безопасности муниципальных учреждений города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</si>
  <si>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</si>
  <si>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Оказание финансовой и имущественной поддержки социально ориентированным некоммерческим организациям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</si>
  <si>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</si>
  <si>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</si>
  <si>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</si>
  <si>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</si>
  <si>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</si>
  <si>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</si>
  <si>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</si>
  <si>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</si>
  <si>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</si>
  <si>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</si>
  <si>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</si>
  <si>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</si>
  <si>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</si>
  <si>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</si>
  <si>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</si>
  <si>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14.2.8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</si>
  <si>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</si>
  <si>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</si>
  <si>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</si>
  <si>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</si>
  <si>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</si>
  <si>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Станция обезжелезивания 7 мкр.57/7 реестр.№ 522074</t>
  </si>
  <si>
    <t>22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</si>
  <si>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</si>
  <si>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</si>
  <si>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</si>
  <si>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</si>
  <si>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</si>
  <si>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ПЛАН  на 2017 год (рублей)</t>
  </si>
  <si>
    <t>14.2.9</t>
  </si>
  <si>
    <t>14.2.10</t>
  </si>
  <si>
    <t>Обеспечение регулирования деятельности по обращению с отходами производства и потребления</t>
  </si>
  <si>
    <t>Профилактика инфекционных и паразитарных заболеваний, включая иммунопрофилактик</t>
  </si>
  <si>
    <t>Повышение качества оказания муниципальных услуг, выполнение других обязательств муниципального образования</t>
  </si>
  <si>
    <t>11.2.2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</si>
  <si>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</si>
  <si>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</si>
  <si>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</si>
  <si>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</si>
  <si>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 xml:space="preserve"> </t>
  </si>
  <si>
    <t>% исполнения  к плану 2017  года</t>
  </si>
  <si>
    <t>ПЛАН  9 месяцев  2017 год (рублей)</t>
  </si>
  <si>
    <t>14.2.6</t>
  </si>
  <si>
    <t>14.1.3</t>
  </si>
  <si>
    <t>14.1.4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</si>
  <si>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</si>
  <si>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</si>
  <si>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</si>
  <si>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</si>
  <si>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</si>
  <si>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</si>
  <si>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</si>
  <si>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</si>
  <si>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</si>
  <si>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</si>
  <si>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</si>
  <si>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</si>
  <si>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</si>
  <si>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</si>
  <si>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Освоение на 01.12.2017  (рублей)</t>
  </si>
  <si>
    <t>Профинансировано на 01.08.2017</t>
  </si>
  <si>
    <t>% исполнения  к финансированию</t>
  </si>
  <si>
    <t>24</t>
  </si>
  <si>
    <t>25</t>
  </si>
  <si>
    <t>26</t>
  </si>
  <si>
    <t>27</t>
  </si>
  <si>
    <t xml:space="preserve">Канализационно- очистные сооружения производительностью 50 000 м3/сутки в городе Нефтеюганске </t>
  </si>
  <si>
    <t>ДГС</t>
  </si>
  <si>
    <t>Всего по программе "Развитие физической культуры и спорта в Ханты-Мансийском автономном округе – Югре на 2016-2020 годы"</t>
  </si>
  <si>
    <t xml:space="preserve">Крытый каток в 15 микрорайоне г.Нефтеюганск </t>
  </si>
  <si>
    <t>Кассовый расход на 01.12.2017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</si>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</sst>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35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2" fontId="5" fillId="25" borderId="1" xfId="0" applyNumberFormat="1" applyFont="1" applyFill="1" applyBorder="1" applyAlignment="1">
      <alignment horizontal="center" vertical="center" wrapText="1"/>
    </xf>
    <xf numFmtId="164" fontId="6" fillId="25" borderId="1" xfId="0" applyNumberFormat="1" applyFont="1" applyFill="1" applyBorder="1" applyAlignment="1">
      <alignment horizontal="center" vertical="center" wrapText="1"/>
    </xf>
    <xf numFmtId="49" fontId="5" fillId="25" borderId="1" xfId="0" applyNumberFormat="1" applyFont="1" applyFill="1" applyBorder="1" applyAlignment="1" applyProtection="1">
      <alignment horizontal="center" vertical="center" wrapText="1"/>
      <protection locked="0"/>
    </xf>
    <xf numFmtId="168" fontId="9" fillId="25" borderId="1" xfId="0" applyNumberFormat="1" applyFont="1" applyFill="1" applyBorder="1" applyAlignment="1">
      <alignment horizontal="center" vertical="center" wrapText="1"/>
    </xf>
    <xf numFmtId="168" fontId="9" fillId="25" borderId="1" xfId="0" applyNumberFormat="1" applyFont="1" applyFill="1" applyBorder="1" applyAlignment="1">
      <alignment horizontal="center" vertical="center"/>
    </xf>
    <xf numFmtId="168" fontId="5" fillId="25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 applyProtection="1">
      <alignment horizontal="center" vertical="center" wrapText="1"/>
    </xf>
    <xf numFmtId="168" fontId="5" fillId="25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168" fontId="6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34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  <xf numFmtId="2" fontId="7" fillId="25" borderId="2" xfId="0" applyNumberFormat="1" applyFont="1" applyFill="1" applyBorder="1" applyAlignment="1">
      <alignment horizontal="center" vertical="center" wrapText="1"/>
    </xf>
    <xf numFmtId="2" fontId="7" fillId="25" borderId="3" xfId="0" applyNumberFormat="1" applyFont="1" applyFill="1" applyBorder="1" applyAlignment="1">
      <alignment horizontal="center" vertical="center" wrapText="1"/>
    </xf>
    <xf numFmtId="2" fontId="7" fillId="25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41" zoomScaleNormal="41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44" sqref="M44"/>
    </sheetView>
  </sheetViews>
  <sheetFormatPr defaultRowHeight="18.75"/>
  <cols>
    <col min="1" max="1" width="9.42578125" style="5" customWidth="1"/>
    <col min="2" max="2" width="54.8554687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5.42578125" style="2" customWidth="1"/>
    <col min="8" max="8" width="24.7109375" style="2" hidden="1" customWidth="1"/>
    <col min="9" max="10" width="22.140625" style="2" hidden="1" customWidth="1"/>
    <col min="11" max="11" width="26.85546875" style="2" hidden="1" customWidth="1"/>
    <col min="12" max="12" width="24.28515625" style="3" customWidth="1"/>
    <col min="13" max="13" width="24.42578125" style="3" customWidth="1"/>
    <col min="14" max="14" width="22" style="3" customWidth="1"/>
    <col min="15" max="15" width="23.140625" style="3" customWidth="1"/>
    <col min="16" max="16" width="12.7109375" style="4" customWidth="1"/>
    <col min="17" max="18" width="14.140625" style="4" customWidth="1"/>
    <col min="19" max="19" width="19" style="4" customWidth="1"/>
    <col min="20" max="16384" width="9.140625" style="2"/>
  </cols>
  <sheetData>
    <row r="1" spans="1:19" s="22" customFormat="1" ht="62.25" customHeight="1">
      <c r="A1" s="87" t="s">
        <v>138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s="1" customFormat="1" ht="42" customHeight="1">
      <c r="A2" s="95" t="s">
        <v>0</v>
      </c>
      <c r="B2" s="23" t="s">
        <v>1</v>
      </c>
      <c r="C2" s="96" t="s">
        <v>25</v>
      </c>
      <c r="D2" s="97" t="s">
        <v>95</v>
      </c>
      <c r="E2" s="97"/>
      <c r="F2" s="97"/>
      <c r="G2" s="97"/>
      <c r="H2" s="97" t="s">
        <v>108</v>
      </c>
      <c r="I2" s="97"/>
      <c r="J2" s="97"/>
      <c r="K2" s="97"/>
      <c r="L2" s="98" t="s">
        <v>126</v>
      </c>
      <c r="M2" s="98"/>
      <c r="N2" s="98"/>
      <c r="O2" s="98"/>
      <c r="P2" s="99" t="s">
        <v>107</v>
      </c>
      <c r="Q2" s="100"/>
      <c r="R2" s="100"/>
      <c r="S2" s="101"/>
    </row>
    <row r="3" spans="1:19" s="1" customFormat="1" ht="37.5" customHeight="1">
      <c r="A3" s="95"/>
      <c r="B3" s="74" t="s">
        <v>2</v>
      </c>
      <c r="C3" s="96"/>
      <c r="D3" s="75" t="s">
        <v>32</v>
      </c>
      <c r="E3" s="75" t="s">
        <v>33</v>
      </c>
      <c r="F3" s="75" t="s">
        <v>63</v>
      </c>
      <c r="G3" s="75" t="s">
        <v>34</v>
      </c>
      <c r="H3" s="75" t="s">
        <v>32</v>
      </c>
      <c r="I3" s="75" t="s">
        <v>33</v>
      </c>
      <c r="J3" s="75" t="s">
        <v>63</v>
      </c>
      <c r="K3" s="75" t="s">
        <v>34</v>
      </c>
      <c r="L3" s="75" t="s">
        <v>32</v>
      </c>
      <c r="M3" s="75" t="s">
        <v>33</v>
      </c>
      <c r="N3" s="75" t="s">
        <v>63</v>
      </c>
      <c r="O3" s="75" t="s">
        <v>34</v>
      </c>
      <c r="P3" s="24" t="s">
        <v>32</v>
      </c>
      <c r="Q3" s="24" t="s">
        <v>33</v>
      </c>
      <c r="R3" s="24" t="s">
        <v>63</v>
      </c>
      <c r="S3" s="24" t="s">
        <v>34</v>
      </c>
    </row>
    <row r="4" spans="1:19" s="1" customFormat="1">
      <c r="A4" s="73" t="s">
        <v>6</v>
      </c>
      <c r="B4" s="73" t="s">
        <v>18</v>
      </c>
      <c r="C4" s="73" t="s">
        <v>36</v>
      </c>
      <c r="D4" s="73" t="s">
        <v>38</v>
      </c>
      <c r="E4" s="73" t="s">
        <v>23</v>
      </c>
      <c r="F4" s="73" t="s">
        <v>39</v>
      </c>
      <c r="G4" s="73" t="s">
        <v>53</v>
      </c>
      <c r="H4" s="73" t="s">
        <v>24</v>
      </c>
      <c r="I4" s="73" t="s">
        <v>40</v>
      </c>
      <c r="J4" s="73" t="s">
        <v>41</v>
      </c>
      <c r="K4" s="73" t="s">
        <v>42</v>
      </c>
      <c r="L4" s="73" t="s">
        <v>24</v>
      </c>
      <c r="M4" s="73" t="s">
        <v>40</v>
      </c>
      <c r="N4" s="73" t="s">
        <v>41</v>
      </c>
      <c r="O4" s="73" t="s">
        <v>42</v>
      </c>
      <c r="P4" s="73" t="s">
        <v>43</v>
      </c>
      <c r="Q4" s="73" t="s">
        <v>45</v>
      </c>
      <c r="R4" s="73" t="s">
        <v>46</v>
      </c>
      <c r="S4" s="73" t="s">
        <v>52</v>
      </c>
    </row>
    <row r="5" spans="1:19" s="1" customFormat="1" ht="36" hidden="1" customHeight="1">
      <c r="A5" s="77" t="s">
        <v>101</v>
      </c>
      <c r="B5" s="86" t="s">
        <v>64</v>
      </c>
      <c r="C5" s="19" t="s">
        <v>103</v>
      </c>
      <c r="D5" s="20">
        <f t="shared" ref="D5:D11" si="0">SUM(E5:G5)</f>
        <v>66500</v>
      </c>
      <c r="E5" s="20">
        <v>0</v>
      </c>
      <c r="F5" s="20">
        <v>0</v>
      </c>
      <c r="G5" s="20">
        <v>66500</v>
      </c>
      <c r="H5" s="20">
        <f>I5+J5+K5</f>
        <v>37600</v>
      </c>
      <c r="I5" s="20">
        <v>0</v>
      </c>
      <c r="J5" s="20">
        <v>0</v>
      </c>
      <c r="K5" s="20">
        <v>37600</v>
      </c>
      <c r="L5" s="21">
        <f>M5+O5</f>
        <v>38533</v>
      </c>
      <c r="M5" s="21">
        <v>0</v>
      </c>
      <c r="N5" s="21">
        <v>0</v>
      </c>
      <c r="O5" s="21">
        <v>38533</v>
      </c>
      <c r="P5" s="21">
        <f t="shared" ref="P5:P44" si="1">L5/D5*100</f>
        <v>57.944360902255646</v>
      </c>
      <c r="Q5" s="21"/>
      <c r="R5" s="21"/>
      <c r="S5" s="21">
        <f t="shared" ref="S5:S44" si="2">O5/G5*100</f>
        <v>57.944360902255646</v>
      </c>
    </row>
    <row r="6" spans="1:19" s="1" customFormat="1" hidden="1">
      <c r="A6" s="85"/>
      <c r="B6" s="86"/>
      <c r="C6" s="19" t="s">
        <v>17</v>
      </c>
      <c r="D6" s="20">
        <f t="shared" si="0"/>
        <v>151240</v>
      </c>
      <c r="E6" s="20">
        <v>0</v>
      </c>
      <c r="F6" s="20">
        <v>0</v>
      </c>
      <c r="G6" s="20">
        <v>151240</v>
      </c>
      <c r="H6" s="20">
        <f t="shared" ref="H6:H11" si="3">I6+J6+K6</f>
        <v>151240</v>
      </c>
      <c r="I6" s="20">
        <v>0</v>
      </c>
      <c r="J6" s="20">
        <v>0</v>
      </c>
      <c r="K6" s="20">
        <v>151240</v>
      </c>
      <c r="L6" s="21">
        <f>M6+O6</f>
        <v>67452.84</v>
      </c>
      <c r="M6" s="20">
        <v>0</v>
      </c>
      <c r="N6" s="20">
        <v>0</v>
      </c>
      <c r="O6" s="20">
        <v>67452.84</v>
      </c>
      <c r="P6" s="21">
        <f t="shared" si="1"/>
        <v>44.59986775985189</v>
      </c>
      <c r="Q6" s="21"/>
      <c r="R6" s="21"/>
      <c r="S6" s="21">
        <f t="shared" si="2"/>
        <v>44.59986775985189</v>
      </c>
    </row>
    <row r="7" spans="1:19" s="1" customFormat="1" hidden="1">
      <c r="A7" s="85"/>
      <c r="B7" s="86"/>
      <c r="C7" s="19" t="s">
        <v>3</v>
      </c>
      <c r="D7" s="20">
        <f t="shared" si="0"/>
        <v>443677</v>
      </c>
      <c r="E7" s="20">
        <v>0</v>
      </c>
      <c r="F7" s="20">
        <v>0</v>
      </c>
      <c r="G7" s="20">
        <v>443677</v>
      </c>
      <c r="H7" s="20">
        <f t="shared" si="3"/>
        <v>222164</v>
      </c>
      <c r="I7" s="20">
        <v>0</v>
      </c>
      <c r="J7" s="20">
        <v>0</v>
      </c>
      <c r="K7" s="20">
        <v>222164</v>
      </c>
      <c r="L7" s="21">
        <f t="shared" ref="L7:L10" si="4">M7+O7</f>
        <v>217113.60000000001</v>
      </c>
      <c r="M7" s="21">
        <v>0</v>
      </c>
      <c r="N7" s="21">
        <v>0</v>
      </c>
      <c r="O7" s="21">
        <v>217113.60000000001</v>
      </c>
      <c r="P7" s="21">
        <f t="shared" si="1"/>
        <v>48.935058612459066</v>
      </c>
      <c r="Q7" s="21"/>
      <c r="R7" s="21"/>
      <c r="S7" s="21">
        <f t="shared" si="2"/>
        <v>48.935058612459066</v>
      </c>
    </row>
    <row r="8" spans="1:19" s="1" customFormat="1" hidden="1">
      <c r="A8" s="85"/>
      <c r="B8" s="86"/>
      <c r="C8" s="19" t="s">
        <v>102</v>
      </c>
      <c r="D8" s="20">
        <f t="shared" si="0"/>
        <v>58841</v>
      </c>
      <c r="E8" s="20">
        <v>0</v>
      </c>
      <c r="F8" s="20">
        <v>0</v>
      </c>
      <c r="G8" s="20">
        <v>58841</v>
      </c>
      <c r="H8" s="20">
        <f t="shared" si="3"/>
        <v>72200</v>
      </c>
      <c r="I8" s="20">
        <v>0</v>
      </c>
      <c r="J8" s="20">
        <v>0</v>
      </c>
      <c r="K8" s="20">
        <v>72200</v>
      </c>
      <c r="L8" s="21">
        <f t="shared" si="4"/>
        <v>26370.21</v>
      </c>
      <c r="M8" s="21">
        <v>0</v>
      </c>
      <c r="N8" s="21">
        <v>0</v>
      </c>
      <c r="O8" s="21">
        <v>26370.21</v>
      </c>
      <c r="P8" s="21">
        <f t="shared" si="1"/>
        <v>44.816046634149657</v>
      </c>
      <c r="Q8" s="21"/>
      <c r="R8" s="21"/>
      <c r="S8" s="21">
        <f t="shared" si="2"/>
        <v>44.816046634149657</v>
      </c>
    </row>
    <row r="9" spans="1:19" s="1" customFormat="1" ht="32.25" hidden="1" customHeight="1">
      <c r="A9" s="85"/>
      <c r="B9" s="86"/>
      <c r="C9" s="30" t="s">
        <v>4</v>
      </c>
      <c r="D9" s="20">
        <f t="shared" si="0"/>
        <v>21751949</v>
      </c>
      <c r="E9" s="20">
        <v>0</v>
      </c>
      <c r="F9" s="20">
        <v>0</v>
      </c>
      <c r="G9" s="20">
        <v>21751949</v>
      </c>
      <c r="H9" s="20">
        <f t="shared" si="3"/>
        <v>8261791</v>
      </c>
      <c r="I9" s="20">
        <v>0</v>
      </c>
      <c r="J9" s="20">
        <v>0</v>
      </c>
      <c r="K9" s="20">
        <v>8261791</v>
      </c>
      <c r="L9" s="21">
        <f t="shared" si="4"/>
        <v>11927528.26</v>
      </c>
      <c r="M9" s="21">
        <v>0</v>
      </c>
      <c r="N9" s="21">
        <v>0</v>
      </c>
      <c r="O9" s="21">
        <v>11927528.26</v>
      </c>
      <c r="P9" s="21">
        <f t="shared" si="1"/>
        <v>54.834296733593845</v>
      </c>
      <c r="Q9" s="21"/>
      <c r="R9" s="21"/>
      <c r="S9" s="21">
        <f t="shared" si="2"/>
        <v>54.834296733593845</v>
      </c>
    </row>
    <row r="10" spans="1:19" s="1" customFormat="1" ht="25.5" hidden="1" customHeight="1">
      <c r="A10" s="85"/>
      <c r="B10" s="86"/>
      <c r="C10" s="19" t="s">
        <v>13</v>
      </c>
      <c r="D10" s="20">
        <f t="shared" si="0"/>
        <v>1449897</v>
      </c>
      <c r="E10" s="20">
        <v>0</v>
      </c>
      <c r="F10" s="20">
        <v>0</v>
      </c>
      <c r="G10" s="20">
        <v>1449897</v>
      </c>
      <c r="H10" s="20">
        <f t="shared" si="3"/>
        <v>805120</v>
      </c>
      <c r="I10" s="20">
        <v>0</v>
      </c>
      <c r="J10" s="20">
        <v>0</v>
      </c>
      <c r="K10" s="20">
        <v>805120</v>
      </c>
      <c r="L10" s="21">
        <f t="shared" si="4"/>
        <v>984262.03</v>
      </c>
      <c r="M10" s="21">
        <v>0</v>
      </c>
      <c r="N10" s="21">
        <v>0</v>
      </c>
      <c r="O10" s="21">
        <v>984262.03</v>
      </c>
      <c r="P10" s="21">
        <f t="shared" si="1"/>
        <v>67.884962173175069</v>
      </c>
      <c r="Q10" s="21"/>
      <c r="R10" s="21"/>
      <c r="S10" s="21">
        <f t="shared" si="2"/>
        <v>67.884962173175069</v>
      </c>
    </row>
    <row r="11" spans="1:19" s="1" customFormat="1" ht="24" hidden="1" customHeight="1">
      <c r="A11" s="80"/>
      <c r="B11" s="86"/>
      <c r="C11" s="19" t="s">
        <v>5</v>
      </c>
      <c r="D11" s="20">
        <f t="shared" si="0"/>
        <v>998800</v>
      </c>
      <c r="E11" s="20">
        <v>0</v>
      </c>
      <c r="F11" s="20">
        <v>0</v>
      </c>
      <c r="G11" s="20">
        <v>998800</v>
      </c>
      <c r="H11" s="20">
        <f t="shared" si="3"/>
        <v>786169</v>
      </c>
      <c r="I11" s="20">
        <v>0</v>
      </c>
      <c r="J11" s="20">
        <v>0</v>
      </c>
      <c r="K11" s="20">
        <v>786169</v>
      </c>
      <c r="L11" s="21">
        <f>M11+O11</f>
        <v>886136.02</v>
      </c>
      <c r="M11" s="21">
        <v>0</v>
      </c>
      <c r="N11" s="21">
        <v>0</v>
      </c>
      <c r="O11" s="21">
        <v>886136.02</v>
      </c>
      <c r="P11" s="21">
        <f t="shared" si="1"/>
        <v>88.720066079295151</v>
      </c>
      <c r="Q11" s="21"/>
      <c r="R11" s="21"/>
      <c r="S11" s="21">
        <f t="shared" si="2"/>
        <v>88.720066079295151</v>
      </c>
    </row>
    <row r="12" spans="1:19" s="26" customFormat="1" ht="43.5" hidden="1" customHeight="1">
      <c r="A12" s="27" t="s">
        <v>43</v>
      </c>
      <c r="B12" s="83" t="s">
        <v>20</v>
      </c>
      <c r="C12" s="83"/>
      <c r="D12" s="31">
        <f>E12+F12+G12</f>
        <v>1509419</v>
      </c>
      <c r="E12" s="31">
        <f>SUM(E13:E16)</f>
        <v>0</v>
      </c>
      <c r="F12" s="31">
        <f t="shared" ref="F12:K12" si="5">SUM(F13:F16)</f>
        <v>0</v>
      </c>
      <c r="G12" s="31">
        <f t="shared" si="5"/>
        <v>1509419</v>
      </c>
      <c r="H12" s="31">
        <f t="shared" si="5"/>
        <v>535093</v>
      </c>
      <c r="I12" s="31">
        <f t="shared" si="5"/>
        <v>0</v>
      </c>
      <c r="J12" s="31">
        <f t="shared" si="5"/>
        <v>0</v>
      </c>
      <c r="K12" s="31">
        <f t="shared" si="5"/>
        <v>535093</v>
      </c>
      <c r="L12" s="28">
        <f>M12+N12+O12</f>
        <v>1025208</v>
      </c>
      <c r="M12" s="28">
        <f t="shared" ref="M12:N12" si="6">SUM(M13:M16)</f>
        <v>0</v>
      </c>
      <c r="N12" s="28">
        <f t="shared" si="6"/>
        <v>0</v>
      </c>
      <c r="O12" s="28">
        <f>SUM(O13:O16)</f>
        <v>1025208</v>
      </c>
      <c r="P12" s="25">
        <f t="shared" si="1"/>
        <v>67.920703263971106</v>
      </c>
      <c r="Q12" s="25"/>
      <c r="R12" s="25"/>
      <c r="S12" s="25">
        <f t="shared" si="2"/>
        <v>67.920703263971106</v>
      </c>
    </row>
    <row r="13" spans="1:19" s="26" customFormat="1" ht="21.75" hidden="1" customHeight="1">
      <c r="A13" s="77" t="s">
        <v>44</v>
      </c>
      <c r="B13" s="78" t="s">
        <v>65</v>
      </c>
      <c r="C13" s="30" t="s">
        <v>103</v>
      </c>
      <c r="D13" s="55">
        <f>SUM(E13:G13)</f>
        <v>23824</v>
      </c>
      <c r="E13" s="55">
        <f>E14+E16+E17</f>
        <v>0</v>
      </c>
      <c r="F13" s="55">
        <f>F14+F16+F17</f>
        <v>0</v>
      </c>
      <c r="G13" s="55">
        <v>23824</v>
      </c>
      <c r="H13" s="55">
        <f t="shared" ref="H13:H18" si="7">I13+J13+K13</f>
        <v>0</v>
      </c>
      <c r="I13" s="55">
        <v>0</v>
      </c>
      <c r="J13" s="55">
        <v>0</v>
      </c>
      <c r="K13" s="55">
        <v>0</v>
      </c>
      <c r="L13" s="20">
        <f t="shared" ref="L13:L16" si="8">M13+N13+O13</f>
        <v>0</v>
      </c>
      <c r="M13" s="20">
        <v>0</v>
      </c>
      <c r="N13" s="20">
        <v>0</v>
      </c>
      <c r="O13" s="20">
        <v>0</v>
      </c>
      <c r="P13" s="25">
        <f t="shared" si="1"/>
        <v>0</v>
      </c>
      <c r="Q13" s="25"/>
      <c r="R13" s="25"/>
      <c r="S13" s="25">
        <f t="shared" si="2"/>
        <v>0</v>
      </c>
    </row>
    <row r="14" spans="1:19" s="26" customFormat="1" ht="136.5" hidden="1" customHeight="1">
      <c r="A14" s="85"/>
      <c r="B14" s="89"/>
      <c r="C14" s="30" t="s">
        <v>112</v>
      </c>
      <c r="D14" s="55">
        <f t="shared" ref="D14:D16" si="9">SUM(E14:G14)</f>
        <v>312472</v>
      </c>
      <c r="E14" s="55">
        <f>E16+E17+E18</f>
        <v>0</v>
      </c>
      <c r="F14" s="55">
        <f>F16+F17+F18</f>
        <v>0</v>
      </c>
      <c r="G14" s="55">
        <v>312472</v>
      </c>
      <c r="H14" s="55">
        <f t="shared" si="7"/>
        <v>272093</v>
      </c>
      <c r="I14" s="55">
        <v>0</v>
      </c>
      <c r="J14" s="55">
        <v>0</v>
      </c>
      <c r="K14" s="55">
        <v>272093</v>
      </c>
      <c r="L14" s="20">
        <f t="shared" si="8"/>
        <v>71472</v>
      </c>
      <c r="M14" s="20">
        <v>0</v>
      </c>
      <c r="N14" s="20">
        <v>0</v>
      </c>
      <c r="O14" s="20">
        <v>71472</v>
      </c>
      <c r="P14" s="21">
        <f t="shared" si="1"/>
        <v>22.873089428812822</v>
      </c>
      <c r="Q14" s="21"/>
      <c r="R14" s="21"/>
      <c r="S14" s="21">
        <f t="shared" si="2"/>
        <v>22.873089428812822</v>
      </c>
    </row>
    <row r="15" spans="1:19" s="26" customFormat="1" ht="29.25" hidden="1" customHeight="1">
      <c r="A15" s="85"/>
      <c r="B15" s="89"/>
      <c r="C15" s="30" t="s">
        <v>5</v>
      </c>
      <c r="D15" s="55">
        <f t="shared" si="9"/>
        <v>910123</v>
      </c>
      <c r="E15" s="55">
        <v>0</v>
      </c>
      <c r="F15" s="55">
        <v>0</v>
      </c>
      <c r="G15" s="55">
        <v>910123</v>
      </c>
      <c r="H15" s="55">
        <f t="shared" si="7"/>
        <v>0</v>
      </c>
      <c r="I15" s="55">
        <v>0</v>
      </c>
      <c r="J15" s="55">
        <v>0</v>
      </c>
      <c r="K15" s="55">
        <v>0</v>
      </c>
      <c r="L15" s="20">
        <f t="shared" si="8"/>
        <v>693736</v>
      </c>
      <c r="M15" s="20">
        <v>0</v>
      </c>
      <c r="N15" s="20">
        <v>0</v>
      </c>
      <c r="O15" s="20">
        <v>693736</v>
      </c>
      <c r="P15" s="21">
        <f t="shared" si="1"/>
        <v>76.224422413234251</v>
      </c>
      <c r="Q15" s="21"/>
      <c r="R15" s="21"/>
      <c r="S15" s="21">
        <f t="shared" si="2"/>
        <v>76.224422413234251</v>
      </c>
    </row>
    <row r="16" spans="1:19" s="1" customFormat="1" ht="30.75" hidden="1" customHeight="1">
      <c r="A16" s="80"/>
      <c r="B16" s="90"/>
      <c r="C16" s="30" t="s">
        <v>4</v>
      </c>
      <c r="D16" s="55">
        <f t="shared" si="9"/>
        <v>263000</v>
      </c>
      <c r="E16" s="55">
        <f>E17+E18+E19</f>
        <v>0</v>
      </c>
      <c r="F16" s="55">
        <f>F17+F18+F19</f>
        <v>0</v>
      </c>
      <c r="G16" s="20">
        <v>263000</v>
      </c>
      <c r="H16" s="55">
        <f t="shared" si="7"/>
        <v>263000</v>
      </c>
      <c r="I16" s="20">
        <v>0</v>
      </c>
      <c r="J16" s="20">
        <v>0</v>
      </c>
      <c r="K16" s="20">
        <v>263000</v>
      </c>
      <c r="L16" s="20">
        <f t="shared" si="8"/>
        <v>260000</v>
      </c>
      <c r="M16" s="20">
        <v>0</v>
      </c>
      <c r="N16" s="20">
        <v>0</v>
      </c>
      <c r="O16" s="20">
        <v>260000</v>
      </c>
      <c r="P16" s="21">
        <f t="shared" si="1"/>
        <v>98.859315589353614</v>
      </c>
      <c r="Q16" s="21"/>
      <c r="R16" s="21"/>
      <c r="S16" s="21">
        <f t="shared" si="2"/>
        <v>98.859315589353614</v>
      </c>
    </row>
    <row r="17" spans="1:19" s="1" customFormat="1" ht="75.75" hidden="1" customHeight="1">
      <c r="A17" s="27" t="s">
        <v>45</v>
      </c>
      <c r="B17" s="83" t="s">
        <v>21</v>
      </c>
      <c r="C17" s="83"/>
      <c r="D17" s="31">
        <f>SUM(D18:D19)</f>
        <v>4333200</v>
      </c>
      <c r="E17" s="31">
        <f>SUM(E18:E19)</f>
        <v>0</v>
      </c>
      <c r="F17" s="31">
        <f>SUM(F18:F19)</f>
        <v>0</v>
      </c>
      <c r="G17" s="31">
        <f>SUM(G18:G19)</f>
        <v>4333200</v>
      </c>
      <c r="H17" s="28">
        <f>H18+H19</f>
        <v>3759800</v>
      </c>
      <c r="I17" s="28">
        <f>I18+I19</f>
        <v>0</v>
      </c>
      <c r="J17" s="28">
        <f>J18+J19</f>
        <v>0</v>
      </c>
      <c r="K17" s="28">
        <f>K18+K19</f>
        <v>3759800</v>
      </c>
      <c r="L17" s="31">
        <f t="shared" ref="L17:O17" si="10">SUM(L18:L19)</f>
        <v>4035094.55</v>
      </c>
      <c r="M17" s="31">
        <f t="shared" si="10"/>
        <v>0</v>
      </c>
      <c r="N17" s="31">
        <f t="shared" si="10"/>
        <v>0</v>
      </c>
      <c r="O17" s="31">
        <f t="shared" si="10"/>
        <v>4035094.55</v>
      </c>
      <c r="P17" s="21">
        <f t="shared" si="1"/>
        <v>93.120431782516377</v>
      </c>
      <c r="Q17" s="21"/>
      <c r="R17" s="21"/>
      <c r="S17" s="21">
        <f t="shared" si="2"/>
        <v>93.120431782516377</v>
      </c>
    </row>
    <row r="18" spans="1:19" s="1" customFormat="1" ht="26.25" hidden="1" customHeight="1">
      <c r="A18" s="84" t="s">
        <v>11</v>
      </c>
      <c r="B18" s="94" t="s">
        <v>66</v>
      </c>
      <c r="C18" s="19" t="s">
        <v>17</v>
      </c>
      <c r="D18" s="20">
        <f>SUM(E18:G18)</f>
        <v>2950000</v>
      </c>
      <c r="E18" s="20">
        <v>0</v>
      </c>
      <c r="F18" s="20">
        <v>0</v>
      </c>
      <c r="G18" s="20">
        <v>2950000</v>
      </c>
      <c r="H18" s="20">
        <f t="shared" si="7"/>
        <v>2950000</v>
      </c>
      <c r="I18" s="20">
        <v>0</v>
      </c>
      <c r="J18" s="20">
        <v>0</v>
      </c>
      <c r="K18" s="20">
        <v>2950000</v>
      </c>
      <c r="L18" s="20">
        <f>M18+O18</f>
        <v>2950000</v>
      </c>
      <c r="M18" s="20">
        <v>0</v>
      </c>
      <c r="N18" s="20">
        <v>0</v>
      </c>
      <c r="O18" s="20">
        <v>2950000</v>
      </c>
      <c r="P18" s="21">
        <f t="shared" si="1"/>
        <v>100</v>
      </c>
      <c r="Q18" s="21"/>
      <c r="R18" s="21"/>
      <c r="S18" s="21">
        <f t="shared" si="2"/>
        <v>100</v>
      </c>
    </row>
    <row r="19" spans="1:19" s="1" customFormat="1" ht="34.5" hidden="1" customHeight="1">
      <c r="A19" s="84"/>
      <c r="B19" s="94"/>
      <c r="C19" s="19" t="s">
        <v>4</v>
      </c>
      <c r="D19" s="20">
        <f>SUM(E19:G19)</f>
        <v>1383200</v>
      </c>
      <c r="E19" s="20">
        <v>0</v>
      </c>
      <c r="F19" s="20">
        <v>0</v>
      </c>
      <c r="G19" s="20">
        <v>1383200</v>
      </c>
      <c r="H19" s="20">
        <f>I19+J19+K19</f>
        <v>809800</v>
      </c>
      <c r="I19" s="20">
        <v>0</v>
      </c>
      <c r="J19" s="20">
        <v>0</v>
      </c>
      <c r="K19" s="20">
        <v>809800</v>
      </c>
      <c r="L19" s="20">
        <f t="shared" ref="L19" si="11">M19+O19</f>
        <v>1085094.55</v>
      </c>
      <c r="M19" s="20">
        <v>0</v>
      </c>
      <c r="N19" s="20">
        <v>0</v>
      </c>
      <c r="O19" s="20">
        <v>1085094.55</v>
      </c>
      <c r="P19" s="21">
        <f t="shared" si="1"/>
        <v>78.44813114517062</v>
      </c>
      <c r="Q19" s="21"/>
      <c r="R19" s="21"/>
      <c r="S19" s="21">
        <f t="shared" si="2"/>
        <v>78.44813114517062</v>
      </c>
    </row>
    <row r="20" spans="1:19" s="1" customFormat="1" ht="74.25" customHeight="1">
      <c r="A20" s="27" t="s">
        <v>46</v>
      </c>
      <c r="B20" s="83" t="s">
        <v>22</v>
      </c>
      <c r="C20" s="83"/>
      <c r="D20" s="31">
        <f t="shared" ref="D20:O20" si="12">D21+D26+D40+D42</f>
        <v>414938856</v>
      </c>
      <c r="E20" s="31">
        <f t="shared" si="12"/>
        <v>66380200</v>
      </c>
      <c r="F20" s="31">
        <f t="shared" si="12"/>
        <v>11508800</v>
      </c>
      <c r="G20" s="31">
        <f t="shared" si="12"/>
        <v>337049856</v>
      </c>
      <c r="H20" s="31">
        <f t="shared" si="12"/>
        <v>317499794</v>
      </c>
      <c r="I20" s="31">
        <f t="shared" si="12"/>
        <v>49239870</v>
      </c>
      <c r="J20" s="31">
        <f t="shared" si="12"/>
        <v>9082895</v>
      </c>
      <c r="K20" s="31">
        <f t="shared" si="12"/>
        <v>259177029</v>
      </c>
      <c r="L20" s="31">
        <f t="shared" si="12"/>
        <v>353328999.15000004</v>
      </c>
      <c r="M20" s="31">
        <f t="shared" si="12"/>
        <v>49789612.440000005</v>
      </c>
      <c r="N20" s="31">
        <f t="shared" si="12"/>
        <v>10637100.49</v>
      </c>
      <c r="O20" s="31">
        <f t="shared" si="12"/>
        <v>292902286.22000003</v>
      </c>
      <c r="P20" s="25">
        <f t="shared" si="1"/>
        <v>85.152063741651617</v>
      </c>
      <c r="Q20" s="25">
        <f t="shared" ref="Q20:Q41" si="13">M20/E20*100</f>
        <v>75.006722546783536</v>
      </c>
      <c r="R20" s="25">
        <f t="shared" ref="R20:R44" si="14">N20/F20*100</f>
        <v>92.425800170304456</v>
      </c>
      <c r="S20" s="25">
        <f t="shared" si="2"/>
        <v>86.9017686867073</v>
      </c>
    </row>
    <row r="21" spans="1:19" s="1" customFormat="1" ht="40.5" customHeight="1">
      <c r="A21" s="27" t="s">
        <v>47</v>
      </c>
      <c r="B21" s="72" t="s">
        <v>30</v>
      </c>
      <c r="C21" s="72"/>
      <c r="D21" s="31">
        <f>SUM(D22:D25)</f>
        <v>287242439</v>
      </c>
      <c r="E21" s="31">
        <f t="shared" ref="E21:O21" si="15">SUM(E22:E25)</f>
        <v>0</v>
      </c>
      <c r="F21" s="31">
        <f t="shared" si="15"/>
        <v>0</v>
      </c>
      <c r="G21" s="31">
        <f t="shared" si="15"/>
        <v>287242439</v>
      </c>
      <c r="H21" s="31">
        <f t="shared" si="15"/>
        <v>221359342</v>
      </c>
      <c r="I21" s="31">
        <f t="shared" si="15"/>
        <v>0</v>
      </c>
      <c r="J21" s="31">
        <f t="shared" si="15"/>
        <v>0</v>
      </c>
      <c r="K21" s="31">
        <f t="shared" si="15"/>
        <v>221359342</v>
      </c>
      <c r="L21" s="31">
        <f t="shared" si="15"/>
        <v>249896523.90000001</v>
      </c>
      <c r="M21" s="31">
        <f t="shared" si="15"/>
        <v>0</v>
      </c>
      <c r="N21" s="31">
        <f t="shared" si="15"/>
        <v>0</v>
      </c>
      <c r="O21" s="31">
        <f t="shared" si="15"/>
        <v>249896523.90000001</v>
      </c>
      <c r="P21" s="25">
        <f t="shared" si="1"/>
        <v>86.998468878757848</v>
      </c>
      <c r="Q21" s="20">
        <v>0</v>
      </c>
      <c r="R21" s="20">
        <v>0</v>
      </c>
      <c r="S21" s="25">
        <f t="shared" si="2"/>
        <v>86.998468878757848</v>
      </c>
    </row>
    <row r="22" spans="1:19" s="1" customFormat="1" ht="42" customHeight="1">
      <c r="A22" s="71" t="s">
        <v>48</v>
      </c>
      <c r="B22" s="76" t="s">
        <v>26</v>
      </c>
      <c r="C22" s="19" t="s">
        <v>17</v>
      </c>
      <c r="D22" s="20">
        <f>SUM(E22:G22)</f>
        <v>71585582</v>
      </c>
      <c r="E22" s="20">
        <v>0</v>
      </c>
      <c r="F22" s="20">
        <v>0</v>
      </c>
      <c r="G22" s="20">
        <v>71585582</v>
      </c>
      <c r="H22" s="20">
        <f>I22+J22+K22</f>
        <v>53204078</v>
      </c>
      <c r="I22" s="20">
        <v>0</v>
      </c>
      <c r="J22" s="20">
        <v>0</v>
      </c>
      <c r="K22" s="20">
        <v>53204078</v>
      </c>
      <c r="L22" s="20">
        <f>M22+O22</f>
        <v>63227021.520000003</v>
      </c>
      <c r="M22" s="20">
        <v>0</v>
      </c>
      <c r="N22" s="20">
        <v>0</v>
      </c>
      <c r="O22" s="20">
        <v>63227021.520000003</v>
      </c>
      <c r="P22" s="21">
        <f t="shared" si="1"/>
        <v>88.3236816039297</v>
      </c>
      <c r="Q22" s="20">
        <v>0</v>
      </c>
      <c r="R22" s="20">
        <v>0</v>
      </c>
      <c r="S22" s="21">
        <f t="shared" si="2"/>
        <v>88.3236816039297</v>
      </c>
    </row>
    <row r="23" spans="1:19" s="1" customFormat="1" ht="48" customHeight="1">
      <c r="A23" s="71" t="s">
        <v>49</v>
      </c>
      <c r="B23" s="76" t="s">
        <v>29</v>
      </c>
      <c r="C23" s="19" t="s">
        <v>17</v>
      </c>
      <c r="D23" s="20">
        <f t="shared" ref="D23:D25" si="16">SUM(E23:G23)</f>
        <v>168370180</v>
      </c>
      <c r="E23" s="20">
        <v>0</v>
      </c>
      <c r="F23" s="20">
        <v>0</v>
      </c>
      <c r="G23" s="20">
        <v>168370180</v>
      </c>
      <c r="H23" s="20">
        <f>I23+J23+K23</f>
        <v>135733779</v>
      </c>
      <c r="I23" s="20">
        <v>0</v>
      </c>
      <c r="J23" s="20">
        <v>0</v>
      </c>
      <c r="K23" s="20">
        <v>135733779</v>
      </c>
      <c r="L23" s="20">
        <f t="shared" ref="L23:L25" si="17">M23+O23</f>
        <v>147371848.59999999</v>
      </c>
      <c r="M23" s="20">
        <v>0</v>
      </c>
      <c r="N23" s="20">
        <v>0</v>
      </c>
      <c r="O23" s="20">
        <v>147371848.59999999</v>
      </c>
      <c r="P23" s="21">
        <f t="shared" si="1"/>
        <v>87.528473628762526</v>
      </c>
      <c r="Q23" s="20">
        <v>0</v>
      </c>
      <c r="R23" s="20">
        <v>0</v>
      </c>
      <c r="S23" s="21">
        <f t="shared" si="2"/>
        <v>87.528473628762526</v>
      </c>
    </row>
    <row r="24" spans="1:19" s="1" customFormat="1" ht="39" customHeight="1">
      <c r="A24" s="71" t="s">
        <v>110</v>
      </c>
      <c r="B24" s="76" t="s">
        <v>67</v>
      </c>
      <c r="C24" s="19" t="s">
        <v>17</v>
      </c>
      <c r="D24" s="20">
        <f t="shared" si="16"/>
        <v>1929880</v>
      </c>
      <c r="E24" s="20">
        <v>0</v>
      </c>
      <c r="F24" s="20">
        <v>0</v>
      </c>
      <c r="G24" s="20">
        <v>1929880</v>
      </c>
      <c r="H24" s="20">
        <f t="shared" ref="H24:H44" si="18">I24+J24+K24</f>
        <v>1588985</v>
      </c>
      <c r="I24" s="20">
        <v>0</v>
      </c>
      <c r="J24" s="20">
        <v>0</v>
      </c>
      <c r="K24" s="20">
        <v>1588985</v>
      </c>
      <c r="L24" s="20">
        <f t="shared" si="17"/>
        <v>1556348.34</v>
      </c>
      <c r="M24" s="20">
        <v>0</v>
      </c>
      <c r="N24" s="20">
        <v>0</v>
      </c>
      <c r="O24" s="20">
        <v>1556348.34</v>
      </c>
      <c r="P24" s="21">
        <f t="shared" si="1"/>
        <v>80.64482454867661</v>
      </c>
      <c r="Q24" s="20">
        <v>0</v>
      </c>
      <c r="R24" s="20">
        <v>0</v>
      </c>
      <c r="S24" s="21">
        <f t="shared" si="2"/>
        <v>80.64482454867661</v>
      </c>
    </row>
    <row r="25" spans="1:19" s="1" customFormat="1" ht="60.75" customHeight="1">
      <c r="A25" s="71" t="s">
        <v>111</v>
      </c>
      <c r="B25" s="76" t="s">
        <v>100</v>
      </c>
      <c r="C25" s="19" t="s">
        <v>17</v>
      </c>
      <c r="D25" s="20">
        <f t="shared" si="16"/>
        <v>45356797</v>
      </c>
      <c r="E25" s="20">
        <v>0</v>
      </c>
      <c r="F25" s="20">
        <v>0</v>
      </c>
      <c r="G25" s="20">
        <v>45356797</v>
      </c>
      <c r="H25" s="20">
        <f t="shared" si="18"/>
        <v>30832500</v>
      </c>
      <c r="I25" s="20">
        <v>0</v>
      </c>
      <c r="J25" s="20">
        <v>0</v>
      </c>
      <c r="K25" s="20">
        <v>30832500</v>
      </c>
      <c r="L25" s="20">
        <f t="shared" si="17"/>
        <v>37741305.439999998</v>
      </c>
      <c r="M25" s="20">
        <v>0</v>
      </c>
      <c r="N25" s="20">
        <v>0</v>
      </c>
      <c r="O25" s="20">
        <v>37741305.439999998</v>
      </c>
      <c r="P25" s="21">
        <f t="shared" si="1"/>
        <v>83.209811839226646</v>
      </c>
      <c r="Q25" s="20">
        <v>0</v>
      </c>
      <c r="R25" s="20">
        <v>0</v>
      </c>
      <c r="S25" s="21">
        <f t="shared" si="2"/>
        <v>83.209811839226646</v>
      </c>
    </row>
    <row r="26" spans="1:19" s="1" customFormat="1" ht="49.5" customHeight="1">
      <c r="A26" s="27" t="s">
        <v>50</v>
      </c>
      <c r="B26" s="72" t="s">
        <v>68</v>
      </c>
      <c r="C26" s="29"/>
      <c r="D26" s="28">
        <f>SUM(D27:D39)</f>
        <v>74476420</v>
      </c>
      <c r="E26" s="28">
        <f t="shared" ref="E26:O26" si="19">SUM(E27:E39)</f>
        <v>57143000</v>
      </c>
      <c r="F26" s="28">
        <f t="shared" si="19"/>
        <v>11508800</v>
      </c>
      <c r="G26" s="28">
        <f t="shared" si="19"/>
        <v>5824620</v>
      </c>
      <c r="H26" s="28">
        <f>SUM(H27:H39)</f>
        <v>60061262</v>
      </c>
      <c r="I26" s="28">
        <f t="shared" si="19"/>
        <v>46454170</v>
      </c>
      <c r="J26" s="28">
        <f t="shared" si="19"/>
        <v>9082895</v>
      </c>
      <c r="K26" s="28">
        <f t="shared" si="19"/>
        <v>4524197</v>
      </c>
      <c r="L26" s="28">
        <f>SUM(L27:L39)</f>
        <v>62446472.329999998</v>
      </c>
      <c r="M26" s="28">
        <f t="shared" si="19"/>
        <v>47024278.520000003</v>
      </c>
      <c r="N26" s="28">
        <f t="shared" si="19"/>
        <v>10637100.49</v>
      </c>
      <c r="O26" s="28">
        <f t="shared" si="19"/>
        <v>4785093.3199999994</v>
      </c>
      <c r="P26" s="25">
        <f t="shared" si="1"/>
        <v>83.84730674487308</v>
      </c>
      <c r="Q26" s="25">
        <f t="shared" si="13"/>
        <v>82.292281679295812</v>
      </c>
      <c r="R26" s="25">
        <f t="shared" si="14"/>
        <v>92.425800170304456</v>
      </c>
      <c r="S26" s="25">
        <f t="shared" si="2"/>
        <v>82.152884136647529</v>
      </c>
    </row>
    <row r="27" spans="1:19" s="1" customFormat="1" ht="84" customHeight="1">
      <c r="A27" s="71" t="s">
        <v>51</v>
      </c>
      <c r="B27" s="76" t="s">
        <v>69</v>
      </c>
      <c r="C27" s="19" t="s">
        <v>70</v>
      </c>
      <c r="D27" s="20">
        <f>SUM(E27:G27)</f>
        <v>15357158</v>
      </c>
      <c r="E27" s="20">
        <v>3599800</v>
      </c>
      <c r="F27" s="20">
        <v>11492100</v>
      </c>
      <c r="G27" s="20">
        <v>265258</v>
      </c>
      <c r="H27" s="20">
        <f t="shared" si="18"/>
        <v>11980818</v>
      </c>
      <c r="I27" s="20">
        <v>2676660</v>
      </c>
      <c r="J27" s="20">
        <v>9079900</v>
      </c>
      <c r="K27" s="20">
        <v>224258</v>
      </c>
      <c r="L27" s="20">
        <f>SUM(M27:O27)</f>
        <v>13935093.189999999</v>
      </c>
      <c r="M27" s="20">
        <v>3086445.94</v>
      </c>
      <c r="N27" s="20">
        <v>10624510.49</v>
      </c>
      <c r="O27" s="20">
        <v>224136.76</v>
      </c>
      <c r="P27" s="21">
        <f t="shared" si="1"/>
        <v>90.740052228413617</v>
      </c>
      <c r="Q27" s="21">
        <f t="shared" si="13"/>
        <v>85.739372742930158</v>
      </c>
      <c r="R27" s="21">
        <f t="shared" si="14"/>
        <v>92.450557252373372</v>
      </c>
      <c r="S27" s="21">
        <f t="shared" si="2"/>
        <v>84.497643803391426</v>
      </c>
    </row>
    <row r="28" spans="1:19" s="1" customFormat="1" ht="92.25" customHeight="1">
      <c r="A28" s="71" t="s">
        <v>72</v>
      </c>
      <c r="B28" s="76" t="s">
        <v>71</v>
      </c>
      <c r="C28" s="19" t="s">
        <v>17</v>
      </c>
      <c r="D28" s="20">
        <f t="shared" ref="D28:D39" si="20">SUM(E28:G28)</f>
        <v>488100</v>
      </c>
      <c r="E28" s="20">
        <v>488100</v>
      </c>
      <c r="F28" s="20">
        <v>0</v>
      </c>
      <c r="G28" s="20">
        <v>0</v>
      </c>
      <c r="H28" s="20">
        <f t="shared" si="18"/>
        <v>366100</v>
      </c>
      <c r="I28" s="20">
        <v>366100</v>
      </c>
      <c r="J28" s="20">
        <v>0</v>
      </c>
      <c r="K28" s="20">
        <v>0</v>
      </c>
      <c r="L28" s="20">
        <f t="shared" ref="L28:L33" si="21">SUM(M28:O28)</f>
        <v>346350</v>
      </c>
      <c r="M28" s="20">
        <v>346350</v>
      </c>
      <c r="N28" s="20">
        <v>0</v>
      </c>
      <c r="O28" s="20">
        <v>0</v>
      </c>
      <c r="P28" s="21">
        <f t="shared" si="1"/>
        <v>70.958819913952055</v>
      </c>
      <c r="Q28" s="21">
        <f t="shared" si="13"/>
        <v>70.958819913952055</v>
      </c>
      <c r="R28" s="21">
        <v>0</v>
      </c>
      <c r="S28" s="21">
        <v>0</v>
      </c>
    </row>
    <row r="29" spans="1:19" s="1" customFormat="1" ht="63" customHeight="1">
      <c r="A29" s="71" t="s">
        <v>75</v>
      </c>
      <c r="B29" s="76" t="s">
        <v>73</v>
      </c>
      <c r="C29" s="19" t="s">
        <v>17</v>
      </c>
      <c r="D29" s="20">
        <f t="shared" si="20"/>
        <v>3745599</v>
      </c>
      <c r="E29" s="20">
        <v>3701700</v>
      </c>
      <c r="F29" s="20">
        <v>0</v>
      </c>
      <c r="G29" s="20">
        <v>43899</v>
      </c>
      <c r="H29" s="20">
        <f t="shared" si="18"/>
        <v>2713170</v>
      </c>
      <c r="I29" s="20">
        <v>2713170</v>
      </c>
      <c r="J29" s="20">
        <v>0</v>
      </c>
      <c r="K29" s="20">
        <v>0</v>
      </c>
      <c r="L29" s="20">
        <f t="shared" si="21"/>
        <v>3133159.25</v>
      </c>
      <c r="M29" s="20">
        <v>3133159.25</v>
      </c>
      <c r="N29" s="20">
        <v>0</v>
      </c>
      <c r="O29" s="20">
        <v>0</v>
      </c>
      <c r="P29" s="21">
        <f t="shared" si="1"/>
        <v>83.649083898196253</v>
      </c>
      <c r="Q29" s="21">
        <f t="shared" si="13"/>
        <v>84.641090580003791</v>
      </c>
      <c r="R29" s="21">
        <v>0</v>
      </c>
      <c r="S29" s="21">
        <f t="shared" si="2"/>
        <v>0</v>
      </c>
    </row>
    <row r="30" spans="1:19" s="1" customFormat="1" ht="56.25">
      <c r="A30" s="71" t="s">
        <v>76</v>
      </c>
      <c r="B30" s="76" t="s">
        <v>74</v>
      </c>
      <c r="C30" s="19" t="s">
        <v>17</v>
      </c>
      <c r="D30" s="20">
        <f t="shared" si="20"/>
        <v>4413500</v>
      </c>
      <c r="E30" s="20">
        <v>4413500</v>
      </c>
      <c r="F30" s="20">
        <v>0</v>
      </c>
      <c r="G30" s="20">
        <v>0</v>
      </c>
      <c r="H30" s="20">
        <f t="shared" si="18"/>
        <v>3908610</v>
      </c>
      <c r="I30" s="20">
        <v>3908610</v>
      </c>
      <c r="J30" s="20">
        <v>0</v>
      </c>
      <c r="K30" s="20">
        <v>0</v>
      </c>
      <c r="L30" s="20">
        <f t="shared" si="21"/>
        <v>4119579.29</v>
      </c>
      <c r="M30" s="20">
        <v>4119579.29</v>
      </c>
      <c r="N30" s="20">
        <v>0</v>
      </c>
      <c r="O30" s="20">
        <v>0</v>
      </c>
      <c r="P30" s="21">
        <f t="shared" si="1"/>
        <v>93.340416676107395</v>
      </c>
      <c r="Q30" s="21">
        <f t="shared" si="13"/>
        <v>93.340416676107395</v>
      </c>
      <c r="R30" s="21">
        <v>0</v>
      </c>
      <c r="S30" s="21">
        <v>0</v>
      </c>
    </row>
    <row r="31" spans="1:19" s="1" customFormat="1" ht="81" customHeight="1">
      <c r="A31" s="71" t="s">
        <v>78</v>
      </c>
      <c r="B31" s="76" t="s">
        <v>77</v>
      </c>
      <c r="C31" s="19" t="s">
        <v>17</v>
      </c>
      <c r="D31" s="20">
        <f t="shared" si="20"/>
        <v>9709163</v>
      </c>
      <c r="E31" s="20">
        <v>9576600</v>
      </c>
      <c r="F31" s="20">
        <v>0</v>
      </c>
      <c r="G31" s="20">
        <v>132563</v>
      </c>
      <c r="H31" s="20">
        <f>I31+J31+K31</f>
        <v>7987384</v>
      </c>
      <c r="I31" s="20">
        <v>7944795</v>
      </c>
      <c r="J31" s="20">
        <v>0</v>
      </c>
      <c r="K31" s="20">
        <v>42589</v>
      </c>
      <c r="L31" s="20">
        <f t="shared" si="21"/>
        <v>8275553.6100000003</v>
      </c>
      <c r="M31" s="20">
        <v>8232964.6100000003</v>
      </c>
      <c r="N31" s="20">
        <v>0</v>
      </c>
      <c r="O31" s="20">
        <v>42589</v>
      </c>
      <c r="P31" s="21">
        <f t="shared" si="1"/>
        <v>85.234469850799712</v>
      </c>
      <c r="Q31" s="21">
        <f t="shared" si="13"/>
        <v>85.969598918196439</v>
      </c>
      <c r="R31" s="21">
        <v>0</v>
      </c>
      <c r="S31" s="21">
        <f t="shared" si="2"/>
        <v>32.127365856234398</v>
      </c>
    </row>
    <row r="32" spans="1:19" s="1" customFormat="1" ht="80.25" customHeight="1">
      <c r="A32" s="71" t="s">
        <v>109</v>
      </c>
      <c r="B32" s="76" t="s">
        <v>104</v>
      </c>
      <c r="C32" s="19" t="s">
        <v>17</v>
      </c>
      <c r="D32" s="20">
        <f t="shared" si="20"/>
        <v>16700</v>
      </c>
      <c r="E32" s="20">
        <v>0</v>
      </c>
      <c r="F32" s="20">
        <v>16700</v>
      </c>
      <c r="G32" s="20">
        <v>0</v>
      </c>
      <c r="H32" s="20">
        <f>I32+J32+K32</f>
        <v>2995</v>
      </c>
      <c r="I32" s="20">
        <v>0</v>
      </c>
      <c r="J32" s="20">
        <v>2995</v>
      </c>
      <c r="K32" s="20">
        <v>0</v>
      </c>
      <c r="L32" s="20">
        <f t="shared" si="21"/>
        <v>12590</v>
      </c>
      <c r="M32" s="20">
        <v>0</v>
      </c>
      <c r="N32" s="20">
        <v>12590</v>
      </c>
      <c r="O32" s="20">
        <v>0</v>
      </c>
      <c r="P32" s="21">
        <f t="shared" si="1"/>
        <v>75.389221556886227</v>
      </c>
      <c r="Q32" s="21">
        <v>0</v>
      </c>
      <c r="R32" s="21">
        <f t="shared" si="14"/>
        <v>75.389221556886227</v>
      </c>
      <c r="S32" s="21">
        <v>0</v>
      </c>
    </row>
    <row r="33" spans="1:21" s="1" customFormat="1" ht="64.5" customHeight="1">
      <c r="A33" s="71" t="s">
        <v>80</v>
      </c>
      <c r="B33" s="76" t="s">
        <v>79</v>
      </c>
      <c r="C33" s="19" t="s">
        <v>17</v>
      </c>
      <c r="D33" s="20">
        <f t="shared" si="20"/>
        <v>26867000</v>
      </c>
      <c r="E33" s="20">
        <v>26867000</v>
      </c>
      <c r="F33" s="20">
        <v>0</v>
      </c>
      <c r="G33" s="20">
        <v>0</v>
      </c>
      <c r="H33" s="20">
        <f t="shared" si="18"/>
        <v>23379783</v>
      </c>
      <c r="I33" s="20">
        <v>23379783</v>
      </c>
      <c r="J33" s="20">
        <v>0</v>
      </c>
      <c r="K33" s="20">
        <v>0</v>
      </c>
      <c r="L33" s="20">
        <f t="shared" si="21"/>
        <v>24270119.960000001</v>
      </c>
      <c r="M33" s="20">
        <v>24270119.960000001</v>
      </c>
      <c r="N33" s="20">
        <v>0</v>
      </c>
      <c r="O33" s="20">
        <v>0</v>
      </c>
      <c r="P33" s="21">
        <f t="shared" si="1"/>
        <v>90.334313321174676</v>
      </c>
      <c r="Q33" s="21">
        <f t="shared" si="13"/>
        <v>90.334313321174676</v>
      </c>
      <c r="R33" s="21">
        <v>0</v>
      </c>
      <c r="S33" s="21">
        <v>0</v>
      </c>
    </row>
    <row r="34" spans="1:21" s="1" customFormat="1" ht="105.75" customHeight="1">
      <c r="A34" s="71" t="s">
        <v>82</v>
      </c>
      <c r="B34" s="76" t="s">
        <v>81</v>
      </c>
      <c r="C34" s="19" t="s">
        <v>3</v>
      </c>
      <c r="D34" s="20">
        <f t="shared" si="20"/>
        <v>6216900</v>
      </c>
      <c r="E34" s="20">
        <v>834000</v>
      </c>
      <c r="F34" s="20">
        <v>0</v>
      </c>
      <c r="G34" s="20">
        <v>5382900</v>
      </c>
      <c r="H34" s="20">
        <f t="shared" si="18"/>
        <v>5091350</v>
      </c>
      <c r="I34" s="20">
        <v>834000</v>
      </c>
      <c r="J34" s="20">
        <v>0</v>
      </c>
      <c r="K34" s="20">
        <v>4257350</v>
      </c>
      <c r="L34" s="20">
        <f>SUM(M34:O34)</f>
        <v>5333973.8999999994</v>
      </c>
      <c r="M34" s="20">
        <v>815606.34</v>
      </c>
      <c r="N34" s="20">
        <v>0</v>
      </c>
      <c r="O34" s="20">
        <v>4518367.5599999996</v>
      </c>
      <c r="P34" s="21">
        <f t="shared" si="1"/>
        <v>85.797968440862803</v>
      </c>
      <c r="Q34" s="21">
        <f t="shared" si="13"/>
        <v>97.794525179856109</v>
      </c>
      <c r="R34" s="21">
        <v>0</v>
      </c>
      <c r="S34" s="21">
        <f t="shared" si="2"/>
        <v>83.939281056679476</v>
      </c>
      <c r="U34" s="1" t="s">
        <v>106</v>
      </c>
    </row>
    <row r="35" spans="1:21" s="1" customFormat="1" ht="64.5" customHeight="1">
      <c r="A35" s="71" t="s">
        <v>96</v>
      </c>
      <c r="B35" s="76" t="s">
        <v>98</v>
      </c>
      <c r="C35" s="19" t="s">
        <v>3</v>
      </c>
      <c r="D35" s="20">
        <f t="shared" si="20"/>
        <v>98800</v>
      </c>
      <c r="E35" s="20">
        <v>98800</v>
      </c>
      <c r="F35" s="20">
        <v>0</v>
      </c>
      <c r="G35" s="20">
        <v>0</v>
      </c>
      <c r="H35" s="20">
        <f t="shared" si="18"/>
        <v>65900</v>
      </c>
      <c r="I35" s="20">
        <v>65900</v>
      </c>
      <c r="J35" s="20">
        <v>0</v>
      </c>
      <c r="K35" s="20">
        <v>0</v>
      </c>
      <c r="L35" s="20">
        <f t="shared" ref="L35:L39" si="22">SUM(M35:O35)</f>
        <v>65900</v>
      </c>
      <c r="M35" s="20">
        <v>65900</v>
      </c>
      <c r="N35" s="20">
        <v>0</v>
      </c>
      <c r="O35" s="20">
        <v>0</v>
      </c>
      <c r="P35" s="21">
        <f t="shared" si="1"/>
        <v>66.700404858299606</v>
      </c>
      <c r="Q35" s="21">
        <f t="shared" si="13"/>
        <v>66.700404858299606</v>
      </c>
      <c r="R35" s="21">
        <v>0</v>
      </c>
      <c r="S35" s="21">
        <v>0</v>
      </c>
    </row>
    <row r="36" spans="1:21" s="1" customFormat="1" ht="61.5" customHeight="1">
      <c r="A36" s="77" t="s">
        <v>97</v>
      </c>
      <c r="B36" s="78" t="s">
        <v>99</v>
      </c>
      <c r="C36" s="19" t="s">
        <v>3</v>
      </c>
      <c r="D36" s="20">
        <f t="shared" si="20"/>
        <v>5996697</v>
      </c>
      <c r="E36" s="20">
        <v>5996697</v>
      </c>
      <c r="F36" s="20">
        <v>0</v>
      </c>
      <c r="G36" s="20">
        <v>0</v>
      </c>
      <c r="H36" s="20">
        <f t="shared" si="18"/>
        <v>2998349</v>
      </c>
      <c r="I36" s="20">
        <v>2998349</v>
      </c>
      <c r="J36" s="20">
        <v>0</v>
      </c>
      <c r="K36" s="20">
        <v>0</v>
      </c>
      <c r="L36" s="20">
        <f t="shared" si="22"/>
        <v>1869400.14</v>
      </c>
      <c r="M36" s="20">
        <v>1869400.14</v>
      </c>
      <c r="N36" s="20">
        <v>0</v>
      </c>
      <c r="O36" s="20">
        <v>0</v>
      </c>
      <c r="P36" s="21">
        <f t="shared" si="1"/>
        <v>31.173830193521535</v>
      </c>
      <c r="Q36" s="21">
        <f t="shared" si="13"/>
        <v>31.173830193521535</v>
      </c>
      <c r="R36" s="21">
        <v>0</v>
      </c>
      <c r="S36" s="21">
        <v>0</v>
      </c>
    </row>
    <row r="37" spans="1:21" s="1" customFormat="1" ht="79.5" customHeight="1">
      <c r="A37" s="91"/>
      <c r="B37" s="93"/>
      <c r="C37" s="19" t="s">
        <v>4</v>
      </c>
      <c r="D37" s="20">
        <f t="shared" si="20"/>
        <v>1450671</v>
      </c>
      <c r="E37" s="20">
        <v>1450671</v>
      </c>
      <c r="F37" s="20">
        <v>0</v>
      </c>
      <c r="G37" s="20">
        <v>0</v>
      </c>
      <c r="H37" s="20">
        <f t="shared" si="18"/>
        <v>1450671</v>
      </c>
      <c r="I37" s="20">
        <v>1450671</v>
      </c>
      <c r="J37" s="20">
        <v>0</v>
      </c>
      <c r="K37" s="20">
        <v>0</v>
      </c>
      <c r="L37" s="20">
        <f t="shared" si="22"/>
        <v>969320.23</v>
      </c>
      <c r="M37" s="20">
        <v>969320.23</v>
      </c>
      <c r="N37" s="20">
        <v>0</v>
      </c>
      <c r="O37" s="20">
        <v>0</v>
      </c>
      <c r="P37" s="21">
        <f t="shared" si="1"/>
        <v>66.818750081858667</v>
      </c>
      <c r="Q37" s="21">
        <f t="shared" si="13"/>
        <v>66.818750081858667</v>
      </c>
      <c r="R37" s="21">
        <v>0</v>
      </c>
      <c r="S37" s="21">
        <v>0</v>
      </c>
    </row>
    <row r="38" spans="1:21" s="1" customFormat="1">
      <c r="A38" s="91"/>
      <c r="B38" s="93"/>
      <c r="C38" s="19" t="s">
        <v>112</v>
      </c>
      <c r="D38" s="20">
        <f t="shared" si="20"/>
        <v>20032</v>
      </c>
      <c r="E38" s="20">
        <v>20032</v>
      </c>
      <c r="F38" s="20">
        <v>0</v>
      </c>
      <c r="G38" s="20">
        <v>0</v>
      </c>
      <c r="H38" s="20">
        <f t="shared" si="18"/>
        <v>20032</v>
      </c>
      <c r="I38" s="20">
        <v>20032</v>
      </c>
      <c r="J38" s="20">
        <v>0</v>
      </c>
      <c r="K38" s="20">
        <v>0</v>
      </c>
      <c r="L38" s="20">
        <f t="shared" si="22"/>
        <v>19436.919999999998</v>
      </c>
      <c r="M38" s="20">
        <v>19436.919999999998</v>
      </c>
      <c r="N38" s="20">
        <v>0</v>
      </c>
      <c r="O38" s="20">
        <v>0</v>
      </c>
      <c r="P38" s="21">
        <f t="shared" si="1"/>
        <v>97.029353035143757</v>
      </c>
      <c r="Q38" s="21">
        <f t="shared" si="13"/>
        <v>97.029353035143757</v>
      </c>
      <c r="R38" s="21">
        <v>0</v>
      </c>
      <c r="S38" s="21">
        <v>0</v>
      </c>
    </row>
    <row r="39" spans="1:21" s="1" customFormat="1">
      <c r="A39" s="92"/>
      <c r="B39" s="82"/>
      <c r="C39" s="19" t="s">
        <v>5</v>
      </c>
      <c r="D39" s="20">
        <f t="shared" si="20"/>
        <v>96100</v>
      </c>
      <c r="E39" s="20">
        <v>96100</v>
      </c>
      <c r="F39" s="20">
        <v>0</v>
      </c>
      <c r="G39" s="20">
        <v>0</v>
      </c>
      <c r="H39" s="20">
        <f t="shared" si="18"/>
        <v>96100</v>
      </c>
      <c r="I39" s="20">
        <v>96100</v>
      </c>
      <c r="J39" s="20">
        <v>0</v>
      </c>
      <c r="K39" s="20">
        <v>0</v>
      </c>
      <c r="L39" s="20">
        <f t="shared" si="22"/>
        <v>95995.839999999997</v>
      </c>
      <c r="M39" s="20">
        <v>95995.839999999997</v>
      </c>
      <c r="N39" s="20">
        <v>0</v>
      </c>
      <c r="O39" s="20">
        <v>0</v>
      </c>
      <c r="P39" s="21">
        <f t="shared" si="1"/>
        <v>99.891612903225806</v>
      </c>
      <c r="Q39" s="21">
        <f t="shared" si="13"/>
        <v>99.891612903225806</v>
      </c>
      <c r="R39" s="21">
        <v>0</v>
      </c>
      <c r="S39" s="21">
        <v>0</v>
      </c>
    </row>
    <row r="40" spans="1:21" s="26" customFormat="1" ht="42" customHeight="1">
      <c r="A40" s="27" t="s">
        <v>84</v>
      </c>
      <c r="B40" s="72" t="s">
        <v>31</v>
      </c>
      <c r="C40" s="29"/>
      <c r="D40" s="28">
        <f t="shared" ref="D40:O40" si="23">SUM(D41:D41)</f>
        <v>11567500</v>
      </c>
      <c r="E40" s="28">
        <f t="shared" si="23"/>
        <v>9237200</v>
      </c>
      <c r="F40" s="28">
        <f t="shared" si="23"/>
        <v>0</v>
      </c>
      <c r="G40" s="28">
        <f t="shared" si="23"/>
        <v>2330300</v>
      </c>
      <c r="H40" s="28">
        <f t="shared" si="23"/>
        <v>3958000</v>
      </c>
      <c r="I40" s="28">
        <f t="shared" si="23"/>
        <v>2785700</v>
      </c>
      <c r="J40" s="28">
        <f t="shared" si="23"/>
        <v>0</v>
      </c>
      <c r="K40" s="28">
        <f t="shared" si="23"/>
        <v>1172300</v>
      </c>
      <c r="L40" s="28">
        <f t="shared" si="23"/>
        <v>3937633.92</v>
      </c>
      <c r="M40" s="28">
        <f t="shared" si="23"/>
        <v>2765333.92</v>
      </c>
      <c r="N40" s="28">
        <f t="shared" si="23"/>
        <v>0</v>
      </c>
      <c r="O40" s="28">
        <f t="shared" si="23"/>
        <v>1172300</v>
      </c>
      <c r="P40" s="25">
        <f t="shared" si="1"/>
        <v>34.040492068294789</v>
      </c>
      <c r="Q40" s="25">
        <f t="shared" si="13"/>
        <v>29.936928073442171</v>
      </c>
      <c r="R40" s="25">
        <v>0</v>
      </c>
      <c r="S40" s="25">
        <f t="shared" si="2"/>
        <v>50.306827447109811</v>
      </c>
    </row>
    <row r="41" spans="1:21" s="1" customFormat="1" ht="66" customHeight="1">
      <c r="A41" s="71" t="s">
        <v>87</v>
      </c>
      <c r="B41" s="76" t="s">
        <v>83</v>
      </c>
      <c r="C41" s="19" t="s">
        <v>17</v>
      </c>
      <c r="D41" s="20">
        <f>SUM(E41:G41)</f>
        <v>11567500</v>
      </c>
      <c r="E41" s="20">
        <f>7959100+1278100</f>
        <v>9237200</v>
      </c>
      <c r="F41" s="20">
        <v>0</v>
      </c>
      <c r="G41" s="20">
        <f>2330300</f>
        <v>2330300</v>
      </c>
      <c r="H41" s="20">
        <f t="shared" si="18"/>
        <v>3958000</v>
      </c>
      <c r="I41" s="20">
        <v>2785700</v>
      </c>
      <c r="J41" s="20">
        <v>0</v>
      </c>
      <c r="K41" s="20">
        <v>1172300</v>
      </c>
      <c r="L41" s="20">
        <f>M41+O41</f>
        <v>3937633.92</v>
      </c>
      <c r="M41" s="20">
        <v>2765333.92</v>
      </c>
      <c r="N41" s="20">
        <v>0</v>
      </c>
      <c r="O41" s="20">
        <v>1172300</v>
      </c>
      <c r="P41" s="21">
        <v>0</v>
      </c>
      <c r="Q41" s="21">
        <v>0</v>
      </c>
      <c r="R41" s="21">
        <v>0</v>
      </c>
      <c r="S41" s="21">
        <f t="shared" si="2"/>
        <v>50.306827447109811</v>
      </c>
    </row>
    <row r="42" spans="1:21" s="1" customFormat="1" ht="93.75">
      <c r="A42" s="27" t="s">
        <v>90</v>
      </c>
      <c r="B42" s="72" t="s">
        <v>85</v>
      </c>
      <c r="C42" s="29"/>
      <c r="D42" s="32">
        <f>SUM(D43:D44)</f>
        <v>41652497</v>
      </c>
      <c r="E42" s="32">
        <f>SUM(E43:E44)</f>
        <v>0</v>
      </c>
      <c r="F42" s="32">
        <f>SUM(F43:F44)</f>
        <v>0</v>
      </c>
      <c r="G42" s="32">
        <f>SUM(G43:G44)</f>
        <v>41652497</v>
      </c>
      <c r="H42" s="32">
        <f t="shared" ref="H42:K42" si="24">SUM(H43:H44)</f>
        <v>32121190</v>
      </c>
      <c r="I42" s="32">
        <f t="shared" si="24"/>
        <v>0</v>
      </c>
      <c r="J42" s="32">
        <f t="shared" si="24"/>
        <v>0</v>
      </c>
      <c r="K42" s="32">
        <f t="shared" si="24"/>
        <v>32121190</v>
      </c>
      <c r="L42" s="32">
        <f t="shared" ref="L42:O42" si="25">SUM(L43:L44)</f>
        <v>37048369</v>
      </c>
      <c r="M42" s="32">
        <f t="shared" si="25"/>
        <v>0</v>
      </c>
      <c r="N42" s="32">
        <f t="shared" si="25"/>
        <v>0</v>
      </c>
      <c r="O42" s="32">
        <f t="shared" si="25"/>
        <v>37048369</v>
      </c>
      <c r="P42" s="25">
        <v>0</v>
      </c>
      <c r="Q42" s="25">
        <v>0</v>
      </c>
      <c r="R42" s="25">
        <v>0</v>
      </c>
      <c r="S42" s="25">
        <f t="shared" si="2"/>
        <v>88.946333757613615</v>
      </c>
    </row>
    <row r="43" spans="1:21" s="1" customFormat="1" ht="50.25" customHeight="1">
      <c r="A43" s="77" t="s">
        <v>91</v>
      </c>
      <c r="B43" s="78" t="s">
        <v>86</v>
      </c>
      <c r="C43" s="19" t="s">
        <v>17</v>
      </c>
      <c r="D43" s="20">
        <f>SUM(E43:G43)</f>
        <v>21557100</v>
      </c>
      <c r="E43" s="20">
        <v>0</v>
      </c>
      <c r="F43" s="20">
        <v>0</v>
      </c>
      <c r="G43" s="20">
        <v>21557100</v>
      </c>
      <c r="H43" s="20">
        <f t="shared" si="18"/>
        <v>16700575</v>
      </c>
      <c r="I43" s="20">
        <v>0</v>
      </c>
      <c r="J43" s="20">
        <v>0</v>
      </c>
      <c r="K43" s="20">
        <v>16700575</v>
      </c>
      <c r="L43" s="20">
        <f>SUM(M43:O43)</f>
        <v>18497600</v>
      </c>
      <c r="M43" s="20">
        <v>0</v>
      </c>
      <c r="N43" s="20">
        <v>0</v>
      </c>
      <c r="O43" s="20">
        <v>18497600</v>
      </c>
      <c r="P43" s="21">
        <v>0</v>
      </c>
      <c r="Q43" s="21">
        <v>0</v>
      </c>
      <c r="R43" s="21">
        <v>0</v>
      </c>
      <c r="S43" s="21">
        <f t="shared" si="2"/>
        <v>85.807460187130928</v>
      </c>
    </row>
    <row r="44" spans="1:21" s="1" customFormat="1" ht="51.75" customHeight="1">
      <c r="A44" s="81"/>
      <c r="B44" s="79"/>
      <c r="C44" s="19" t="s">
        <v>102</v>
      </c>
      <c r="D44" s="20">
        <f>SUM(E44:G44)</f>
        <v>20095397</v>
      </c>
      <c r="E44" s="20">
        <v>0</v>
      </c>
      <c r="F44" s="20">
        <v>0</v>
      </c>
      <c r="G44" s="20">
        <v>20095397</v>
      </c>
      <c r="H44" s="20">
        <f t="shared" si="18"/>
        <v>15420615</v>
      </c>
      <c r="I44" s="20">
        <v>0</v>
      </c>
      <c r="J44" s="20">
        <v>0</v>
      </c>
      <c r="K44" s="20">
        <v>15420615</v>
      </c>
      <c r="L44" s="20">
        <f>SUM(M44:O44)</f>
        <v>18550769</v>
      </c>
      <c r="M44" s="20">
        <v>0</v>
      </c>
      <c r="N44" s="20">
        <v>0</v>
      </c>
      <c r="O44" s="20">
        <v>18550769</v>
      </c>
      <c r="P44" s="21">
        <f t="shared" si="1"/>
        <v>92.313523340693393</v>
      </c>
      <c r="Q44" s="21">
        <v>0</v>
      </c>
      <c r="R44" s="21">
        <v>0</v>
      </c>
      <c r="S44" s="21">
        <f t="shared" si="2"/>
        <v>92.313523340693393</v>
      </c>
    </row>
  </sheetData>
  <mergeCells count="20">
    <mergeCell ref="H2:K2"/>
    <mergeCell ref="B12:C12"/>
    <mergeCell ref="A2:A3"/>
    <mergeCell ref="C2:C3"/>
    <mergeCell ref="D2:G2"/>
    <mergeCell ref="L2:O2"/>
    <mergeCell ref="P2:S2"/>
    <mergeCell ref="A1:S1"/>
    <mergeCell ref="A13:A16"/>
    <mergeCell ref="B13:B16"/>
    <mergeCell ref="A36:A39"/>
    <mergeCell ref="B36:B39"/>
    <mergeCell ref="B18:B19"/>
    <mergeCell ref="A43:A44"/>
    <mergeCell ref="B43:B44"/>
    <mergeCell ref="B20:C20"/>
    <mergeCell ref="B17:C17"/>
    <mergeCell ref="A18:A19"/>
    <mergeCell ref="A5:A11"/>
    <mergeCell ref="B5:B11"/>
  </mergeCells>
  <pageMargins left="0.19685039370078741" right="0.19685039370078741" top="0.39370078740157483" bottom="0.19685039370078741" header="0.31496062992125984" footer="0.31496062992125984"/>
  <pageSetup paperSize="8" scale="36" fitToHeight="14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>
      <selection activeCell="G2" sqref="G2:I2"/>
    </sheetView>
  </sheetViews>
  <sheetFormatPr defaultRowHeight="1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>
      <c r="A1" s="103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2.25" customHeight="1">
      <c r="A2" s="105" t="s">
        <v>0</v>
      </c>
      <c r="B2" s="6" t="s">
        <v>1</v>
      </c>
      <c r="C2" s="106" t="s">
        <v>25</v>
      </c>
      <c r="D2" s="107" t="s">
        <v>54</v>
      </c>
      <c r="E2" s="107"/>
      <c r="F2" s="107"/>
      <c r="G2" s="108" t="s">
        <v>62</v>
      </c>
      <c r="H2" s="108"/>
      <c r="I2" s="108"/>
      <c r="J2" s="109" t="s">
        <v>60</v>
      </c>
      <c r="K2" s="110"/>
      <c r="L2" s="111"/>
      <c r="M2" s="112" t="s">
        <v>55</v>
      </c>
      <c r="N2" s="112" t="s">
        <v>56</v>
      </c>
    </row>
    <row r="3" spans="1:14" ht="25.5">
      <c r="A3" s="105"/>
      <c r="B3" s="7" t="s">
        <v>2</v>
      </c>
      <c r="C3" s="106"/>
      <c r="D3" s="8" t="s">
        <v>32</v>
      </c>
      <c r="E3" s="8" t="s">
        <v>33</v>
      </c>
      <c r="F3" s="8" t="s">
        <v>34</v>
      </c>
      <c r="G3" s="8" t="s">
        <v>32</v>
      </c>
      <c r="H3" s="8" t="s">
        <v>33</v>
      </c>
      <c r="I3" s="8" t="s">
        <v>34</v>
      </c>
      <c r="J3" s="8" t="s">
        <v>32</v>
      </c>
      <c r="K3" s="8" t="s">
        <v>33</v>
      </c>
      <c r="L3" s="8" t="s">
        <v>34</v>
      </c>
      <c r="M3" s="113"/>
      <c r="N3" s="113"/>
    </row>
    <row r="4" spans="1:14">
      <c r="A4" s="9" t="s">
        <v>6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>
      <c r="A5" s="12">
        <v>1</v>
      </c>
      <c r="B5" s="102" t="s">
        <v>58</v>
      </c>
      <c r="C5" s="102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>
      <c r="A6" s="14" t="s">
        <v>7</v>
      </c>
      <c r="B6" s="15" t="s">
        <v>28</v>
      </c>
      <c r="C6" s="15" t="s">
        <v>61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>
      <c r="A7" s="14" t="s">
        <v>8</v>
      </c>
      <c r="B7" s="15" t="s">
        <v>59</v>
      </c>
      <c r="C7" s="15" t="s">
        <v>61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selection activeCell="S20" sqref="S20"/>
    </sheetView>
  </sheetViews>
  <sheetFormatPr defaultRowHeight="1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>
      <c r="A1" s="121" t="s">
        <v>0</v>
      </c>
      <c r="B1" s="36" t="s">
        <v>1</v>
      </c>
      <c r="C1" s="122" t="s">
        <v>25</v>
      </c>
      <c r="D1" s="123" t="s">
        <v>114</v>
      </c>
      <c r="E1" s="123"/>
      <c r="F1" s="123"/>
      <c r="G1" s="123"/>
      <c r="H1" s="123" t="s">
        <v>115</v>
      </c>
      <c r="I1" s="123"/>
      <c r="J1" s="123"/>
      <c r="K1" s="123"/>
      <c r="L1" s="124" t="s">
        <v>125</v>
      </c>
      <c r="M1" s="125"/>
      <c r="N1" s="125"/>
      <c r="O1" s="126"/>
      <c r="P1" s="118" t="s">
        <v>116</v>
      </c>
      <c r="Q1" s="118"/>
      <c r="R1" s="118"/>
      <c r="S1" s="118"/>
      <c r="T1" s="118" t="s">
        <v>117</v>
      </c>
      <c r="U1" s="119"/>
      <c r="V1" s="119"/>
      <c r="W1" s="119"/>
    </row>
    <row r="2" spans="1:23" ht="22.5">
      <c r="A2" s="121"/>
      <c r="B2" s="36" t="s">
        <v>2</v>
      </c>
      <c r="C2" s="122"/>
      <c r="D2" s="37" t="s">
        <v>32</v>
      </c>
      <c r="E2" s="37" t="s">
        <v>33</v>
      </c>
      <c r="F2" s="37" t="s">
        <v>63</v>
      </c>
      <c r="G2" s="37" t="s">
        <v>34</v>
      </c>
      <c r="H2" s="37" t="s">
        <v>32</v>
      </c>
      <c r="I2" s="37" t="s">
        <v>33</v>
      </c>
      <c r="J2" s="37" t="s">
        <v>63</v>
      </c>
      <c r="K2" s="37" t="s">
        <v>34</v>
      </c>
      <c r="L2" s="37" t="s">
        <v>32</v>
      </c>
      <c r="M2" s="37" t="s">
        <v>33</v>
      </c>
      <c r="N2" s="37" t="s">
        <v>63</v>
      </c>
      <c r="O2" s="37" t="s">
        <v>34</v>
      </c>
      <c r="P2" s="37" t="s">
        <v>32</v>
      </c>
      <c r="Q2" s="37" t="s">
        <v>33</v>
      </c>
      <c r="R2" s="37" t="s">
        <v>63</v>
      </c>
      <c r="S2" s="37" t="s">
        <v>34</v>
      </c>
      <c r="T2" s="37" t="s">
        <v>32</v>
      </c>
      <c r="U2" s="38" t="s">
        <v>33</v>
      </c>
      <c r="V2" s="37" t="s">
        <v>63</v>
      </c>
      <c r="W2" s="37" t="s">
        <v>34</v>
      </c>
    </row>
    <row r="3" spans="1:23">
      <c r="A3" s="34" t="s">
        <v>6</v>
      </c>
      <c r="B3" s="34" t="s">
        <v>18</v>
      </c>
      <c r="C3" s="34" t="s">
        <v>36</v>
      </c>
      <c r="D3" s="34" t="s">
        <v>38</v>
      </c>
      <c r="E3" s="34" t="s">
        <v>23</v>
      </c>
      <c r="F3" s="34" t="s">
        <v>39</v>
      </c>
      <c r="G3" s="34" t="s">
        <v>39</v>
      </c>
      <c r="H3" s="34" t="s">
        <v>53</v>
      </c>
      <c r="I3" s="34" t="s">
        <v>40</v>
      </c>
      <c r="J3" s="34" t="s">
        <v>41</v>
      </c>
      <c r="K3" s="34" t="s">
        <v>42</v>
      </c>
      <c r="L3" s="34" t="s">
        <v>43</v>
      </c>
      <c r="M3" s="34" t="s">
        <v>45</v>
      </c>
      <c r="N3" s="34" t="s">
        <v>46</v>
      </c>
      <c r="O3" s="34" t="s">
        <v>52</v>
      </c>
      <c r="P3" s="34" t="s">
        <v>24</v>
      </c>
      <c r="Q3" s="34" t="s">
        <v>40</v>
      </c>
      <c r="R3" s="34" t="s">
        <v>113</v>
      </c>
      <c r="S3" s="34" t="s">
        <v>41</v>
      </c>
      <c r="T3" s="34" t="s">
        <v>42</v>
      </c>
      <c r="U3" s="34" t="s">
        <v>118</v>
      </c>
      <c r="V3" s="34" t="s">
        <v>89</v>
      </c>
      <c r="W3" s="34" t="s">
        <v>105</v>
      </c>
    </row>
    <row r="4" spans="1:23">
      <c r="A4" s="120" t="s">
        <v>35</v>
      </c>
      <c r="B4" s="120"/>
      <c r="C4" s="120"/>
      <c r="D4" s="39">
        <f>D5+D7+D10+D12+D14</f>
        <v>184652.19499999998</v>
      </c>
      <c r="E4" s="39">
        <f t="shared" ref="E4:S4" si="0">E5+E7+E10+E12+E14</f>
        <v>157039.4</v>
      </c>
      <c r="F4" s="39">
        <f t="shared" si="0"/>
        <v>0</v>
      </c>
      <c r="G4" s="39">
        <f t="shared" si="0"/>
        <v>27612.795000000002</v>
      </c>
      <c r="H4" s="39">
        <f t="shared" si="0"/>
        <v>165482.53099999999</v>
      </c>
      <c r="I4" s="39">
        <f t="shared" si="0"/>
        <v>28216.291000000005</v>
      </c>
      <c r="J4" s="39">
        <f t="shared" si="0"/>
        <v>0</v>
      </c>
      <c r="K4" s="39">
        <f t="shared" si="0"/>
        <v>19077.455999999998</v>
      </c>
      <c r="L4" s="39">
        <f t="shared" si="0"/>
        <v>7375.1418100000001</v>
      </c>
      <c r="M4" s="39">
        <f t="shared" si="0"/>
        <v>0</v>
      </c>
      <c r="N4" s="39">
        <f t="shared" si="0"/>
        <v>0</v>
      </c>
      <c r="O4" s="39">
        <f t="shared" si="0"/>
        <v>7375.1418100000001</v>
      </c>
      <c r="P4" s="39">
        <f t="shared" si="0"/>
        <v>82223.705759999983</v>
      </c>
      <c r="Q4" s="39">
        <f t="shared" si="0"/>
        <v>66038.538280000008</v>
      </c>
      <c r="R4" s="39">
        <f t="shared" si="0"/>
        <v>0</v>
      </c>
      <c r="S4" s="39">
        <f t="shared" si="0"/>
        <v>16185.16748</v>
      </c>
      <c r="T4" s="39">
        <f>P4/D4*100</f>
        <v>44.528962008818787</v>
      </c>
      <c r="U4" s="39">
        <f t="shared" ref="U4:W16" si="1">Q4/E4*100</f>
        <v>42.052210005896619</v>
      </c>
      <c r="V4" s="39"/>
      <c r="W4" s="39">
        <f t="shared" si="1"/>
        <v>58.614738131362657</v>
      </c>
    </row>
    <row r="5" spans="1:23" s="49" customFormat="1" ht="34.5" customHeight="1">
      <c r="A5" s="40">
        <v>1</v>
      </c>
      <c r="B5" s="102" t="s">
        <v>12</v>
      </c>
      <c r="C5" s="102"/>
      <c r="D5" s="39">
        <f>D6</f>
        <v>26153.7</v>
      </c>
      <c r="E5" s="39">
        <f t="shared" ref="E5:S5" si="2">E6</f>
        <v>24846</v>
      </c>
      <c r="F5" s="39">
        <f t="shared" si="2"/>
        <v>0</v>
      </c>
      <c r="G5" s="39">
        <f t="shared" si="2"/>
        <v>1307.7</v>
      </c>
      <c r="H5" s="39">
        <f t="shared" si="2"/>
        <v>0</v>
      </c>
      <c r="I5" s="39">
        <f t="shared" si="2"/>
        <v>0</v>
      </c>
      <c r="J5" s="39">
        <f t="shared" si="2"/>
        <v>0</v>
      </c>
      <c r="K5" s="39">
        <f t="shared" si="2"/>
        <v>0</v>
      </c>
      <c r="L5" s="39">
        <f t="shared" si="2"/>
        <v>0</v>
      </c>
      <c r="M5" s="39">
        <f t="shared" si="2"/>
        <v>0</v>
      </c>
      <c r="N5" s="39">
        <f t="shared" si="2"/>
        <v>0</v>
      </c>
      <c r="O5" s="39">
        <f t="shared" si="2"/>
        <v>0</v>
      </c>
      <c r="P5" s="39">
        <f t="shared" si="2"/>
        <v>0</v>
      </c>
      <c r="Q5" s="39">
        <f t="shared" si="2"/>
        <v>0</v>
      </c>
      <c r="R5" s="39">
        <f t="shared" si="2"/>
        <v>0</v>
      </c>
      <c r="S5" s="39">
        <f t="shared" si="2"/>
        <v>0</v>
      </c>
      <c r="T5" s="39">
        <f t="shared" ref="T5:U18" si="3">P5/D5*100</f>
        <v>0</v>
      </c>
      <c r="U5" s="39">
        <f t="shared" si="1"/>
        <v>0</v>
      </c>
      <c r="V5" s="39"/>
      <c r="W5" s="39">
        <f t="shared" si="1"/>
        <v>0</v>
      </c>
    </row>
    <row r="6" spans="1:23" s="49" customFormat="1">
      <c r="A6" s="41" t="s">
        <v>8</v>
      </c>
      <c r="B6" s="42" t="s">
        <v>88</v>
      </c>
      <c r="C6" s="6" t="s">
        <v>103</v>
      </c>
      <c r="D6" s="43">
        <f t="shared" ref="D6" si="4">E6+G6</f>
        <v>26153.7</v>
      </c>
      <c r="E6" s="43">
        <v>24846</v>
      </c>
      <c r="F6" s="43">
        <v>0</v>
      </c>
      <c r="G6" s="43">
        <v>1307.7</v>
      </c>
      <c r="H6" s="43">
        <f>I6+J6+K6</f>
        <v>0</v>
      </c>
      <c r="I6" s="43">
        <v>0</v>
      </c>
      <c r="J6" s="43">
        <v>0</v>
      </c>
      <c r="K6" s="43">
        <v>0</v>
      </c>
      <c r="L6" s="43">
        <f t="shared" ref="L6" si="5">M6+O6</f>
        <v>0</v>
      </c>
      <c r="M6" s="43">
        <v>0</v>
      </c>
      <c r="N6" s="43">
        <v>0</v>
      </c>
      <c r="O6" s="43">
        <f>S6</f>
        <v>0</v>
      </c>
      <c r="P6" s="43">
        <f>Q6+R6+S6</f>
        <v>0</v>
      </c>
      <c r="Q6" s="43">
        <v>0</v>
      </c>
      <c r="R6" s="43">
        <v>0</v>
      </c>
      <c r="S6" s="43">
        <v>0</v>
      </c>
      <c r="T6" s="43">
        <f t="shared" si="3"/>
        <v>0</v>
      </c>
      <c r="U6" s="43">
        <f t="shared" si="1"/>
        <v>0</v>
      </c>
      <c r="V6" s="43"/>
      <c r="W6" s="43">
        <f t="shared" si="1"/>
        <v>0</v>
      </c>
    </row>
    <row r="7" spans="1:23" ht="37.5" customHeight="1">
      <c r="A7" s="40" t="s">
        <v>18</v>
      </c>
      <c r="B7" s="102" t="s">
        <v>119</v>
      </c>
      <c r="C7" s="102"/>
      <c r="D7" s="39">
        <f>E7+F7+G7</f>
        <v>94522.269</v>
      </c>
      <c r="E7" s="39">
        <f>E8+E9</f>
        <v>89702.2</v>
      </c>
      <c r="F7" s="39">
        <f t="shared" ref="F7:G7" si="6">F8+F9</f>
        <v>0</v>
      </c>
      <c r="G7" s="39">
        <f t="shared" si="6"/>
        <v>4820.0689999999995</v>
      </c>
      <c r="H7" s="46">
        <f t="shared" ref="H7:H12" si="7">H8+H9+H10+H11</f>
        <v>80586.006999999998</v>
      </c>
      <c r="I7" s="45">
        <v>0</v>
      </c>
      <c r="J7" s="45">
        <v>0</v>
      </c>
      <c r="K7" s="45">
        <v>0</v>
      </c>
      <c r="L7" s="39">
        <f>M7+N7+O7</f>
        <v>1960.5039999999999</v>
      </c>
      <c r="M7" s="39">
        <f>M8+M9</f>
        <v>0</v>
      </c>
      <c r="N7" s="39">
        <f t="shared" ref="N7" si="8">N8+N9</f>
        <v>0</v>
      </c>
      <c r="O7" s="39">
        <f t="shared" ref="O7:O12" si="9">S7</f>
        <v>1960.5039999999999</v>
      </c>
      <c r="P7" s="39">
        <f t="shared" ref="P7:P18" si="10">Q7+S7</f>
        <v>39209.203999999998</v>
      </c>
      <c r="Q7" s="39">
        <f>Q8+Q9</f>
        <v>37248.699999999997</v>
      </c>
      <c r="R7" s="39">
        <f t="shared" ref="R7:S7" si="11">R8+R9</f>
        <v>0</v>
      </c>
      <c r="S7" s="39">
        <f t="shared" si="11"/>
        <v>1960.5039999999999</v>
      </c>
      <c r="T7" s="39">
        <f t="shared" si="3"/>
        <v>41.481446028342802</v>
      </c>
      <c r="U7" s="39">
        <f t="shared" si="1"/>
        <v>41.524845544479398</v>
      </c>
      <c r="V7" s="39">
        <v>0</v>
      </c>
      <c r="W7" s="39">
        <f t="shared" si="1"/>
        <v>40.673774587044299</v>
      </c>
    </row>
    <row r="8" spans="1:23" ht="25.5">
      <c r="A8" s="41" t="s">
        <v>9</v>
      </c>
      <c r="B8" s="44" t="s">
        <v>120</v>
      </c>
      <c r="C8" s="6" t="s">
        <v>103</v>
      </c>
      <c r="D8" s="47">
        <f>SUM(E8:G8)</f>
        <v>55313.065000000002</v>
      </c>
      <c r="E8" s="47">
        <v>52453.5</v>
      </c>
      <c r="F8" s="47">
        <v>0</v>
      </c>
      <c r="G8" s="47">
        <f>2760.7+98.865</f>
        <v>2859.5649999999996</v>
      </c>
      <c r="H8" s="47">
        <v>11086.165000000001</v>
      </c>
      <c r="I8" s="47">
        <v>10437.94</v>
      </c>
      <c r="J8" s="47">
        <v>0</v>
      </c>
      <c r="K8" s="47">
        <f>549.36+98.865</f>
        <v>648.22500000000002</v>
      </c>
      <c r="L8" s="47">
        <f t="shared" ref="L8:L9" si="12">M8+O8</f>
        <v>0</v>
      </c>
      <c r="M8" s="47">
        <v>0</v>
      </c>
      <c r="N8" s="47">
        <v>0</v>
      </c>
      <c r="O8" s="43">
        <v>0</v>
      </c>
      <c r="P8" s="43">
        <f t="shared" si="10"/>
        <v>0</v>
      </c>
      <c r="Q8" s="47">
        <v>0</v>
      </c>
      <c r="R8" s="47">
        <v>0</v>
      </c>
      <c r="S8" s="47">
        <v>0</v>
      </c>
      <c r="T8" s="43">
        <f t="shared" si="3"/>
        <v>0</v>
      </c>
      <c r="U8" s="43">
        <f t="shared" si="1"/>
        <v>0</v>
      </c>
      <c r="V8" s="43">
        <v>0</v>
      </c>
      <c r="W8" s="43">
        <f t="shared" si="1"/>
        <v>0</v>
      </c>
    </row>
    <row r="9" spans="1:23" s="52" customFormat="1" ht="38.25">
      <c r="A9" s="41" t="s">
        <v>10</v>
      </c>
      <c r="B9" s="44" t="s">
        <v>121</v>
      </c>
      <c r="C9" s="6" t="s">
        <v>103</v>
      </c>
      <c r="D9" s="47">
        <f>SUM(E9:G9)</f>
        <v>39209.203999999998</v>
      </c>
      <c r="E9" s="47">
        <v>37248.699999999997</v>
      </c>
      <c r="F9" s="47">
        <v>0</v>
      </c>
      <c r="G9" s="47">
        <v>1960.5039999999999</v>
      </c>
      <c r="H9" s="47">
        <v>48966.2</v>
      </c>
      <c r="I9" s="47">
        <v>37248.699999999997</v>
      </c>
      <c r="J9" s="47">
        <v>0</v>
      </c>
      <c r="K9" s="47">
        <v>1960.5039999999999</v>
      </c>
      <c r="L9" s="50">
        <f t="shared" si="12"/>
        <v>0</v>
      </c>
      <c r="M9" s="50">
        <v>0</v>
      </c>
      <c r="N9" s="50">
        <v>0</v>
      </c>
      <c r="O9" s="51">
        <v>0</v>
      </c>
      <c r="P9" s="47">
        <f t="shared" si="10"/>
        <v>39209.203999999998</v>
      </c>
      <c r="Q9" s="47">
        <v>37248.699999999997</v>
      </c>
      <c r="R9" s="47">
        <v>0</v>
      </c>
      <c r="S9" s="47">
        <v>1960.5039999999999</v>
      </c>
      <c r="T9" s="47">
        <f t="shared" si="3"/>
        <v>100</v>
      </c>
      <c r="U9" s="47">
        <f t="shared" si="1"/>
        <v>100</v>
      </c>
      <c r="V9" s="47">
        <v>0</v>
      </c>
      <c r="W9" s="47">
        <f t="shared" si="1"/>
        <v>100</v>
      </c>
    </row>
    <row r="10" spans="1:23" s="52" customFormat="1" ht="33" customHeight="1">
      <c r="A10" s="54" t="s">
        <v>36</v>
      </c>
      <c r="B10" s="33" t="s">
        <v>14</v>
      </c>
      <c r="C10" s="33"/>
      <c r="D10" s="46">
        <f>D11</f>
        <v>10266.821</v>
      </c>
      <c r="E10" s="46">
        <f t="shared" ref="E10:W10" si="13">E11</f>
        <v>0</v>
      </c>
      <c r="F10" s="46">
        <f t="shared" si="13"/>
        <v>0</v>
      </c>
      <c r="G10" s="46">
        <f t="shared" si="13"/>
        <v>10266.821</v>
      </c>
      <c r="H10" s="46">
        <f t="shared" si="13"/>
        <v>10266.821</v>
      </c>
      <c r="I10" s="46">
        <f t="shared" si="13"/>
        <v>0</v>
      </c>
      <c r="J10" s="46">
        <f t="shared" si="13"/>
        <v>0</v>
      </c>
      <c r="K10" s="46">
        <f t="shared" si="13"/>
        <v>10266.821</v>
      </c>
      <c r="L10" s="46">
        <f t="shared" si="13"/>
        <v>4923.6239999999998</v>
      </c>
      <c r="M10" s="46">
        <f t="shared" si="13"/>
        <v>0</v>
      </c>
      <c r="N10" s="46">
        <f t="shared" si="13"/>
        <v>0</v>
      </c>
      <c r="O10" s="46">
        <f t="shared" si="13"/>
        <v>4923.6239999999998</v>
      </c>
      <c r="P10" s="46">
        <f t="shared" si="13"/>
        <v>4923.6239999999998</v>
      </c>
      <c r="Q10" s="46">
        <f t="shared" si="13"/>
        <v>0</v>
      </c>
      <c r="R10" s="46">
        <f t="shared" si="13"/>
        <v>0</v>
      </c>
      <c r="S10" s="46">
        <f t="shared" si="13"/>
        <v>4923.6239999999998</v>
      </c>
      <c r="T10" s="46">
        <f t="shared" si="13"/>
        <v>47.956655716506596</v>
      </c>
      <c r="U10" s="46"/>
      <c r="V10" s="46"/>
      <c r="W10" s="46">
        <f t="shared" si="13"/>
        <v>47.956655716506596</v>
      </c>
    </row>
    <row r="11" spans="1:23" s="52" customFormat="1" ht="25.5">
      <c r="A11" s="35" t="s">
        <v>122</v>
      </c>
      <c r="B11" s="44" t="s">
        <v>123</v>
      </c>
      <c r="C11" s="44"/>
      <c r="D11" s="47">
        <f t="shared" ref="D11" si="14">E11+G11</f>
        <v>10266.821</v>
      </c>
      <c r="E11" s="47">
        <v>0</v>
      </c>
      <c r="F11" s="47">
        <v>0</v>
      </c>
      <c r="G11" s="47">
        <v>10266.821</v>
      </c>
      <c r="H11" s="47">
        <f>J11+K11</f>
        <v>10266.821</v>
      </c>
      <c r="I11" s="47">
        <v>0</v>
      </c>
      <c r="J11" s="47">
        <v>0</v>
      </c>
      <c r="K11" s="47">
        <v>10266.821</v>
      </c>
      <c r="L11" s="47">
        <f t="shared" ref="L11" si="15">M11+O11</f>
        <v>4923.6239999999998</v>
      </c>
      <c r="M11" s="47">
        <v>0</v>
      </c>
      <c r="N11" s="47">
        <v>0</v>
      </c>
      <c r="O11" s="47">
        <f t="shared" si="9"/>
        <v>4923.6239999999998</v>
      </c>
      <c r="P11" s="47">
        <f t="shared" si="10"/>
        <v>4923.6239999999998</v>
      </c>
      <c r="Q11" s="47">
        <v>0</v>
      </c>
      <c r="R11" s="47">
        <v>0</v>
      </c>
      <c r="S11" s="47">
        <v>4923.6239999999998</v>
      </c>
      <c r="T11" s="47">
        <f t="shared" si="3"/>
        <v>47.956655716506596</v>
      </c>
      <c r="U11" s="47"/>
      <c r="V11" s="47"/>
      <c r="W11" s="47">
        <f t="shared" si="1"/>
        <v>47.956655716506596</v>
      </c>
    </row>
    <row r="12" spans="1:23" s="53" customFormat="1" ht="27.75" customHeight="1">
      <c r="A12" s="40" t="s">
        <v>36</v>
      </c>
      <c r="B12" s="102" t="s">
        <v>15</v>
      </c>
      <c r="C12" s="102"/>
      <c r="D12" s="39">
        <f>E12+F12+G12</f>
        <v>3100.0950000000003</v>
      </c>
      <c r="E12" s="39">
        <f>E13</f>
        <v>2574</v>
      </c>
      <c r="F12" s="39">
        <f>F13</f>
        <v>0</v>
      </c>
      <c r="G12" s="39">
        <f>G13</f>
        <v>526.09500000000003</v>
      </c>
      <c r="H12" s="46">
        <f t="shared" si="7"/>
        <v>48093.157000000007</v>
      </c>
      <c r="I12" s="39"/>
      <c r="J12" s="39"/>
      <c r="K12" s="39"/>
      <c r="L12" s="39">
        <f>M12+N12+O12</f>
        <v>491.01380999999998</v>
      </c>
      <c r="M12" s="39">
        <f>M13</f>
        <v>0</v>
      </c>
      <c r="N12" s="39">
        <f t="shared" ref="N12" si="16">N13</f>
        <v>0</v>
      </c>
      <c r="O12" s="43">
        <f t="shared" si="9"/>
        <v>491.01380999999998</v>
      </c>
      <c r="P12" s="39">
        <f t="shared" si="10"/>
        <v>2807.3417100000001</v>
      </c>
      <c r="Q12" s="39">
        <f>Q13</f>
        <v>2316.3279000000002</v>
      </c>
      <c r="R12" s="39">
        <f t="shared" ref="R12:S12" si="17">R13</f>
        <v>0</v>
      </c>
      <c r="S12" s="39">
        <f t="shared" si="17"/>
        <v>491.01380999999998</v>
      </c>
      <c r="T12" s="39">
        <f t="shared" si="3"/>
        <v>90.556634877318274</v>
      </c>
      <c r="U12" s="39">
        <f t="shared" si="1"/>
        <v>89.98942890442892</v>
      </c>
      <c r="V12" s="39"/>
      <c r="W12" s="39">
        <f t="shared" si="1"/>
        <v>93.331776580275417</v>
      </c>
    </row>
    <row r="13" spans="1:23" s="53" customFormat="1">
      <c r="A13" s="41" t="s">
        <v>37</v>
      </c>
      <c r="B13" s="48" t="s">
        <v>19</v>
      </c>
      <c r="C13" s="6" t="s">
        <v>103</v>
      </c>
      <c r="D13" s="43">
        <f>SUM(E13:G13)</f>
        <v>3100.0950000000003</v>
      </c>
      <c r="E13" s="45">
        <v>2574</v>
      </c>
      <c r="F13" s="45">
        <v>0</v>
      </c>
      <c r="G13" s="43">
        <v>526.09500000000003</v>
      </c>
      <c r="H13" s="43">
        <f>I13+J13+K13</f>
        <v>3100.0950000000003</v>
      </c>
      <c r="I13" s="43">
        <v>2574</v>
      </c>
      <c r="J13" s="43">
        <v>0</v>
      </c>
      <c r="K13" s="43">
        <v>526.09500000000003</v>
      </c>
      <c r="L13" s="43">
        <f t="shared" ref="L13" si="18">M13+N13+O13</f>
        <v>491.01380999999998</v>
      </c>
      <c r="M13" s="45">
        <v>0</v>
      </c>
      <c r="N13" s="45">
        <v>0</v>
      </c>
      <c r="O13" s="45">
        <f>S13</f>
        <v>491.01380999999998</v>
      </c>
      <c r="P13" s="43">
        <f t="shared" ref="P13" si="19">Q13+S13</f>
        <v>2807.3417100000001</v>
      </c>
      <c r="Q13" s="43">
        <v>2316.3279000000002</v>
      </c>
      <c r="R13" s="43">
        <v>0</v>
      </c>
      <c r="S13" s="43">
        <v>491.01380999999998</v>
      </c>
      <c r="T13" s="39">
        <f t="shared" si="3"/>
        <v>90.556634877318274</v>
      </c>
      <c r="U13" s="39">
        <f t="shared" si="1"/>
        <v>89.98942890442892</v>
      </c>
      <c r="V13" s="39"/>
      <c r="W13" s="39">
        <f t="shared" si="1"/>
        <v>93.331776580275417</v>
      </c>
    </row>
    <row r="14" spans="1:23" s="52" customFormat="1" ht="28.5" customHeight="1">
      <c r="A14" s="54" t="s">
        <v>24</v>
      </c>
      <c r="B14" s="114" t="s">
        <v>16</v>
      </c>
      <c r="C14" s="115"/>
      <c r="D14" s="46">
        <f>D15+D16+D17+D18</f>
        <v>50609.31</v>
      </c>
      <c r="E14" s="46">
        <f t="shared" ref="E14:S14" si="20">E15+E16+E17+E18</f>
        <v>39917.199999999997</v>
      </c>
      <c r="F14" s="46">
        <f t="shared" si="20"/>
        <v>0</v>
      </c>
      <c r="G14" s="46">
        <f t="shared" si="20"/>
        <v>10692.11</v>
      </c>
      <c r="H14" s="46">
        <f t="shared" si="20"/>
        <v>26536.546000000002</v>
      </c>
      <c r="I14" s="46">
        <f t="shared" si="20"/>
        <v>28216.291000000005</v>
      </c>
      <c r="J14" s="46">
        <f t="shared" si="20"/>
        <v>0</v>
      </c>
      <c r="K14" s="46">
        <f t="shared" si="20"/>
        <v>8810.6349999999984</v>
      </c>
      <c r="L14" s="46">
        <f t="shared" si="20"/>
        <v>0</v>
      </c>
      <c r="M14" s="46">
        <f t="shared" si="20"/>
        <v>0</v>
      </c>
      <c r="N14" s="46">
        <f t="shared" si="20"/>
        <v>0</v>
      </c>
      <c r="O14" s="46">
        <f t="shared" si="20"/>
        <v>0</v>
      </c>
      <c r="P14" s="39">
        <f t="shared" si="10"/>
        <v>35283.536049999995</v>
      </c>
      <c r="Q14" s="46">
        <f t="shared" si="20"/>
        <v>26473.51038</v>
      </c>
      <c r="R14" s="46">
        <f t="shared" si="20"/>
        <v>0</v>
      </c>
      <c r="S14" s="46">
        <f t="shared" si="20"/>
        <v>8810.0256699999991</v>
      </c>
      <c r="T14" s="39">
        <f>P14/D14*100</f>
        <v>69.717480933843987</v>
      </c>
      <c r="U14" s="39">
        <f t="shared" si="1"/>
        <v>66.321060545328834</v>
      </c>
      <c r="V14" s="39">
        <v>0</v>
      </c>
      <c r="W14" s="39">
        <f t="shared" si="1"/>
        <v>82.397446995962426</v>
      </c>
    </row>
    <row r="15" spans="1:23" s="52" customFormat="1" ht="38.25">
      <c r="A15" s="112" t="s">
        <v>27</v>
      </c>
      <c r="B15" s="44" t="s">
        <v>124</v>
      </c>
      <c r="C15" s="6" t="s">
        <v>103</v>
      </c>
      <c r="D15" s="47">
        <f t="shared" ref="D15" si="21">SUM(E15:G15)</f>
        <v>9863.4000000000015</v>
      </c>
      <c r="E15" s="47">
        <v>7382.6</v>
      </c>
      <c r="F15" s="47">
        <v>0</v>
      </c>
      <c r="G15" s="47">
        <v>2480.8000000000002</v>
      </c>
      <c r="H15" s="47">
        <v>9228.2579999999998</v>
      </c>
      <c r="I15" s="47">
        <v>1115.94</v>
      </c>
      <c r="J15" s="47">
        <v>0</v>
      </c>
      <c r="K15" s="47">
        <v>905.38199999999995</v>
      </c>
      <c r="L15" s="47">
        <f t="shared" ref="L15" si="22">M15+O15</f>
        <v>0</v>
      </c>
      <c r="M15" s="47">
        <v>0</v>
      </c>
      <c r="N15" s="47">
        <v>0</v>
      </c>
      <c r="O15" s="47">
        <v>0</v>
      </c>
      <c r="P15" s="47">
        <f t="shared" ref="P15" si="23">Q15+S15</f>
        <v>905.38153999999997</v>
      </c>
      <c r="Q15" s="47">
        <v>0</v>
      </c>
      <c r="R15" s="47">
        <v>0</v>
      </c>
      <c r="S15" s="47">
        <v>905.38153999999997</v>
      </c>
      <c r="T15" s="47">
        <f t="shared" si="3"/>
        <v>9.1792033173145153</v>
      </c>
      <c r="U15" s="47">
        <f t="shared" si="1"/>
        <v>0</v>
      </c>
      <c r="V15" s="47">
        <v>0</v>
      </c>
      <c r="W15" s="47">
        <f t="shared" si="1"/>
        <v>36.495547404063203</v>
      </c>
    </row>
    <row r="16" spans="1:23" s="52" customFormat="1" ht="38.25">
      <c r="A16" s="116"/>
      <c r="B16" s="44" t="s">
        <v>92</v>
      </c>
      <c r="C16" s="6" t="s">
        <v>103</v>
      </c>
      <c r="D16" s="47">
        <f t="shared" ref="D16:D18" si="24">SUM(E16:G16)</f>
        <v>9228.2890000000007</v>
      </c>
      <c r="E16" s="47">
        <v>7382.6</v>
      </c>
      <c r="F16" s="47">
        <v>0</v>
      </c>
      <c r="G16" s="47">
        <v>1845.6890000000001</v>
      </c>
      <c r="H16" s="47">
        <v>9228.2579999999998</v>
      </c>
      <c r="I16" s="47">
        <v>7382.6</v>
      </c>
      <c r="J16" s="47">
        <v>0</v>
      </c>
      <c r="K16" s="47">
        <v>1845.6890000000001</v>
      </c>
      <c r="L16" s="47">
        <f t="shared" ref="L16:L18" si="25">M16+O16</f>
        <v>0</v>
      </c>
      <c r="M16" s="47">
        <v>0</v>
      </c>
      <c r="N16" s="47">
        <v>0</v>
      </c>
      <c r="O16" s="47">
        <v>0</v>
      </c>
      <c r="P16" s="47">
        <f t="shared" si="10"/>
        <v>9228.2885400000014</v>
      </c>
      <c r="Q16" s="47">
        <v>7382.6</v>
      </c>
      <c r="R16" s="47">
        <v>0</v>
      </c>
      <c r="S16" s="47">
        <v>1845.6885400000001</v>
      </c>
      <c r="T16" s="47">
        <f t="shared" si="3"/>
        <v>99.999995015327343</v>
      </c>
      <c r="U16" s="47">
        <f t="shared" si="1"/>
        <v>100</v>
      </c>
      <c r="V16" s="47">
        <v>0</v>
      </c>
      <c r="W16" s="47">
        <f t="shared" si="1"/>
        <v>99.99997507705794</v>
      </c>
    </row>
    <row r="17" spans="1:23" s="52" customFormat="1" ht="38.25">
      <c r="A17" s="116"/>
      <c r="B17" s="44" t="s">
        <v>93</v>
      </c>
      <c r="C17" s="6" t="s">
        <v>103</v>
      </c>
      <c r="D17" s="47">
        <f t="shared" si="24"/>
        <v>3540.8130000000001</v>
      </c>
      <c r="E17" s="47">
        <v>2832.6</v>
      </c>
      <c r="F17" s="47">
        <v>0</v>
      </c>
      <c r="G17" s="47">
        <v>708.21299999999997</v>
      </c>
      <c r="H17" s="47">
        <v>3642.13</v>
      </c>
      <c r="I17" s="47">
        <v>2832.6</v>
      </c>
      <c r="J17" s="47">
        <v>0</v>
      </c>
      <c r="K17" s="47">
        <v>708.21299999999997</v>
      </c>
      <c r="L17" s="47">
        <f t="shared" si="25"/>
        <v>0</v>
      </c>
      <c r="M17" s="47">
        <v>0</v>
      </c>
      <c r="N17" s="47">
        <v>0</v>
      </c>
      <c r="O17" s="47">
        <v>0</v>
      </c>
      <c r="P17" s="47">
        <f t="shared" si="10"/>
        <v>2913.3654099999999</v>
      </c>
      <c r="Q17" s="47">
        <v>2205.75992</v>
      </c>
      <c r="R17" s="47">
        <v>0</v>
      </c>
      <c r="S17" s="47">
        <v>707.60549000000003</v>
      </c>
      <c r="T17" s="47">
        <f t="shared" si="3"/>
        <v>82.279561501835872</v>
      </c>
      <c r="U17" s="47">
        <f t="shared" si="3"/>
        <v>77.870504836545933</v>
      </c>
      <c r="V17" s="47">
        <v>0</v>
      </c>
      <c r="W17" s="47">
        <f t="shared" ref="W17:W18" si="26">S17/G17*100</f>
        <v>99.914219309727443</v>
      </c>
    </row>
    <row r="18" spans="1:23" s="52" customFormat="1" ht="25.5">
      <c r="A18" s="117"/>
      <c r="B18" s="44" t="s">
        <v>94</v>
      </c>
      <c r="C18" s="6" t="s">
        <v>103</v>
      </c>
      <c r="D18" s="47">
        <f t="shared" si="24"/>
        <v>27976.808000000001</v>
      </c>
      <c r="E18" s="47">
        <v>22319.4</v>
      </c>
      <c r="F18" s="47">
        <v>0</v>
      </c>
      <c r="G18" s="47">
        <f>5579.9+77.508</f>
        <v>5657.4079999999994</v>
      </c>
      <c r="H18" s="47">
        <v>4437.8999999999996</v>
      </c>
      <c r="I18" s="47">
        <v>16885.151000000002</v>
      </c>
      <c r="J18" s="47">
        <v>0</v>
      </c>
      <c r="K18" s="47">
        <v>5351.3509999999997</v>
      </c>
      <c r="L18" s="47">
        <f t="shared" si="25"/>
        <v>0</v>
      </c>
      <c r="M18" s="47">
        <v>0</v>
      </c>
      <c r="N18" s="47">
        <v>0</v>
      </c>
      <c r="O18" s="47">
        <v>0</v>
      </c>
      <c r="P18" s="47">
        <f t="shared" si="10"/>
        <v>22236.50056</v>
      </c>
      <c r="Q18" s="47">
        <v>16885.150460000001</v>
      </c>
      <c r="R18" s="47">
        <v>0</v>
      </c>
      <c r="S18" s="47">
        <v>5351.3500999999997</v>
      </c>
      <c r="T18" s="47">
        <f t="shared" si="3"/>
        <v>79.481907156813605</v>
      </c>
      <c r="U18" s="47">
        <f t="shared" si="3"/>
        <v>75.652349346308583</v>
      </c>
      <c r="V18" s="47">
        <v>0</v>
      </c>
      <c r="W18" s="47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"/>
  <sheetViews>
    <sheetView workbookViewId="0">
      <selection activeCell="E30" sqref="E30"/>
    </sheetView>
  </sheetViews>
  <sheetFormatPr defaultColWidth="9.140625" defaultRowHeight="12.75"/>
  <cols>
    <col min="1" max="1" width="9.140625" style="60"/>
    <col min="2" max="2" width="59.5703125" style="60" customWidth="1"/>
    <col min="3" max="3" width="9.140625" style="60"/>
    <col min="4" max="4" width="10.5703125" style="60" customWidth="1"/>
    <col min="5" max="5" width="11.7109375" style="60" customWidth="1"/>
    <col min="6" max="6" width="11.85546875" style="60" hidden="1" customWidth="1"/>
    <col min="7" max="7" width="11.5703125" style="60" customWidth="1"/>
    <col min="8" max="10" width="11.5703125" style="60" hidden="1" customWidth="1"/>
    <col min="11" max="11" width="10.5703125" style="60" hidden="1" customWidth="1"/>
    <col min="12" max="12" width="11.28515625" style="60" hidden="1" customWidth="1"/>
    <col min="13" max="13" width="12.28515625" style="60" hidden="1" customWidth="1"/>
    <col min="14" max="14" width="9.140625" style="60" hidden="1" customWidth="1"/>
    <col min="15" max="15" width="9.85546875" style="60" bestFit="1" customWidth="1"/>
    <col min="16" max="16" width="11.140625" style="60" customWidth="1"/>
    <col min="17" max="17" width="12.42578125" style="60" hidden="1" customWidth="1"/>
    <col min="18" max="18" width="11.85546875" style="60" bestFit="1" customWidth="1"/>
    <col min="19" max="19" width="14.140625" style="60" customWidth="1"/>
    <col min="20" max="25" width="0" style="60" hidden="1" customWidth="1"/>
    <col min="26" max="26" width="0.140625" style="60" customWidth="1"/>
    <col min="27" max="16384" width="9.140625" style="60"/>
  </cols>
  <sheetData>
    <row r="1" spans="1:26" ht="33" customHeight="1">
      <c r="A1" s="121" t="s">
        <v>0</v>
      </c>
      <c r="B1" s="58" t="s">
        <v>1</v>
      </c>
      <c r="C1" s="122" t="s">
        <v>25</v>
      </c>
      <c r="D1" s="123" t="s">
        <v>114</v>
      </c>
      <c r="E1" s="123"/>
      <c r="F1" s="123"/>
      <c r="G1" s="123"/>
      <c r="H1" s="123"/>
      <c r="I1" s="123"/>
      <c r="J1" s="123"/>
      <c r="K1" s="124" t="s">
        <v>127</v>
      </c>
      <c r="L1" s="125"/>
      <c r="M1" s="125"/>
      <c r="N1" s="126"/>
      <c r="O1" s="118" t="s">
        <v>137</v>
      </c>
      <c r="P1" s="118"/>
      <c r="Q1" s="118"/>
      <c r="R1" s="118"/>
      <c r="S1" s="118" t="s">
        <v>117</v>
      </c>
      <c r="T1" s="119"/>
      <c r="U1" s="119"/>
      <c r="V1" s="119"/>
      <c r="W1" s="127" t="s">
        <v>128</v>
      </c>
      <c r="X1" s="128"/>
      <c r="Y1" s="128"/>
      <c r="Z1" s="129"/>
    </row>
    <row r="2" spans="1:26" ht="28.5" customHeight="1">
      <c r="A2" s="121"/>
      <c r="B2" s="58" t="s">
        <v>2</v>
      </c>
      <c r="C2" s="122"/>
      <c r="D2" s="59" t="s">
        <v>32</v>
      </c>
      <c r="E2" s="59" t="s">
        <v>33</v>
      </c>
      <c r="F2" s="59" t="s">
        <v>63</v>
      </c>
      <c r="G2" s="59" t="s">
        <v>34</v>
      </c>
      <c r="H2" s="59" t="s">
        <v>33</v>
      </c>
      <c r="I2" s="59" t="s">
        <v>63</v>
      </c>
      <c r="J2" s="59" t="s">
        <v>34</v>
      </c>
      <c r="K2" s="59" t="s">
        <v>32</v>
      </c>
      <c r="L2" s="59" t="s">
        <v>33</v>
      </c>
      <c r="M2" s="59" t="s">
        <v>63</v>
      </c>
      <c r="N2" s="59" t="s">
        <v>34</v>
      </c>
      <c r="O2" s="59" t="s">
        <v>32</v>
      </c>
      <c r="P2" s="59" t="s">
        <v>33</v>
      </c>
      <c r="Q2" s="59" t="s">
        <v>63</v>
      </c>
      <c r="R2" s="59" t="s">
        <v>34</v>
      </c>
      <c r="S2" s="59" t="s">
        <v>32</v>
      </c>
      <c r="T2" s="38" t="s">
        <v>33</v>
      </c>
      <c r="U2" s="59" t="s">
        <v>63</v>
      </c>
      <c r="V2" s="59" t="s">
        <v>34</v>
      </c>
      <c r="W2" s="61" t="s">
        <v>32</v>
      </c>
      <c r="X2" s="62" t="s">
        <v>33</v>
      </c>
      <c r="Y2" s="61" t="s">
        <v>63</v>
      </c>
      <c r="Z2" s="61" t="s">
        <v>34</v>
      </c>
    </row>
    <row r="3" spans="1:26" ht="25.5">
      <c r="A3" s="56" t="s">
        <v>6</v>
      </c>
      <c r="B3" s="56" t="s">
        <v>18</v>
      </c>
      <c r="C3" s="56" t="s">
        <v>36</v>
      </c>
      <c r="D3" s="56" t="s">
        <v>38</v>
      </c>
      <c r="E3" s="56" t="s">
        <v>23</v>
      </c>
      <c r="F3" s="56" t="s">
        <v>39</v>
      </c>
      <c r="G3" s="56" t="s">
        <v>39</v>
      </c>
      <c r="H3" s="56" t="s">
        <v>40</v>
      </c>
      <c r="I3" s="56" t="s">
        <v>41</v>
      </c>
      <c r="J3" s="56" t="s">
        <v>42</v>
      </c>
      <c r="K3" s="56" t="s">
        <v>43</v>
      </c>
      <c r="L3" s="56" t="s">
        <v>45</v>
      </c>
      <c r="M3" s="56" t="s">
        <v>46</v>
      </c>
      <c r="N3" s="56" t="s">
        <v>52</v>
      </c>
      <c r="O3" s="56" t="s">
        <v>24</v>
      </c>
      <c r="P3" s="56" t="s">
        <v>40</v>
      </c>
      <c r="Q3" s="56" t="s">
        <v>113</v>
      </c>
      <c r="R3" s="56" t="s">
        <v>41</v>
      </c>
      <c r="S3" s="56" t="s">
        <v>42</v>
      </c>
      <c r="T3" s="56" t="s">
        <v>118</v>
      </c>
      <c r="U3" s="56" t="s">
        <v>89</v>
      </c>
      <c r="V3" s="56" t="s">
        <v>105</v>
      </c>
      <c r="W3" s="63" t="s">
        <v>129</v>
      </c>
      <c r="X3" s="63" t="s">
        <v>130</v>
      </c>
      <c r="Y3" s="63" t="s">
        <v>131</v>
      </c>
      <c r="Z3" s="63" t="s">
        <v>132</v>
      </c>
    </row>
    <row r="4" spans="1:26">
      <c r="A4" s="120" t="s">
        <v>35</v>
      </c>
      <c r="B4" s="120"/>
      <c r="C4" s="120"/>
      <c r="D4" s="39">
        <f t="shared" ref="D4:R4" si="0">D8+D10+D16</f>
        <v>133190.18099999998</v>
      </c>
      <c r="E4" s="39">
        <f t="shared" si="0"/>
        <v>76077.100000000006</v>
      </c>
      <c r="F4" s="39">
        <f t="shared" si="0"/>
        <v>0</v>
      </c>
      <c r="G4" s="39">
        <f t="shared" si="0"/>
        <v>57113.081000000006</v>
      </c>
      <c r="H4" s="39">
        <f t="shared" si="0"/>
        <v>25475.4</v>
      </c>
      <c r="I4" s="39">
        <f t="shared" si="0"/>
        <v>0</v>
      </c>
      <c r="J4" s="39">
        <f t="shared" si="0"/>
        <v>6695.7999999999993</v>
      </c>
      <c r="K4" s="39">
        <f t="shared" si="0"/>
        <v>1396.39535</v>
      </c>
      <c r="L4" s="39">
        <f t="shared" si="0"/>
        <v>0</v>
      </c>
      <c r="M4" s="39">
        <f t="shared" si="0"/>
        <v>0</v>
      </c>
      <c r="N4" s="39">
        <f t="shared" si="0"/>
        <v>1396.39535</v>
      </c>
      <c r="O4" s="39">
        <f t="shared" si="0"/>
        <v>86066.520329999999</v>
      </c>
      <c r="P4" s="39">
        <f t="shared" si="0"/>
        <v>74804.976389999996</v>
      </c>
      <c r="Q4" s="39">
        <f t="shared" si="0"/>
        <v>0</v>
      </c>
      <c r="R4" s="39">
        <f t="shared" si="0"/>
        <v>11261.54394</v>
      </c>
      <c r="S4" s="39">
        <f t="shared" ref="S4:T9" si="1">O4/D4*100</f>
        <v>64.619268240201592</v>
      </c>
      <c r="T4" s="39">
        <f t="shared" si="1"/>
        <v>98.327849497417745</v>
      </c>
      <c r="U4" s="39"/>
      <c r="V4" s="39">
        <f t="shared" ref="V4:V20" si="2">R4/G4*100</f>
        <v>19.717976587535173</v>
      </c>
      <c r="W4" s="64">
        <v>0</v>
      </c>
      <c r="X4" s="64">
        <v>0</v>
      </c>
      <c r="Y4" s="64" t="e">
        <f t="shared" ref="Y4" si="3">Q4/M4*100</f>
        <v>#DIV/0!</v>
      </c>
      <c r="Z4" s="64">
        <v>0</v>
      </c>
    </row>
    <row r="5" spans="1:26" ht="38.25" hidden="1" customHeight="1">
      <c r="A5" s="40">
        <v>1</v>
      </c>
      <c r="B5" s="102" t="s">
        <v>12</v>
      </c>
      <c r="C5" s="102"/>
      <c r="D5" s="39">
        <f>E5+G5</f>
        <v>0</v>
      </c>
      <c r="E5" s="39">
        <f>E6+E7</f>
        <v>0</v>
      </c>
      <c r="F5" s="39">
        <f t="shared" ref="F5:G5" si="4">F6+F7</f>
        <v>0</v>
      </c>
      <c r="G5" s="39">
        <f t="shared" si="4"/>
        <v>0</v>
      </c>
      <c r="H5" s="39"/>
      <c r="I5" s="39"/>
      <c r="J5" s="39"/>
      <c r="K5" s="39">
        <f>L5+N5</f>
        <v>0</v>
      </c>
      <c r="L5" s="39">
        <f>L6+L7</f>
        <v>0</v>
      </c>
      <c r="M5" s="39">
        <f t="shared" ref="M5:N5" si="5">M6+M7</f>
        <v>0</v>
      </c>
      <c r="N5" s="39">
        <f t="shared" si="5"/>
        <v>0</v>
      </c>
      <c r="O5" s="39" t="e">
        <f>O9+#REF!+O17</f>
        <v>#REF!</v>
      </c>
      <c r="P5" s="39">
        <f>P6+P7</f>
        <v>0</v>
      </c>
      <c r="Q5" s="39">
        <f t="shared" ref="Q5:R5" si="6">Q6+Q7</f>
        <v>0</v>
      </c>
      <c r="R5" s="39">
        <f t="shared" si="6"/>
        <v>0</v>
      </c>
      <c r="S5" s="39" t="e">
        <f t="shared" si="1"/>
        <v>#REF!</v>
      </c>
      <c r="T5" s="39" t="e">
        <f t="shared" si="1"/>
        <v>#DIV/0!</v>
      </c>
      <c r="U5" s="39" t="e">
        <f>Q5/F5*100</f>
        <v>#DIV/0!</v>
      </c>
      <c r="V5" s="39" t="e">
        <f t="shared" si="2"/>
        <v>#DIV/0!</v>
      </c>
      <c r="W5" s="65"/>
      <c r="X5" s="65"/>
      <c r="Y5" s="65"/>
      <c r="Z5" s="65"/>
    </row>
    <row r="6" spans="1:26" ht="25.5" hidden="1">
      <c r="A6" s="41" t="s">
        <v>7</v>
      </c>
      <c r="B6" s="42" t="s">
        <v>133</v>
      </c>
      <c r="C6" s="6" t="s">
        <v>134</v>
      </c>
      <c r="D6" s="43">
        <f t="shared" ref="D6:D7" si="7">E6+G6</f>
        <v>0</v>
      </c>
      <c r="E6" s="43">
        <v>0</v>
      </c>
      <c r="F6" s="43">
        <v>0</v>
      </c>
      <c r="G6" s="43">
        <v>0</v>
      </c>
      <c r="H6" s="43"/>
      <c r="I6" s="43"/>
      <c r="J6" s="43"/>
      <c r="K6" s="43">
        <f t="shared" ref="K6:K7" si="8">L6+N6</f>
        <v>0</v>
      </c>
      <c r="L6" s="43">
        <v>0</v>
      </c>
      <c r="M6" s="43">
        <v>0</v>
      </c>
      <c r="N6" s="43">
        <f>R6</f>
        <v>0</v>
      </c>
      <c r="O6" s="39">
        <f>O10+O11+O18</f>
        <v>87646.697</v>
      </c>
      <c r="P6" s="15">
        <v>0</v>
      </c>
      <c r="Q6" s="15">
        <v>0</v>
      </c>
      <c r="R6" s="43">
        <v>0</v>
      </c>
      <c r="S6" s="39" t="e">
        <f t="shared" si="1"/>
        <v>#DIV/0!</v>
      </c>
      <c r="T6" s="39" t="e">
        <f t="shared" si="1"/>
        <v>#DIV/0!</v>
      </c>
      <c r="U6" s="39" t="e">
        <f>Q6/F6*100</f>
        <v>#DIV/0!</v>
      </c>
      <c r="V6" s="39" t="e">
        <f t="shared" si="2"/>
        <v>#DIV/0!</v>
      </c>
      <c r="W6" s="65"/>
      <c r="X6" s="65"/>
      <c r="Y6" s="65"/>
      <c r="Z6" s="65"/>
    </row>
    <row r="7" spans="1:26" ht="29.25" hidden="1" customHeight="1">
      <c r="A7" s="41" t="s">
        <v>8</v>
      </c>
      <c r="B7" s="42" t="s">
        <v>88</v>
      </c>
      <c r="C7" s="6" t="s">
        <v>134</v>
      </c>
      <c r="D7" s="43">
        <f t="shared" si="7"/>
        <v>0</v>
      </c>
      <c r="E7" s="43">
        <v>0</v>
      </c>
      <c r="F7" s="43">
        <v>0</v>
      </c>
      <c r="G7" s="43">
        <v>0</v>
      </c>
      <c r="H7" s="43"/>
      <c r="I7" s="43"/>
      <c r="J7" s="43"/>
      <c r="K7" s="43">
        <f t="shared" si="8"/>
        <v>0</v>
      </c>
      <c r="L7" s="43">
        <v>0</v>
      </c>
      <c r="M7" s="43">
        <v>0</v>
      </c>
      <c r="N7" s="43">
        <f>R7</f>
        <v>0</v>
      </c>
      <c r="O7" s="39" t="e">
        <f>#REF!+O12+O19</f>
        <v>#REF!</v>
      </c>
      <c r="P7" s="43">
        <v>0</v>
      </c>
      <c r="Q7" s="43">
        <v>0</v>
      </c>
      <c r="R7" s="43">
        <v>0</v>
      </c>
      <c r="S7" s="39" t="e">
        <f t="shared" si="1"/>
        <v>#REF!</v>
      </c>
      <c r="T7" s="39" t="e">
        <f t="shared" si="1"/>
        <v>#DIV/0!</v>
      </c>
      <c r="U7" s="39" t="e">
        <f>Q7/F7*100</f>
        <v>#DIV/0!</v>
      </c>
      <c r="V7" s="39" t="e">
        <f t="shared" si="2"/>
        <v>#DIV/0!</v>
      </c>
      <c r="W7" s="65"/>
      <c r="X7" s="65"/>
      <c r="Y7" s="65"/>
      <c r="Z7" s="65"/>
    </row>
    <row r="8" spans="1:26">
      <c r="A8" s="41" t="s">
        <v>6</v>
      </c>
      <c r="B8" s="102" t="s">
        <v>135</v>
      </c>
      <c r="C8" s="102"/>
      <c r="D8" s="39">
        <f>D9</f>
        <v>48585.267</v>
      </c>
      <c r="E8" s="39">
        <f t="shared" ref="E8:R8" si="9">E9</f>
        <v>2574</v>
      </c>
      <c r="F8" s="39">
        <f t="shared" si="9"/>
        <v>0</v>
      </c>
      <c r="G8" s="39">
        <f t="shared" si="9"/>
        <v>46011.267</v>
      </c>
      <c r="H8" s="39">
        <f t="shared" si="9"/>
        <v>2574</v>
      </c>
      <c r="I8" s="39">
        <f t="shared" si="9"/>
        <v>0</v>
      </c>
      <c r="J8" s="39">
        <f t="shared" si="9"/>
        <v>970.5</v>
      </c>
      <c r="K8" s="39">
        <f t="shared" si="9"/>
        <v>491.01380999999998</v>
      </c>
      <c r="L8" s="39">
        <f t="shared" si="9"/>
        <v>0</v>
      </c>
      <c r="M8" s="39">
        <f t="shared" si="9"/>
        <v>0</v>
      </c>
      <c r="N8" s="39">
        <f t="shared" si="9"/>
        <v>491.01380999999998</v>
      </c>
      <c r="O8" s="39">
        <f>P8+R8</f>
        <v>2807.3417100000001</v>
      </c>
      <c r="P8" s="39">
        <f t="shared" si="9"/>
        <v>2316.3279000000002</v>
      </c>
      <c r="Q8" s="39">
        <f t="shared" si="9"/>
        <v>0</v>
      </c>
      <c r="R8" s="39">
        <f t="shared" si="9"/>
        <v>491.01380999999998</v>
      </c>
      <c r="S8" s="39">
        <f t="shared" si="1"/>
        <v>5.778174914629985</v>
      </c>
      <c r="T8" s="39">
        <f t="shared" si="1"/>
        <v>89.98942890442892</v>
      </c>
      <c r="U8" s="39">
        <v>0</v>
      </c>
      <c r="V8" s="39">
        <f t="shared" si="2"/>
        <v>1.0671599414986768</v>
      </c>
      <c r="W8" s="64">
        <v>0</v>
      </c>
      <c r="X8" s="64">
        <v>0</v>
      </c>
      <c r="Y8" s="64">
        <v>0</v>
      </c>
      <c r="Z8" s="64">
        <v>0</v>
      </c>
    </row>
    <row r="9" spans="1:26" ht="29.25" customHeight="1">
      <c r="A9" s="41" t="s">
        <v>7</v>
      </c>
      <c r="B9" s="44" t="s">
        <v>136</v>
      </c>
      <c r="C9" s="6"/>
      <c r="D9" s="43">
        <f>SUM(E9:G9)</f>
        <v>48585.267</v>
      </c>
      <c r="E9" s="45">
        <v>2574</v>
      </c>
      <c r="F9" s="45">
        <v>0</v>
      </c>
      <c r="G9" s="45">
        <v>46011.267</v>
      </c>
      <c r="H9" s="45">
        <v>2574</v>
      </c>
      <c r="I9" s="45">
        <v>0</v>
      </c>
      <c r="J9" s="45">
        <v>970.5</v>
      </c>
      <c r="K9" s="43">
        <f t="shared" ref="K9" si="10">L9+M9+N9</f>
        <v>491.01380999999998</v>
      </c>
      <c r="L9" s="45">
        <v>0</v>
      </c>
      <c r="M9" s="45">
        <v>0</v>
      </c>
      <c r="N9" s="45">
        <f>R9</f>
        <v>491.01380999999998</v>
      </c>
      <c r="O9" s="43">
        <f t="shared" ref="O9:O20" si="11">P9+R9</f>
        <v>2807.3417100000001</v>
      </c>
      <c r="P9" s="45">
        <v>2316.3279000000002</v>
      </c>
      <c r="Q9" s="45">
        <v>0</v>
      </c>
      <c r="R9" s="45">
        <v>491.01380999999998</v>
      </c>
      <c r="S9" s="43">
        <f t="shared" si="1"/>
        <v>5.778174914629985</v>
      </c>
      <c r="T9" s="43">
        <f t="shared" si="1"/>
        <v>89.98942890442892</v>
      </c>
      <c r="U9" s="43">
        <v>0</v>
      </c>
      <c r="V9" s="43">
        <f t="shared" si="2"/>
        <v>1.0671599414986768</v>
      </c>
      <c r="W9" s="66">
        <v>0</v>
      </c>
      <c r="X9" s="66">
        <v>0</v>
      </c>
      <c r="Y9" s="66">
        <v>0</v>
      </c>
      <c r="Z9" s="66">
        <v>0</v>
      </c>
    </row>
    <row r="10" spans="1:26" ht="29.25" customHeight="1">
      <c r="A10" s="40" t="s">
        <v>18</v>
      </c>
      <c r="B10" s="102" t="s">
        <v>119</v>
      </c>
      <c r="C10" s="102"/>
      <c r="D10" s="39">
        <f>E10+F10+G10</f>
        <v>39209.203999999998</v>
      </c>
      <c r="E10" s="39">
        <f>E11</f>
        <v>37248.699999999997</v>
      </c>
      <c r="F10" s="39">
        <f t="shared" ref="F10:S10" si="12">F11</f>
        <v>0</v>
      </c>
      <c r="G10" s="39">
        <f t="shared" si="12"/>
        <v>1960.5039999999999</v>
      </c>
      <c r="H10" s="39">
        <f t="shared" si="12"/>
        <v>0</v>
      </c>
      <c r="I10" s="39">
        <f t="shared" si="12"/>
        <v>0</v>
      </c>
      <c r="J10" s="39">
        <f t="shared" si="12"/>
        <v>0</v>
      </c>
      <c r="K10" s="39">
        <f t="shared" si="12"/>
        <v>0</v>
      </c>
      <c r="L10" s="39">
        <f t="shared" si="12"/>
        <v>0</v>
      </c>
      <c r="M10" s="39">
        <f t="shared" si="12"/>
        <v>0</v>
      </c>
      <c r="N10" s="39">
        <f t="shared" si="12"/>
        <v>0</v>
      </c>
      <c r="O10" s="39">
        <f t="shared" si="12"/>
        <v>39209.203999999998</v>
      </c>
      <c r="P10" s="39">
        <f t="shared" si="12"/>
        <v>37248.699999999997</v>
      </c>
      <c r="Q10" s="39">
        <f t="shared" si="12"/>
        <v>0</v>
      </c>
      <c r="R10" s="39">
        <f t="shared" si="12"/>
        <v>1960.5039999999999</v>
      </c>
      <c r="S10" s="39">
        <f t="shared" si="12"/>
        <v>100</v>
      </c>
      <c r="T10" s="39">
        <f t="shared" ref="T10:T20" si="13">P10/E10*100</f>
        <v>100</v>
      </c>
      <c r="U10" s="39">
        <v>0</v>
      </c>
      <c r="V10" s="39">
        <f t="shared" si="2"/>
        <v>100</v>
      </c>
      <c r="W10" s="65">
        <v>0</v>
      </c>
      <c r="X10" s="65">
        <v>0</v>
      </c>
      <c r="Y10" s="65">
        <v>0</v>
      </c>
      <c r="Z10" s="65">
        <v>0</v>
      </c>
    </row>
    <row r="11" spans="1:26" ht="38.25">
      <c r="A11" s="41" t="s">
        <v>10</v>
      </c>
      <c r="B11" s="44" t="s">
        <v>121</v>
      </c>
      <c r="C11" s="47" t="s">
        <v>134</v>
      </c>
      <c r="D11" s="47">
        <f>SUM(E11:G11)</f>
        <v>39209.203999999998</v>
      </c>
      <c r="E11" s="67">
        <v>37248.699999999997</v>
      </c>
      <c r="F11" s="43">
        <v>0</v>
      </c>
      <c r="G11" s="67">
        <v>1960.5039999999999</v>
      </c>
      <c r="H11" s="45">
        <v>0</v>
      </c>
      <c r="I11" s="45">
        <v>0</v>
      </c>
      <c r="J11" s="45">
        <v>0</v>
      </c>
      <c r="K11" s="47">
        <f t="shared" ref="K11" si="14">L11+N11</f>
        <v>0</v>
      </c>
      <c r="L11" s="47">
        <v>0</v>
      </c>
      <c r="M11" s="47">
        <v>0</v>
      </c>
      <c r="N11" s="43">
        <v>0</v>
      </c>
      <c r="O11" s="43">
        <f t="shared" si="11"/>
        <v>39209.203999999998</v>
      </c>
      <c r="P11" s="47">
        <v>37248.699999999997</v>
      </c>
      <c r="Q11" s="43">
        <v>0</v>
      </c>
      <c r="R11" s="47">
        <v>1960.5039999999999</v>
      </c>
      <c r="S11" s="43">
        <f t="shared" ref="S11:S20" si="15">O11/D11*100</f>
        <v>100</v>
      </c>
      <c r="T11" s="43">
        <f t="shared" si="13"/>
        <v>100</v>
      </c>
      <c r="U11" s="43">
        <v>0</v>
      </c>
      <c r="V11" s="43">
        <f t="shared" si="2"/>
        <v>100</v>
      </c>
      <c r="W11" s="68">
        <v>0</v>
      </c>
      <c r="X11" s="68">
        <v>0</v>
      </c>
      <c r="Y11" s="68">
        <v>0</v>
      </c>
      <c r="Z11" s="68">
        <v>0</v>
      </c>
    </row>
    <row r="12" spans="1:26" ht="21.75" hidden="1" customHeight="1">
      <c r="A12" s="40" t="s">
        <v>36</v>
      </c>
      <c r="B12" s="130" t="s">
        <v>14</v>
      </c>
      <c r="C12" s="131"/>
      <c r="D12" s="39">
        <f>E12+F12+G12</f>
        <v>1598.951</v>
      </c>
      <c r="E12" s="39">
        <f>E13</f>
        <v>1598.951</v>
      </c>
      <c r="F12" s="39">
        <f t="shared" ref="F12:G12" si="16">F13</f>
        <v>0</v>
      </c>
      <c r="G12" s="39">
        <f t="shared" si="16"/>
        <v>0</v>
      </c>
      <c r="H12" s="39"/>
      <c r="I12" s="39"/>
      <c r="J12" s="39"/>
      <c r="K12" s="39">
        <f>L12+M12+N12</f>
        <v>0</v>
      </c>
      <c r="L12" s="39">
        <f>L13</f>
        <v>0</v>
      </c>
      <c r="M12" s="39">
        <f t="shared" ref="M12" si="17">M13</f>
        <v>0</v>
      </c>
      <c r="N12" s="43">
        <f t="shared" ref="N12:N17" si="18">R12</f>
        <v>0</v>
      </c>
      <c r="O12" s="39">
        <f t="shared" si="11"/>
        <v>0</v>
      </c>
      <c r="P12" s="39">
        <f>P13</f>
        <v>0</v>
      </c>
      <c r="Q12" s="39">
        <f t="shared" ref="Q12:R12" si="19">Q13</f>
        <v>0</v>
      </c>
      <c r="R12" s="39">
        <f t="shared" si="19"/>
        <v>0</v>
      </c>
      <c r="S12" s="39">
        <f t="shared" si="15"/>
        <v>0</v>
      </c>
      <c r="T12" s="39">
        <f t="shared" si="13"/>
        <v>0</v>
      </c>
      <c r="U12" s="39" t="e">
        <f>Q12/F12*100</f>
        <v>#DIV/0!</v>
      </c>
      <c r="V12" s="39" t="e">
        <f t="shared" si="2"/>
        <v>#DIV/0!</v>
      </c>
      <c r="W12" s="65"/>
      <c r="X12" s="65"/>
      <c r="Y12" s="68">
        <v>0</v>
      </c>
      <c r="Z12" s="65"/>
    </row>
    <row r="13" spans="1:26" ht="25.5" hidden="1">
      <c r="A13" s="41" t="s">
        <v>122</v>
      </c>
      <c r="B13" s="42" t="s">
        <v>123</v>
      </c>
      <c r="C13" s="43"/>
      <c r="D13" s="43">
        <f t="shared" ref="D13" si="20">E13+G13</f>
        <v>1598.951</v>
      </c>
      <c r="E13" s="45">
        <v>1598.951</v>
      </c>
      <c r="F13" s="45">
        <v>0</v>
      </c>
      <c r="G13" s="69">
        <v>0</v>
      </c>
      <c r="H13" s="69"/>
      <c r="I13" s="69"/>
      <c r="J13" s="69"/>
      <c r="K13" s="43">
        <f t="shared" ref="K13" si="21">L13+N13</f>
        <v>0</v>
      </c>
      <c r="L13" s="43">
        <v>0</v>
      </c>
      <c r="M13" s="43">
        <v>0</v>
      </c>
      <c r="N13" s="43">
        <f t="shared" si="18"/>
        <v>0</v>
      </c>
      <c r="O13" s="39">
        <f t="shared" si="11"/>
        <v>0</v>
      </c>
      <c r="P13" s="45">
        <v>0</v>
      </c>
      <c r="Q13" s="45">
        <v>0</v>
      </c>
      <c r="R13" s="45">
        <v>0</v>
      </c>
      <c r="S13" s="39">
        <f t="shared" si="15"/>
        <v>0</v>
      </c>
      <c r="T13" s="39">
        <f t="shared" si="13"/>
        <v>0</v>
      </c>
      <c r="U13" s="39" t="e">
        <f>Q13/F13*100</f>
        <v>#DIV/0!</v>
      </c>
      <c r="V13" s="39" t="e">
        <f t="shared" si="2"/>
        <v>#DIV/0!</v>
      </c>
      <c r="W13" s="65"/>
      <c r="X13" s="65"/>
      <c r="Y13" s="68">
        <v>0</v>
      </c>
      <c r="Z13" s="65"/>
    </row>
    <row r="14" spans="1:26" ht="36" hidden="1" customHeight="1">
      <c r="A14" s="40" t="s">
        <v>36</v>
      </c>
      <c r="B14" s="102" t="s">
        <v>15</v>
      </c>
      <c r="C14" s="102"/>
      <c r="D14" s="39">
        <f>E14+F14+G14</f>
        <v>49374.697</v>
      </c>
      <c r="E14" s="39">
        <f>E15</f>
        <v>46793.4</v>
      </c>
      <c r="F14" s="39">
        <f>F15</f>
        <v>0</v>
      </c>
      <c r="G14" s="39">
        <f>G15</f>
        <v>2581.297</v>
      </c>
      <c r="H14" s="39"/>
      <c r="I14" s="39"/>
      <c r="J14" s="39"/>
      <c r="K14" s="39">
        <f>L14+M14+N14</f>
        <v>44268.401660000003</v>
      </c>
      <c r="L14" s="39">
        <f>L15</f>
        <v>44268.401660000003</v>
      </c>
      <c r="M14" s="39">
        <f t="shared" ref="M14" si="22">M15</f>
        <v>0</v>
      </c>
      <c r="N14" s="43">
        <f t="shared" si="18"/>
        <v>0</v>
      </c>
      <c r="O14" s="39">
        <f t="shared" si="11"/>
        <v>0</v>
      </c>
      <c r="P14" s="39">
        <f>P15</f>
        <v>0</v>
      </c>
      <c r="Q14" s="39">
        <f t="shared" ref="Q14:R14" si="23">Q15</f>
        <v>0</v>
      </c>
      <c r="R14" s="39">
        <f t="shared" si="23"/>
        <v>0</v>
      </c>
      <c r="S14" s="39">
        <f t="shared" si="15"/>
        <v>0</v>
      </c>
      <c r="T14" s="39">
        <f t="shared" si="13"/>
        <v>0</v>
      </c>
      <c r="U14" s="39" t="e">
        <f>Q14/F14*100</f>
        <v>#DIV/0!</v>
      </c>
      <c r="V14" s="39">
        <f t="shared" si="2"/>
        <v>0</v>
      </c>
      <c r="W14" s="65">
        <f t="shared" ref="W14:W15" si="24">O14/K14*100</f>
        <v>0</v>
      </c>
      <c r="X14" s="65"/>
      <c r="Y14" s="68">
        <v>0</v>
      </c>
      <c r="Z14" s="65" t="e">
        <f t="shared" ref="Z14:Z15" si="25">R14/N14*100</f>
        <v>#DIV/0!</v>
      </c>
    </row>
    <row r="15" spans="1:26" ht="29.25" hidden="1" customHeight="1">
      <c r="A15" s="41" t="s">
        <v>37</v>
      </c>
      <c r="B15" s="48" t="s">
        <v>19</v>
      </c>
      <c r="C15" s="6" t="s">
        <v>134</v>
      </c>
      <c r="D15" s="43">
        <f t="shared" ref="D15" si="26">E15+G15</f>
        <v>49374.697</v>
      </c>
      <c r="E15" s="45">
        <v>46793.4</v>
      </c>
      <c r="F15" s="45">
        <v>0</v>
      </c>
      <c r="G15" s="45">
        <v>2581.297</v>
      </c>
      <c r="H15" s="45"/>
      <c r="I15" s="45"/>
      <c r="J15" s="45"/>
      <c r="K15" s="43">
        <f>L15+N15</f>
        <v>44268.401660000003</v>
      </c>
      <c r="L15" s="43">
        <v>44268.401660000003</v>
      </c>
      <c r="M15" s="43">
        <v>0</v>
      </c>
      <c r="N15" s="43">
        <f t="shared" si="18"/>
        <v>0</v>
      </c>
      <c r="O15" s="39">
        <f t="shared" si="11"/>
        <v>0</v>
      </c>
      <c r="P15" s="43">
        <v>0</v>
      </c>
      <c r="Q15" s="43">
        <v>0</v>
      </c>
      <c r="R15" s="43">
        <v>0</v>
      </c>
      <c r="S15" s="39">
        <f t="shared" si="15"/>
        <v>0</v>
      </c>
      <c r="T15" s="39">
        <f t="shared" si="13"/>
        <v>0</v>
      </c>
      <c r="U15" s="39" t="e">
        <f>Q15/F15*100</f>
        <v>#DIV/0!</v>
      </c>
      <c r="V15" s="39">
        <f t="shared" si="2"/>
        <v>0</v>
      </c>
      <c r="W15" s="68">
        <f t="shared" si="24"/>
        <v>0</v>
      </c>
      <c r="X15" s="68"/>
      <c r="Y15" s="68">
        <v>0</v>
      </c>
      <c r="Z15" s="68" t="e">
        <f t="shared" si="25"/>
        <v>#DIV/0!</v>
      </c>
    </row>
    <row r="16" spans="1:26">
      <c r="A16" s="40" t="s">
        <v>24</v>
      </c>
      <c r="B16" s="102" t="s">
        <v>16</v>
      </c>
      <c r="C16" s="102"/>
      <c r="D16" s="46">
        <f>D17+D18+D19+D20</f>
        <v>45395.710000000006</v>
      </c>
      <c r="E16" s="46">
        <f t="shared" ref="E16:R16" si="27">E17+E18+E19+E20</f>
        <v>36254.400000000001</v>
      </c>
      <c r="F16" s="46">
        <f t="shared" si="27"/>
        <v>0</v>
      </c>
      <c r="G16" s="46">
        <f t="shared" si="27"/>
        <v>9141.3100000000013</v>
      </c>
      <c r="H16" s="46">
        <f t="shared" si="27"/>
        <v>22901.4</v>
      </c>
      <c r="I16" s="46">
        <f t="shared" si="27"/>
        <v>0</v>
      </c>
      <c r="J16" s="46">
        <f t="shared" si="27"/>
        <v>5725.2999999999993</v>
      </c>
      <c r="K16" s="46">
        <f t="shared" si="27"/>
        <v>905.38153999999997</v>
      </c>
      <c r="L16" s="46">
        <f t="shared" si="27"/>
        <v>0</v>
      </c>
      <c r="M16" s="46">
        <f t="shared" si="27"/>
        <v>0</v>
      </c>
      <c r="N16" s="46">
        <f t="shared" si="27"/>
        <v>905.38153999999997</v>
      </c>
      <c r="O16" s="39">
        <f t="shared" si="11"/>
        <v>44049.974619999994</v>
      </c>
      <c r="P16" s="46">
        <f t="shared" si="27"/>
        <v>35239.948489999995</v>
      </c>
      <c r="Q16" s="46">
        <f t="shared" si="27"/>
        <v>0</v>
      </c>
      <c r="R16" s="46">
        <f t="shared" si="27"/>
        <v>8810.0261300000002</v>
      </c>
      <c r="S16" s="39">
        <f t="shared" si="15"/>
        <v>97.035545032779496</v>
      </c>
      <c r="T16" s="39">
        <f t="shared" si="13"/>
        <v>97.201852713049988</v>
      </c>
      <c r="U16" s="39">
        <v>0</v>
      </c>
      <c r="V16" s="39">
        <f t="shared" si="2"/>
        <v>96.375969417949932</v>
      </c>
      <c r="W16" s="65">
        <v>0</v>
      </c>
      <c r="X16" s="65">
        <v>0</v>
      </c>
      <c r="Y16" s="65">
        <v>0</v>
      </c>
      <c r="Z16" s="65">
        <v>0</v>
      </c>
    </row>
    <row r="17" spans="1:26" ht="38.25">
      <c r="A17" s="132" t="s">
        <v>27</v>
      </c>
      <c r="B17" s="44" t="s">
        <v>124</v>
      </c>
      <c r="C17" s="57" t="s">
        <v>134</v>
      </c>
      <c r="D17" s="43">
        <f>SUM(E17:G17)</f>
        <v>4649.8</v>
      </c>
      <c r="E17" s="45">
        <v>3719.8</v>
      </c>
      <c r="F17" s="45">
        <v>0</v>
      </c>
      <c r="G17" s="45">
        <v>930</v>
      </c>
      <c r="H17" s="45">
        <v>0</v>
      </c>
      <c r="I17" s="45">
        <v>0</v>
      </c>
      <c r="J17" s="45">
        <v>0</v>
      </c>
      <c r="K17" s="43">
        <f t="shared" ref="K17:K20" si="28">L17+N17</f>
        <v>905.38153999999997</v>
      </c>
      <c r="L17" s="43">
        <v>0</v>
      </c>
      <c r="M17" s="43">
        <v>0</v>
      </c>
      <c r="N17" s="43">
        <f t="shared" si="18"/>
        <v>905.38153999999997</v>
      </c>
      <c r="O17" s="43">
        <f t="shared" si="11"/>
        <v>4526.9076800000003</v>
      </c>
      <c r="P17" s="43">
        <v>3621.5261399999999</v>
      </c>
      <c r="Q17" s="43">
        <v>0</v>
      </c>
      <c r="R17" s="43">
        <v>905.38153999999997</v>
      </c>
      <c r="S17" s="43">
        <f t="shared" si="15"/>
        <v>97.357040732934749</v>
      </c>
      <c r="T17" s="43">
        <f t="shared" si="13"/>
        <v>97.358087531587714</v>
      </c>
      <c r="U17" s="43">
        <v>0</v>
      </c>
      <c r="V17" s="43">
        <f t="shared" si="2"/>
        <v>97.352853763440862</v>
      </c>
      <c r="W17" s="68">
        <v>0</v>
      </c>
      <c r="X17" s="68">
        <v>0</v>
      </c>
      <c r="Y17" s="68">
        <v>0</v>
      </c>
      <c r="Z17" s="68">
        <v>0</v>
      </c>
    </row>
    <row r="18" spans="1:26" ht="38.25">
      <c r="A18" s="133"/>
      <c r="B18" s="44" t="s">
        <v>92</v>
      </c>
      <c r="C18" s="57" t="s">
        <v>134</v>
      </c>
      <c r="D18" s="43">
        <f t="shared" ref="D18:D20" si="29">SUM(E18:G18)</f>
        <v>9228.2890000000007</v>
      </c>
      <c r="E18" s="45">
        <v>7382.6</v>
      </c>
      <c r="F18" s="70">
        <v>0</v>
      </c>
      <c r="G18" s="45">
        <v>1845.6890000000001</v>
      </c>
      <c r="H18" s="45">
        <v>2883.9</v>
      </c>
      <c r="I18" s="45">
        <v>0</v>
      </c>
      <c r="J18" s="45">
        <v>720.9</v>
      </c>
      <c r="K18" s="43">
        <f t="shared" si="28"/>
        <v>0</v>
      </c>
      <c r="L18" s="43">
        <v>0</v>
      </c>
      <c r="M18" s="43">
        <v>0</v>
      </c>
      <c r="N18" s="43">
        <v>0</v>
      </c>
      <c r="O18" s="43">
        <f t="shared" si="11"/>
        <v>9228.2890000000007</v>
      </c>
      <c r="P18" s="45">
        <v>7382.6</v>
      </c>
      <c r="Q18" s="70">
        <v>0</v>
      </c>
      <c r="R18" s="45">
        <v>1845.6890000000001</v>
      </c>
      <c r="S18" s="43">
        <f t="shared" si="15"/>
        <v>100</v>
      </c>
      <c r="T18" s="43">
        <f t="shared" si="13"/>
        <v>100</v>
      </c>
      <c r="U18" s="43">
        <v>0</v>
      </c>
      <c r="V18" s="43">
        <f t="shared" si="2"/>
        <v>100</v>
      </c>
      <c r="W18" s="66">
        <v>0</v>
      </c>
      <c r="X18" s="66">
        <v>0</v>
      </c>
      <c r="Y18" s="66">
        <v>0</v>
      </c>
      <c r="Z18" s="66">
        <v>0</v>
      </c>
    </row>
    <row r="19" spans="1:26" ht="38.25">
      <c r="A19" s="133"/>
      <c r="B19" s="44" t="s">
        <v>93</v>
      </c>
      <c r="C19" s="57" t="s">
        <v>134</v>
      </c>
      <c r="D19" s="43">
        <f t="shared" si="29"/>
        <v>3540.8130000000001</v>
      </c>
      <c r="E19" s="45">
        <v>2832.6</v>
      </c>
      <c r="F19" s="45">
        <v>0</v>
      </c>
      <c r="G19" s="45">
        <v>708.21299999999997</v>
      </c>
      <c r="H19" s="45">
        <v>2266.1</v>
      </c>
      <c r="I19" s="45">
        <v>0</v>
      </c>
      <c r="J19" s="45">
        <v>566.5</v>
      </c>
      <c r="K19" s="43">
        <f t="shared" si="28"/>
        <v>0</v>
      </c>
      <c r="L19" s="43">
        <v>0</v>
      </c>
      <c r="M19" s="43">
        <v>0</v>
      </c>
      <c r="N19" s="43">
        <v>0</v>
      </c>
      <c r="O19" s="43">
        <f t="shared" si="11"/>
        <v>3538.0274300000001</v>
      </c>
      <c r="P19" s="43">
        <v>2830.4219400000002</v>
      </c>
      <c r="Q19" s="43">
        <v>0</v>
      </c>
      <c r="R19" s="43">
        <v>707.60549000000003</v>
      </c>
      <c r="S19" s="43">
        <f t="shared" si="15"/>
        <v>99.921329649433616</v>
      </c>
      <c r="T19" s="43">
        <f t="shared" si="13"/>
        <v>99.923107392501592</v>
      </c>
      <c r="U19" s="43">
        <v>0</v>
      </c>
      <c r="V19" s="43">
        <f t="shared" si="2"/>
        <v>99.914219309727443</v>
      </c>
      <c r="W19" s="66">
        <v>0</v>
      </c>
      <c r="X19" s="66">
        <v>0</v>
      </c>
      <c r="Y19" s="66">
        <v>0</v>
      </c>
      <c r="Z19" s="66">
        <v>0</v>
      </c>
    </row>
    <row r="20" spans="1:26" ht="25.5">
      <c r="A20" s="134"/>
      <c r="B20" s="44" t="s">
        <v>94</v>
      </c>
      <c r="C20" s="57" t="s">
        <v>134</v>
      </c>
      <c r="D20" s="43">
        <f t="shared" si="29"/>
        <v>27976.808000000001</v>
      </c>
      <c r="E20" s="45">
        <v>22319.4</v>
      </c>
      <c r="F20" s="45">
        <v>0</v>
      </c>
      <c r="G20" s="45">
        <v>5657.4080000000004</v>
      </c>
      <c r="H20" s="45">
        <v>17751.400000000001</v>
      </c>
      <c r="I20" s="45">
        <v>0</v>
      </c>
      <c r="J20" s="45">
        <v>4437.8999999999996</v>
      </c>
      <c r="K20" s="43">
        <f t="shared" si="28"/>
        <v>0</v>
      </c>
      <c r="L20" s="43">
        <v>0</v>
      </c>
      <c r="M20" s="43">
        <v>0</v>
      </c>
      <c r="N20" s="43">
        <v>0</v>
      </c>
      <c r="O20" s="43">
        <f t="shared" si="11"/>
        <v>26756.750509999998</v>
      </c>
      <c r="P20" s="43">
        <v>21405.400409999998</v>
      </c>
      <c r="Q20" s="43">
        <v>0</v>
      </c>
      <c r="R20" s="43">
        <v>5351.3500999999997</v>
      </c>
      <c r="S20" s="43">
        <f t="shared" si="15"/>
        <v>95.63903970031177</v>
      </c>
      <c r="T20" s="43">
        <f t="shared" si="13"/>
        <v>95.904909674991245</v>
      </c>
      <c r="U20" s="43">
        <v>0</v>
      </c>
      <c r="V20" s="43">
        <f t="shared" si="2"/>
        <v>94.590139159134338</v>
      </c>
      <c r="W20" s="43">
        <v>0</v>
      </c>
      <c r="X20" s="43">
        <v>0</v>
      </c>
      <c r="Y20" s="43">
        <v>0</v>
      </c>
      <c r="Z20" s="66">
        <v>0</v>
      </c>
    </row>
  </sheetData>
  <mergeCells count="16">
    <mergeCell ref="B12:C12"/>
    <mergeCell ref="B14:C14"/>
    <mergeCell ref="B16:C16"/>
    <mergeCell ref="A17:A20"/>
    <mergeCell ref="S1:V1"/>
    <mergeCell ref="W1:Z1"/>
    <mergeCell ref="A4:C4"/>
    <mergeCell ref="B5:C5"/>
    <mergeCell ref="B8:C8"/>
    <mergeCell ref="B10:C10"/>
    <mergeCell ref="A1:A2"/>
    <mergeCell ref="C1:C2"/>
    <mergeCell ref="D1:G1"/>
    <mergeCell ref="H1:J1"/>
    <mergeCell ref="K1:N1"/>
    <mergeCell ref="O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муниципальные</vt:lpstr>
      <vt:lpstr>ведомственная</vt:lpstr>
      <vt:lpstr>АИП</vt:lpstr>
      <vt:lpstr>АИП_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2017-12-04T11:19:34Z</cp:lastPrinted>
  <dcterms:created xsi:type="dcterms:W3CDTF">2012-05-22T08:33:39Z</dcterms:created>
  <dcterms:modified xsi:type="dcterms:W3CDTF">2017-12-06T08:42:02Z</dcterms:modified>
</cp:coreProperties>
</file>